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Z:\internal\RP&amp;A\Rate Changes &amp; Tariff Book Files\Rate Change\Rate Calc\2025\February 2025\"/>
    </mc:Choice>
  </mc:AlternateContent>
  <xr:revisionPtr revIDLastSave="0" documentId="13_ncr:1_{4051A4A5-C51F-4DBB-B082-B4137C2F5EEB}" xr6:coauthVersionLast="47" xr6:coauthVersionMax="47" xr10:uidLastSave="{00000000-0000-0000-0000-000000000000}"/>
  <bookViews>
    <workbookView xWindow="-108" yWindow="-108" windowWidth="23256" windowHeight="12456"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Riders" sheetId="61" state="hidden" r:id="rId33"/>
  </sheets>
  <definedNames>
    <definedName name="_xlnm.Print_Area" localSheetId="0">'Customer Info'!$A$1:$F$37</definedName>
    <definedName name="_xlnm.Print_Area" localSheetId="13">'GS FAIR - PRI'!$A$1:$P$71</definedName>
    <definedName name="_xlnm.Print_Area" localSheetId="12">'GS FAIR - SEC'!$A$1:$P$71</definedName>
    <definedName name="_xlnm.Print_Area" localSheetId="18">'GS PRI'!$A$1:$P$78</definedName>
    <definedName name="_xlnm.Print_Area" localSheetId="26">'GS PRI OAD'!$A$1:$P$72</definedName>
    <definedName name="_xlnm.Print_Area" localSheetId="17">'GS SEC'!$A$1:$P$78</definedName>
    <definedName name="_xlnm.Print_Area" localSheetId="25">'GS SEC OAD'!$A$1:$P$72</definedName>
    <definedName name="_xlnm.Print_Area" localSheetId="10">'GS TOD Bundled'!$A$1:$P$63</definedName>
    <definedName name="_xlnm.Print_Area" localSheetId="19">'GS TRANS'!$A$1:$P$77</definedName>
    <definedName name="_xlnm.Print_Area" localSheetId="27">'GS TRANS - OAD'!$A$1:$P$71</definedName>
    <definedName name="_xlnm.Print_Area" localSheetId="8">'GS-1 Bundled'!$A$1:$P$64</definedName>
    <definedName name="_xlnm.Print_Area" localSheetId="23">'GS-1 Open'!$A$1:$P$60</definedName>
    <definedName name="_xlnm.Print_Area" localSheetId="24">'GS-PEV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1">'Rider Rates'!$A$68:$D$83</definedName>
    <definedName name="_xlnm.Print_Area" localSheetId="2">'RR Bundled'!$A$1:$P$68</definedName>
    <definedName name="_xlnm.Print_Area" localSheetId="20">'RR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1">'RSDM Open'!$A$1:$P$56</definedName>
    <definedName name="_xlnm.Print_Titles" localSheetId="31">'Rider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1" i="146" l="1"/>
  <c r="I41" i="146"/>
  <c r="P45" i="140"/>
  <c r="I45" i="140"/>
  <c r="I39" i="126"/>
  <c r="P41" i="154"/>
  <c r="I41" i="154"/>
  <c r="J41" i="154" s="1"/>
  <c r="P35" i="132"/>
  <c r="I35" i="132"/>
  <c r="J35" i="132"/>
  <c r="P41" i="131"/>
  <c r="I41" i="131"/>
  <c r="J41" i="131" s="1"/>
  <c r="J41" i="146" l="1"/>
  <c r="J45" i="140"/>
  <c r="P39" i="126"/>
  <c r="J39" i="126"/>
  <c r="P45" i="127"/>
  <c r="I45" i="127"/>
  <c r="J45" i="127"/>
  <c r="P38" i="100"/>
  <c r="P34" i="100"/>
  <c r="P33" i="100"/>
  <c r="P39" i="34"/>
  <c r="I38" i="100"/>
  <c r="J38" i="100" s="1"/>
  <c r="P44" i="34"/>
  <c r="I44" i="34"/>
  <c r="J44" i="34" s="1"/>
  <c r="P53" i="154" l="1"/>
  <c r="I53" i="154"/>
  <c r="J53" i="154" s="1"/>
  <c r="N53" i="154" s="1"/>
  <c r="O53" i="154" s="1"/>
  <c r="P52" i="154"/>
  <c r="I52" i="154"/>
  <c r="J52" i="154" s="1"/>
  <c r="P51" i="154"/>
  <c r="I51" i="154"/>
  <c r="J51" i="154" s="1"/>
  <c r="N51" i="154" s="1"/>
  <c r="O51" i="154" s="1"/>
  <c r="P50" i="154"/>
  <c r="I50" i="154"/>
  <c r="J50" i="154" s="1"/>
  <c r="P49" i="154"/>
  <c r="J49" i="154"/>
  <c r="D49" i="154"/>
  <c r="P48" i="154"/>
  <c r="I48" i="154"/>
  <c r="J48" i="154" s="1"/>
  <c r="P47" i="154"/>
  <c r="I47" i="154"/>
  <c r="J47" i="154" s="1"/>
  <c r="P46" i="154"/>
  <c r="J46" i="154"/>
  <c r="P45" i="154"/>
  <c r="I45" i="154"/>
  <c r="J45" i="154" s="1"/>
  <c r="P44" i="154"/>
  <c r="I44" i="154"/>
  <c r="J44" i="154" s="1"/>
  <c r="P43" i="154"/>
  <c r="I43" i="154"/>
  <c r="J43" i="154" s="1"/>
  <c r="P42" i="154"/>
  <c r="I42" i="154"/>
  <c r="J42" i="154" s="1"/>
  <c r="P40" i="154"/>
  <c r="H40" i="154"/>
  <c r="J40" i="154" s="1"/>
  <c r="P39" i="154"/>
  <c r="P38" i="154"/>
  <c r="J38" i="154"/>
  <c r="D38" i="154"/>
  <c r="L38" i="154" s="1"/>
  <c r="O38" i="154" s="1"/>
  <c r="P37" i="154"/>
  <c r="J37" i="154"/>
  <c r="D37" i="154"/>
  <c r="L37" i="154" s="1"/>
  <c r="O37" i="154" s="1"/>
  <c r="P36" i="154"/>
  <c r="J36" i="154"/>
  <c r="D36" i="154"/>
  <c r="L36" i="154" s="1"/>
  <c r="P35" i="154"/>
  <c r="I35" i="154"/>
  <c r="J35" i="154" s="1"/>
  <c r="P34" i="154"/>
  <c r="I34" i="154"/>
  <c r="J34" i="154" s="1"/>
  <c r="P33" i="154"/>
  <c r="I33" i="154"/>
  <c r="J33" i="154" s="1"/>
  <c r="P32" i="154"/>
  <c r="I32" i="154"/>
  <c r="J32" i="154" s="1"/>
  <c r="P31" i="154"/>
  <c r="I31" i="154"/>
  <c r="J31" i="154" s="1"/>
  <c r="P30" i="154"/>
  <c r="I30" i="154"/>
  <c r="J30" i="154" s="1"/>
  <c r="P29" i="154"/>
  <c r="I29" i="154"/>
  <c r="J29" i="154" s="1"/>
  <c r="P28" i="154"/>
  <c r="I28" i="154"/>
  <c r="J28" i="154" s="1"/>
  <c r="P23" i="154"/>
  <c r="I23" i="154"/>
  <c r="J23" i="154" s="1"/>
  <c r="P22" i="154"/>
  <c r="I22" i="154"/>
  <c r="J22" i="154" s="1"/>
  <c r="I21" i="154"/>
  <c r="N21" i="154" s="1"/>
  <c r="AD17" i="154"/>
  <c r="AC17" i="154"/>
  <c r="AB17" i="154"/>
  <c r="AA17" i="154"/>
  <c r="Z17" i="154"/>
  <c r="Y17" i="154"/>
  <c r="X17" i="154"/>
  <c r="W17" i="154"/>
  <c r="V17" i="154"/>
  <c r="U17" i="154"/>
  <c r="T17" i="154"/>
  <c r="S17" i="154"/>
  <c r="C16" i="154"/>
  <c r="C15" i="154"/>
  <c r="D22" i="154" s="1"/>
  <c r="D11" i="154"/>
  <c r="B11" i="154"/>
  <c r="C11" i="154" s="1"/>
  <c r="C10" i="154"/>
  <c r="C9" i="154"/>
  <c r="A6" i="154"/>
  <c r="A4" i="154"/>
  <c r="P53" i="153"/>
  <c r="I53" i="153"/>
  <c r="J53" i="153" s="1"/>
  <c r="N53" i="153" s="1"/>
  <c r="O53" i="153" s="1"/>
  <c r="P52" i="153"/>
  <c r="I52" i="153"/>
  <c r="J52" i="153" s="1"/>
  <c r="P51" i="153"/>
  <c r="I51" i="153"/>
  <c r="J51" i="153" s="1"/>
  <c r="P50" i="153"/>
  <c r="I50" i="153"/>
  <c r="J50" i="153" s="1"/>
  <c r="P49" i="153"/>
  <c r="I49" i="153"/>
  <c r="J49" i="153" s="1"/>
  <c r="P48" i="153"/>
  <c r="J48" i="153"/>
  <c r="P47" i="153"/>
  <c r="I47" i="153"/>
  <c r="N47" i="153" s="1"/>
  <c r="O47" i="153" s="1"/>
  <c r="P46" i="153"/>
  <c r="I46" i="153"/>
  <c r="J46" i="153" s="1"/>
  <c r="P45" i="153"/>
  <c r="J45" i="153"/>
  <c r="P44" i="153"/>
  <c r="I44" i="153"/>
  <c r="N44" i="153" s="1"/>
  <c r="O44" i="153" s="1"/>
  <c r="P43" i="153"/>
  <c r="I43" i="153"/>
  <c r="J43" i="153" s="1"/>
  <c r="P42" i="153"/>
  <c r="I42" i="153"/>
  <c r="J42" i="153" s="1"/>
  <c r="P41" i="153"/>
  <c r="I41" i="153"/>
  <c r="J41" i="153" s="1"/>
  <c r="N41" i="153" s="1"/>
  <c r="O41" i="153" s="1"/>
  <c r="P40" i="153"/>
  <c r="I40" i="153"/>
  <c r="J40" i="153" s="1"/>
  <c r="P39" i="153"/>
  <c r="H39" i="153"/>
  <c r="J39" i="153" s="1"/>
  <c r="P38" i="153"/>
  <c r="P37" i="153"/>
  <c r="J37" i="153"/>
  <c r="P36" i="153"/>
  <c r="J36" i="153"/>
  <c r="P35" i="153"/>
  <c r="J35" i="153"/>
  <c r="P34" i="153"/>
  <c r="J34" i="153"/>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s="1"/>
  <c r="N53" i="152" s="1"/>
  <c r="O53" i="152" s="1"/>
  <c r="P52" i="152"/>
  <c r="I52" i="152"/>
  <c r="J52" i="152" s="1"/>
  <c r="P51" i="152"/>
  <c r="I51" i="152"/>
  <c r="J51" i="152" s="1"/>
  <c r="P50" i="152"/>
  <c r="I50" i="152"/>
  <c r="J50" i="152" s="1"/>
  <c r="P49" i="152"/>
  <c r="I49" i="152"/>
  <c r="J49" i="152" s="1"/>
  <c r="P48" i="152"/>
  <c r="J48" i="152"/>
  <c r="P47" i="152"/>
  <c r="I47" i="152"/>
  <c r="N47" i="152" s="1"/>
  <c r="O47" i="152" s="1"/>
  <c r="P46" i="152"/>
  <c r="I46" i="152"/>
  <c r="J46" i="152" s="1"/>
  <c r="P45" i="152"/>
  <c r="J45" i="152"/>
  <c r="P44" i="152"/>
  <c r="I44" i="152"/>
  <c r="J44" i="152" s="1"/>
  <c r="P43" i="152"/>
  <c r="I43" i="152"/>
  <c r="J43" i="152" s="1"/>
  <c r="P42" i="152"/>
  <c r="I42" i="152"/>
  <c r="J42" i="152" s="1"/>
  <c r="P41" i="152"/>
  <c r="I41" i="152"/>
  <c r="J41" i="152" s="1"/>
  <c r="N41" i="152" s="1"/>
  <c r="O41" i="152" s="1"/>
  <c r="P40" i="152"/>
  <c r="I40" i="152"/>
  <c r="J40" i="152" s="1"/>
  <c r="P39" i="152"/>
  <c r="H39" i="152"/>
  <c r="J39" i="152" s="1"/>
  <c r="P38" i="152"/>
  <c r="P37" i="152"/>
  <c r="J37" i="152"/>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P22" i="152"/>
  <c r="I22" i="152"/>
  <c r="J22" i="152" s="1"/>
  <c r="I21" i="152"/>
  <c r="N21" i="152" s="1"/>
  <c r="C17" i="152"/>
  <c r="D36" i="152" s="1"/>
  <c r="C16" i="152"/>
  <c r="D48" i="152" s="1"/>
  <c r="C15" i="152"/>
  <c r="D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s="1"/>
  <c r="O53" i="151" s="1"/>
  <c r="P52" i="151"/>
  <c r="I52" i="151"/>
  <c r="J52" i="151" s="1"/>
  <c r="P51" i="151"/>
  <c r="I51" i="151"/>
  <c r="J51" i="151" s="1"/>
  <c r="P50" i="151"/>
  <c r="I50" i="151"/>
  <c r="J50" i="151" s="1"/>
  <c r="P49" i="151"/>
  <c r="I49" i="151"/>
  <c r="J49" i="151" s="1"/>
  <c r="P48" i="151"/>
  <c r="J48" i="151"/>
  <c r="P47" i="151"/>
  <c r="I47" i="151"/>
  <c r="J47" i="151" s="1"/>
  <c r="P46" i="151"/>
  <c r="I46" i="151"/>
  <c r="J46" i="151" s="1"/>
  <c r="P45" i="151"/>
  <c r="J45" i="151"/>
  <c r="P44" i="151"/>
  <c r="I44" i="151"/>
  <c r="N44" i="151" s="1"/>
  <c r="O44" i="151" s="1"/>
  <c r="P43" i="151"/>
  <c r="I43" i="151"/>
  <c r="J43" i="151" s="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P22" i="151"/>
  <c r="I22" i="151"/>
  <c r="J22" i="151" s="1"/>
  <c r="I21" i="151"/>
  <c r="J21" i="151" s="1"/>
  <c r="C17" i="151"/>
  <c r="D36" i="151" s="1"/>
  <c r="C16" i="151"/>
  <c r="D35" i="151" s="1"/>
  <c r="L35" i="151" s="1"/>
  <c r="O35" i="151" s="1"/>
  <c r="C15" i="151"/>
  <c r="D50"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G36" i="148"/>
  <c r="G35" i="148"/>
  <c r="G34" i="148"/>
  <c r="G36" i="147"/>
  <c r="G35" i="147"/>
  <c r="N22" i="154" l="1"/>
  <c r="O22" i="154" s="1"/>
  <c r="N45" i="154"/>
  <c r="O45" i="154" s="1"/>
  <c r="J21" i="154"/>
  <c r="C17" i="154"/>
  <c r="L49" i="154"/>
  <c r="O49" i="154" s="1"/>
  <c r="O36" i="154"/>
  <c r="D23" i="154"/>
  <c r="N23" i="154" s="1"/>
  <c r="O23" i="154" s="1"/>
  <c r="O21" i="154"/>
  <c r="N48" i="154"/>
  <c r="O48" i="154" s="1"/>
  <c r="L36" i="153"/>
  <c r="O36" i="153" s="1"/>
  <c r="L36" i="152"/>
  <c r="O36" i="152" s="1"/>
  <c r="N21" i="151"/>
  <c r="O21" i="151" s="1"/>
  <c r="L48" i="152"/>
  <c r="O48" i="152" s="1"/>
  <c r="N50" i="151"/>
  <c r="O50" i="151" s="1"/>
  <c r="N44" i="152"/>
  <c r="O44" i="152" s="1"/>
  <c r="D37" i="153"/>
  <c r="L37" i="153" s="1"/>
  <c r="O37" i="153" s="1"/>
  <c r="L34" i="151"/>
  <c r="O34" i="151" s="1"/>
  <c r="J44" i="151"/>
  <c r="D40" i="151"/>
  <c r="N40" i="151" s="1"/>
  <c r="O40" i="151" s="1"/>
  <c r="N31" i="152"/>
  <c r="O31" i="152" s="1"/>
  <c r="J47" i="152"/>
  <c r="L36" i="151"/>
  <c r="O36" i="151" s="1"/>
  <c r="D27" i="152"/>
  <c r="N27" i="152" s="1"/>
  <c r="O27" i="152" s="1"/>
  <c r="D34" i="152"/>
  <c r="L34" i="152" s="1"/>
  <c r="D38" i="152"/>
  <c r="D27" i="153"/>
  <c r="N27" i="153" s="1"/>
  <c r="O27" i="153" s="1"/>
  <c r="D39" i="152"/>
  <c r="M39" i="152" s="1"/>
  <c r="O39" i="152" s="1"/>
  <c r="D31" i="153"/>
  <c r="N31" i="153" s="1"/>
  <c r="O31" i="153" s="1"/>
  <c r="D28" i="151"/>
  <c r="N28" i="151" s="1"/>
  <c r="O28" i="151" s="1"/>
  <c r="N47" i="151"/>
  <c r="O47" i="151" s="1"/>
  <c r="D30" i="152"/>
  <c r="N30" i="152" s="1"/>
  <c r="O30" i="152" s="1"/>
  <c r="D37" i="152"/>
  <c r="L37" i="152" s="1"/>
  <c r="O37" i="152" s="1"/>
  <c r="D22" i="152"/>
  <c r="N22" i="152" s="1"/>
  <c r="O22" i="152" s="1"/>
  <c r="D35" i="152"/>
  <c r="L35" i="152" s="1"/>
  <c r="O35" i="152" s="1"/>
  <c r="J21" i="153"/>
  <c r="D35" i="153"/>
  <c r="L35" i="153" s="1"/>
  <c r="O35" i="153" s="1"/>
  <c r="D32" i="151"/>
  <c r="N32" i="151" s="1"/>
  <c r="O32" i="151" s="1"/>
  <c r="D48" i="151"/>
  <c r="L48" i="151" s="1"/>
  <c r="O48" i="151" s="1"/>
  <c r="D49" i="152"/>
  <c r="N49" i="152" s="1"/>
  <c r="O49" i="152" s="1"/>
  <c r="D51" i="152"/>
  <c r="N51" i="152" s="1"/>
  <c r="O51" i="152" s="1"/>
  <c r="D22" i="153"/>
  <c r="N22" i="153" s="1"/>
  <c r="O22" i="153" s="1"/>
  <c r="D39" i="153"/>
  <c r="M39" i="153" s="1"/>
  <c r="O39" i="153" s="1"/>
  <c r="D29" i="152"/>
  <c r="N29" i="152" s="1"/>
  <c r="O29" i="152" s="1"/>
  <c r="D52" i="151"/>
  <c r="N52" i="151" s="1"/>
  <c r="O52" i="151" s="1"/>
  <c r="O21" i="152"/>
  <c r="O21" i="153"/>
  <c r="N51" i="153"/>
  <c r="O51" i="153" s="1"/>
  <c r="D29" i="151"/>
  <c r="N29" i="151" s="1"/>
  <c r="O29" i="151" s="1"/>
  <c r="D37" i="151"/>
  <c r="L37" i="151" s="1"/>
  <c r="O37" i="151" s="1"/>
  <c r="D49" i="151"/>
  <c r="N49" i="151" s="1"/>
  <c r="O49" i="151" s="1"/>
  <c r="J21" i="152"/>
  <c r="D28" i="153"/>
  <c r="N28" i="153" s="1"/>
  <c r="O28" i="153" s="1"/>
  <c r="D32" i="153"/>
  <c r="N32" i="153" s="1"/>
  <c r="O32" i="153" s="1"/>
  <c r="D40" i="153"/>
  <c r="N40" i="153" s="1"/>
  <c r="O40" i="153" s="1"/>
  <c r="J44" i="153"/>
  <c r="D48" i="153"/>
  <c r="L48" i="153" s="1"/>
  <c r="O48" i="153" s="1"/>
  <c r="D52" i="153"/>
  <c r="N52" i="153" s="1"/>
  <c r="O52" i="153" s="1"/>
  <c r="D28" i="152"/>
  <c r="N28" i="152" s="1"/>
  <c r="O28" i="152" s="1"/>
  <c r="D32" i="152"/>
  <c r="N32" i="152" s="1"/>
  <c r="O32" i="152" s="1"/>
  <c r="D40" i="152"/>
  <c r="N40" i="152" s="1"/>
  <c r="O40" i="152" s="1"/>
  <c r="D52" i="152"/>
  <c r="N52" i="152" s="1"/>
  <c r="O52" i="152" s="1"/>
  <c r="D22" i="151"/>
  <c r="N22" i="151" s="1"/>
  <c r="O22" i="151" s="1"/>
  <c r="D27" i="151"/>
  <c r="N27" i="151" s="1"/>
  <c r="D31" i="151"/>
  <c r="N31" i="151" s="1"/>
  <c r="O31" i="151" s="1"/>
  <c r="D39" i="151"/>
  <c r="M39" i="151" s="1"/>
  <c r="D51" i="151"/>
  <c r="N51" i="151" s="1"/>
  <c r="O51" i="151" s="1"/>
  <c r="D30" i="153"/>
  <c r="N30" i="153" s="1"/>
  <c r="O30" i="153" s="1"/>
  <c r="D34" i="153"/>
  <c r="L34" i="153" s="1"/>
  <c r="D38" i="153"/>
  <c r="D45" i="153"/>
  <c r="O45" i="153" s="1"/>
  <c r="J47" i="153"/>
  <c r="D50" i="153"/>
  <c r="N50" i="153" s="1"/>
  <c r="O50" i="153" s="1"/>
  <c r="D45" i="152"/>
  <c r="O45" i="152" s="1"/>
  <c r="D50" i="152"/>
  <c r="N50" i="152" s="1"/>
  <c r="O50" i="152" s="1"/>
  <c r="D30" i="151"/>
  <c r="N30" i="151" s="1"/>
  <c r="O30" i="151" s="1"/>
  <c r="D38" i="151"/>
  <c r="D45" i="151"/>
  <c r="O45" i="151" s="1"/>
  <c r="D29" i="153"/>
  <c r="N29" i="153" s="1"/>
  <c r="O29" i="153" s="1"/>
  <c r="D49" i="153"/>
  <c r="N49" i="153" s="1"/>
  <c r="O49" i="153" s="1"/>
  <c r="D34" i="147"/>
  <c r="G37" i="146"/>
  <c r="D37" i="146"/>
  <c r="D42" i="154" l="1"/>
  <c r="N42" i="154" s="1"/>
  <c r="O42" i="154" s="1"/>
  <c r="D41" i="154"/>
  <c r="N41" i="154" s="1"/>
  <c r="O41" i="154" s="1"/>
  <c r="D46" i="154"/>
  <c r="O46" i="154" s="1"/>
  <c r="D34" i="154"/>
  <c r="N34" i="154" s="1"/>
  <c r="O34" i="154" s="1"/>
  <c r="D52" i="154"/>
  <c r="N52" i="154" s="1"/>
  <c r="O52" i="154" s="1"/>
  <c r="D40" i="154"/>
  <c r="M40" i="154" s="1"/>
  <c r="O40" i="154" s="1"/>
  <c r="D31" i="154"/>
  <c r="N31" i="154" s="1"/>
  <c r="O31" i="154" s="1"/>
  <c r="D28" i="154"/>
  <c r="N28" i="154" s="1"/>
  <c r="O28" i="154" s="1"/>
  <c r="D32" i="154"/>
  <c r="N32" i="154" s="1"/>
  <c r="O32" i="154" s="1"/>
  <c r="D30" i="154"/>
  <c r="N30" i="154" s="1"/>
  <c r="O30" i="154" s="1"/>
  <c r="D29" i="154"/>
  <c r="N29" i="154" s="1"/>
  <c r="O29" i="154" s="1"/>
  <c r="D50" i="154"/>
  <c r="N50" i="154" s="1"/>
  <c r="O50" i="154" s="1"/>
  <c r="L55" i="154"/>
  <c r="L57" i="154" s="1"/>
  <c r="O65" i="154" s="1"/>
  <c r="O23" i="151"/>
  <c r="O24" i="154"/>
  <c r="M55" i="152"/>
  <c r="M57" i="152" s="1"/>
  <c r="N24" i="154"/>
  <c r="N23" i="151"/>
  <c r="D46" i="151" s="1"/>
  <c r="N46" i="151" s="1"/>
  <c r="O46" i="151" s="1"/>
  <c r="L55" i="152"/>
  <c r="L57" i="152" s="1"/>
  <c r="O65" i="152" s="1"/>
  <c r="M55" i="153"/>
  <c r="M57" i="153" s="1"/>
  <c r="L55" i="151"/>
  <c r="L57" i="151" s="1"/>
  <c r="O65" i="151" s="1"/>
  <c r="O34" i="152"/>
  <c r="N23" i="153"/>
  <c r="L55" i="153"/>
  <c r="L57" i="153" s="1"/>
  <c r="O65" i="153" s="1"/>
  <c r="O34" i="153"/>
  <c r="O23" i="153"/>
  <c r="M55" i="151"/>
  <c r="M57" i="151" s="1"/>
  <c r="O39" i="151"/>
  <c r="O27" i="151"/>
  <c r="N23" i="152"/>
  <c r="O23" i="152"/>
  <c r="I32" i="147"/>
  <c r="J32" i="147" s="1"/>
  <c r="P32" i="147"/>
  <c r="P23" i="146"/>
  <c r="I23" i="146"/>
  <c r="C16" i="146"/>
  <c r="D23" i="146" s="1"/>
  <c r="C15" i="146"/>
  <c r="D22" i="146" s="1"/>
  <c r="M55" i="154" l="1"/>
  <c r="M57" i="154" s="1"/>
  <c r="D33" i="154"/>
  <c r="N33" i="154" s="1"/>
  <c r="D43" i="154"/>
  <c r="N43" i="154" s="1"/>
  <c r="O43" i="154" s="1"/>
  <c r="D35" i="154"/>
  <c r="N35" i="154" s="1"/>
  <c r="O35" i="154" s="1"/>
  <c r="D44" i="154"/>
  <c r="N44" i="154" s="1"/>
  <c r="O44" i="154" s="1"/>
  <c r="D47" i="154"/>
  <c r="N47" i="154" s="1"/>
  <c r="O47" i="154" s="1"/>
  <c r="D33" i="151"/>
  <c r="N33" i="151" s="1"/>
  <c r="O33" i="151" s="1"/>
  <c r="D43" i="151"/>
  <c r="N43" i="151" s="1"/>
  <c r="O43" i="151" s="1"/>
  <c r="D42" i="151"/>
  <c r="N42" i="151" s="1"/>
  <c r="O42" i="151" s="1"/>
  <c r="N23" i="146"/>
  <c r="O23" i="146" s="1"/>
  <c r="D33" i="153"/>
  <c r="N33" i="153" s="1"/>
  <c r="D42" i="153"/>
  <c r="N42" i="153" s="1"/>
  <c r="O42" i="153" s="1"/>
  <c r="D43" i="153"/>
  <c r="N43" i="153" s="1"/>
  <c r="O43" i="153" s="1"/>
  <c r="D46" i="153"/>
  <c r="N46" i="153" s="1"/>
  <c r="O46" i="153" s="1"/>
  <c r="D42" i="152"/>
  <c r="N42" i="152" s="1"/>
  <c r="O42" i="152" s="1"/>
  <c r="D43" i="152"/>
  <c r="N43" i="152" s="1"/>
  <c r="O43" i="152" s="1"/>
  <c r="D46" i="152"/>
  <c r="N46" i="152" s="1"/>
  <c r="O46" i="152" s="1"/>
  <c r="D33" i="152"/>
  <c r="N33" i="152" s="1"/>
  <c r="C17" i="146"/>
  <c r="J23" i="146"/>
  <c r="D42" i="146" l="1"/>
  <c r="D41" i="146"/>
  <c r="N41" i="146" s="1"/>
  <c r="O41" i="146" s="1"/>
  <c r="O33" i="154"/>
  <c r="O33" i="153"/>
  <c r="O33" i="152"/>
  <c r="I22" i="147"/>
  <c r="J22" i="147" s="1"/>
  <c r="P22" i="148"/>
  <c r="P22" i="146"/>
  <c r="P22" i="147"/>
  <c r="P22" i="149"/>
  <c r="I22" i="149"/>
  <c r="J22" i="149" s="1"/>
  <c r="I21" i="149"/>
  <c r="N21" i="149" s="1"/>
  <c r="P53" i="149"/>
  <c r="I53" i="149"/>
  <c r="J53" i="149" s="1"/>
  <c r="N53" i="149" s="1"/>
  <c r="O53" i="149" s="1"/>
  <c r="P52" i="149"/>
  <c r="I52" i="149"/>
  <c r="J52" i="149" s="1"/>
  <c r="P51" i="149"/>
  <c r="I51" i="149"/>
  <c r="J51" i="149" s="1"/>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s="1"/>
  <c r="P42" i="149"/>
  <c r="I42" i="149"/>
  <c r="J42" i="149" s="1"/>
  <c r="P41" i="149"/>
  <c r="I41" i="149"/>
  <c r="J41" i="149" s="1"/>
  <c r="N41" i="149" s="1"/>
  <c r="O41" i="149" s="1"/>
  <c r="P40" i="149"/>
  <c r="I40" i="149"/>
  <c r="J40" i="149" s="1"/>
  <c r="P39" i="149"/>
  <c r="H39" i="149"/>
  <c r="J39" i="149" s="1"/>
  <c r="P38" i="149"/>
  <c r="P37" i="149"/>
  <c r="G37" i="149"/>
  <c r="J37" i="149" s="1"/>
  <c r="P36" i="149"/>
  <c r="J36" i="149"/>
  <c r="P35" i="149"/>
  <c r="J35" i="149"/>
  <c r="P34" i="149"/>
  <c r="J34" i="149"/>
  <c r="P33" i="149"/>
  <c r="I33" i="149"/>
  <c r="J33" i="149" s="1"/>
  <c r="P32" i="149"/>
  <c r="I32" i="149"/>
  <c r="J32" i="149" s="1"/>
  <c r="P31" i="149"/>
  <c r="I31" i="149"/>
  <c r="J31" i="149" s="1"/>
  <c r="P30" i="149"/>
  <c r="I30" i="149"/>
  <c r="J30" i="149" s="1"/>
  <c r="P29" i="149"/>
  <c r="I29" i="149"/>
  <c r="J29" i="149" s="1"/>
  <c r="P28" i="149"/>
  <c r="I28" i="149"/>
  <c r="J28" i="149" s="1"/>
  <c r="P27" i="149"/>
  <c r="I27" i="149"/>
  <c r="J27" i="149" s="1"/>
  <c r="C17" i="149"/>
  <c r="D36" i="149" s="1"/>
  <c r="C16" i="149"/>
  <c r="D35" i="149" s="1"/>
  <c r="C15" i="149"/>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s="1"/>
  <c r="P53" i="148"/>
  <c r="I53" i="148"/>
  <c r="J53" i="148" s="1"/>
  <c r="N53" i="148" s="1"/>
  <c r="O53" i="148" s="1"/>
  <c r="P52" i="148"/>
  <c r="I52" i="148"/>
  <c r="J52" i="148" s="1"/>
  <c r="P51" i="148"/>
  <c r="I51" i="148"/>
  <c r="J51" i="148" s="1"/>
  <c r="P50" i="148"/>
  <c r="I50" i="148"/>
  <c r="J50" i="148" s="1"/>
  <c r="P49" i="148"/>
  <c r="I49" i="148"/>
  <c r="J49" i="148" s="1"/>
  <c r="P48" i="148"/>
  <c r="J48" i="148"/>
  <c r="P47" i="148"/>
  <c r="I47" i="148"/>
  <c r="N47" i="148" s="1"/>
  <c r="O47" i="148" s="1"/>
  <c r="P46" i="148"/>
  <c r="I46" i="148"/>
  <c r="J46" i="148" s="1"/>
  <c r="P45" i="148"/>
  <c r="J45" i="148"/>
  <c r="P44" i="148"/>
  <c r="I44" i="148"/>
  <c r="P43" i="148"/>
  <c r="I43" i="148"/>
  <c r="J43" i="148" s="1"/>
  <c r="P42" i="148"/>
  <c r="I42" i="148"/>
  <c r="J42" i="148" s="1"/>
  <c r="P41" i="148"/>
  <c r="I41" i="148"/>
  <c r="J41" i="148" s="1"/>
  <c r="N41" i="148" s="1"/>
  <c r="O41" i="148" s="1"/>
  <c r="P40" i="148"/>
  <c r="I40" i="148"/>
  <c r="J40" i="148" s="1"/>
  <c r="P39" i="148"/>
  <c r="H39" i="148"/>
  <c r="J39" i="148" s="1"/>
  <c r="P38" i="148"/>
  <c r="P37" i="148"/>
  <c r="G37" i="148"/>
  <c r="J37" i="148" s="1"/>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C17" i="148"/>
  <c r="D36" i="148" s="1"/>
  <c r="C16" i="148"/>
  <c r="D35" i="148" s="1"/>
  <c r="C15" i="148"/>
  <c r="AD13" i="148"/>
  <c r="AC13" i="148"/>
  <c r="AB13" i="148"/>
  <c r="AA13" i="148"/>
  <c r="Z13" i="148"/>
  <c r="Y13" i="148"/>
  <c r="X13" i="148"/>
  <c r="W13" i="148"/>
  <c r="V13" i="148"/>
  <c r="U13" i="148"/>
  <c r="T13" i="148"/>
  <c r="S13" i="148"/>
  <c r="D11" i="148"/>
  <c r="B11" i="148"/>
  <c r="C11" i="148" s="1"/>
  <c r="C10" i="148"/>
  <c r="C9" i="148"/>
  <c r="A6" i="148"/>
  <c r="A4" i="148"/>
  <c r="I21" i="147"/>
  <c r="N21" i="147" s="1"/>
  <c r="O21" i="147" s="1"/>
  <c r="P53" i="147"/>
  <c r="I53" i="147"/>
  <c r="J53" i="147" s="1"/>
  <c r="N53" i="147" s="1"/>
  <c r="O53" i="147" s="1"/>
  <c r="P52" i="147"/>
  <c r="I52" i="147"/>
  <c r="J52" i="147" s="1"/>
  <c r="P51" i="147"/>
  <c r="I51" i="147"/>
  <c r="J51" i="147" s="1"/>
  <c r="P50" i="147"/>
  <c r="I50" i="147"/>
  <c r="J50" i="147" s="1"/>
  <c r="P49" i="147"/>
  <c r="I49" i="147"/>
  <c r="J49" i="147" s="1"/>
  <c r="P48" i="147"/>
  <c r="G48" i="147"/>
  <c r="J48" i="147" s="1"/>
  <c r="P47" i="147"/>
  <c r="I47" i="147"/>
  <c r="N47" i="147" s="1"/>
  <c r="O47" i="147" s="1"/>
  <c r="P46" i="147"/>
  <c r="I46" i="147"/>
  <c r="J46" i="147" s="1"/>
  <c r="P45" i="147"/>
  <c r="J45" i="147"/>
  <c r="P44" i="147"/>
  <c r="I44" i="147"/>
  <c r="N44" i="147" s="1"/>
  <c r="O44" i="147" s="1"/>
  <c r="P43" i="147"/>
  <c r="I43" i="147"/>
  <c r="J43" i="147" s="1"/>
  <c r="P42" i="147"/>
  <c r="I42" i="147"/>
  <c r="J42" i="147" s="1"/>
  <c r="P41" i="147"/>
  <c r="I41" i="147"/>
  <c r="J41" i="147" s="1"/>
  <c r="N41" i="147" s="1"/>
  <c r="O41" i="147" s="1"/>
  <c r="P40" i="147"/>
  <c r="I40" i="147"/>
  <c r="J40" i="147" s="1"/>
  <c r="P39" i="147"/>
  <c r="H39" i="147"/>
  <c r="J39" i="147" s="1"/>
  <c r="P38" i="147"/>
  <c r="P37" i="147"/>
  <c r="G37" i="147"/>
  <c r="J37" i="147" s="1"/>
  <c r="P36" i="147"/>
  <c r="J36" i="147"/>
  <c r="P35" i="147"/>
  <c r="J35" i="147"/>
  <c r="P34" i="147"/>
  <c r="G34" i="147"/>
  <c r="J34" i="147" s="1"/>
  <c r="P33" i="147"/>
  <c r="I33" i="147"/>
  <c r="J33" i="147" s="1"/>
  <c r="P31" i="147"/>
  <c r="I31" i="147"/>
  <c r="J31" i="147" s="1"/>
  <c r="P30" i="147"/>
  <c r="I30" i="147"/>
  <c r="J30" i="147" s="1"/>
  <c r="P29" i="147"/>
  <c r="I29" i="147"/>
  <c r="J29" i="147" s="1"/>
  <c r="P28" i="147"/>
  <c r="I28" i="147"/>
  <c r="J28" i="147" s="1"/>
  <c r="P27" i="147"/>
  <c r="I27" i="147"/>
  <c r="J27" i="147" s="1"/>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I22" i="146"/>
  <c r="J22" i="146" s="1"/>
  <c r="I21" i="146"/>
  <c r="J21" i="146" s="1"/>
  <c r="P53" i="146"/>
  <c r="I53" i="146"/>
  <c r="J53" i="146" s="1"/>
  <c r="N53" i="146" s="1"/>
  <c r="O53" i="146" s="1"/>
  <c r="P52" i="146"/>
  <c r="I52" i="146"/>
  <c r="J52" i="146" s="1"/>
  <c r="P51" i="146"/>
  <c r="I51" i="146"/>
  <c r="J51" i="146" s="1"/>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s="1"/>
  <c r="P43" i="146"/>
  <c r="I43" i="146"/>
  <c r="J43" i="146" s="1"/>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s="1"/>
  <c r="P32" i="146"/>
  <c r="I32" i="146"/>
  <c r="J32" i="146" s="1"/>
  <c r="P31" i="146"/>
  <c r="I31" i="146"/>
  <c r="J31" i="146" s="1"/>
  <c r="P30" i="146"/>
  <c r="I30" i="146"/>
  <c r="J30" i="146" s="1"/>
  <c r="P29" i="146"/>
  <c r="I29" i="146"/>
  <c r="J29" i="146" s="1"/>
  <c r="P28" i="146"/>
  <c r="I28" i="146"/>
  <c r="J28" i="146" s="1"/>
  <c r="AD17" i="146"/>
  <c r="AC17" i="146"/>
  <c r="AB17" i="146"/>
  <c r="AA17" i="146"/>
  <c r="Z17" i="146"/>
  <c r="Y17" i="146"/>
  <c r="X17" i="146"/>
  <c r="W17" i="146"/>
  <c r="V17" i="146"/>
  <c r="U17" i="146"/>
  <c r="T17" i="146"/>
  <c r="S17" i="146"/>
  <c r="D11" i="146"/>
  <c r="B11" i="146"/>
  <c r="C11" i="146" s="1"/>
  <c r="C10" i="146"/>
  <c r="C9" i="146"/>
  <c r="A6" i="146"/>
  <c r="A4" i="146"/>
  <c r="D52" i="148" l="1"/>
  <c r="N52" i="148" s="1"/>
  <c r="O52" i="148" s="1"/>
  <c r="D34" i="148"/>
  <c r="D22" i="149"/>
  <c r="N22" i="149" s="1"/>
  <c r="O22" i="149" s="1"/>
  <c r="D34" i="149"/>
  <c r="D32" i="149"/>
  <c r="N32" i="149" s="1"/>
  <c r="O32" i="149" s="1"/>
  <c r="D27" i="148"/>
  <c r="N27" i="148" s="1"/>
  <c r="O27" i="148" s="1"/>
  <c r="L35" i="148"/>
  <c r="O35" i="148" s="1"/>
  <c r="L35" i="149"/>
  <c r="O35" i="149" s="1"/>
  <c r="D37" i="149"/>
  <c r="L37" i="149" s="1"/>
  <c r="O37" i="149" s="1"/>
  <c r="L36" i="149"/>
  <c r="O36" i="149" s="1"/>
  <c r="N47" i="149"/>
  <c r="O47" i="149" s="1"/>
  <c r="D37" i="148"/>
  <c r="L37" i="148" s="1"/>
  <c r="O37" i="148" s="1"/>
  <c r="D40" i="148"/>
  <c r="N40" i="148" s="1"/>
  <c r="O40" i="148" s="1"/>
  <c r="D32" i="148"/>
  <c r="N32" i="148" s="1"/>
  <c r="O32" i="148" s="1"/>
  <c r="D37" i="147"/>
  <c r="L37" i="147" s="1"/>
  <c r="O37" i="147" s="1"/>
  <c r="D52" i="147"/>
  <c r="N52" i="147" s="1"/>
  <c r="O52" i="147" s="1"/>
  <c r="D32" i="147"/>
  <c r="N32" i="147" s="1"/>
  <c r="O32" i="147" s="1"/>
  <c r="D40" i="147"/>
  <c r="N40" i="147" s="1"/>
  <c r="O40" i="147" s="1"/>
  <c r="D48" i="147"/>
  <c r="L48" i="147" s="1"/>
  <c r="O48" i="147" s="1"/>
  <c r="D30" i="147"/>
  <c r="N30" i="147" s="1"/>
  <c r="O30" i="147" s="1"/>
  <c r="J47" i="147"/>
  <c r="J44" i="147"/>
  <c r="L49" i="146"/>
  <c r="O49" i="146" s="1"/>
  <c r="L38" i="146"/>
  <c r="O38" i="146" s="1"/>
  <c r="L36" i="146"/>
  <c r="J48" i="146"/>
  <c r="L37" i="146"/>
  <c r="O37" i="146" s="1"/>
  <c r="D28" i="148"/>
  <c r="N28" i="148" s="1"/>
  <c r="O28" i="148" s="1"/>
  <c r="D22" i="147"/>
  <c r="N22" i="147" s="1"/>
  <c r="D22" i="148"/>
  <c r="N22" i="148" s="1"/>
  <c r="O22" i="148" s="1"/>
  <c r="D31" i="148"/>
  <c r="N31" i="148" s="1"/>
  <c r="O31" i="148" s="1"/>
  <c r="D51" i="148"/>
  <c r="N51" i="148" s="1"/>
  <c r="O51" i="148" s="1"/>
  <c r="D28" i="147"/>
  <c r="N28" i="147" s="1"/>
  <c r="O28" i="147" s="1"/>
  <c r="D39" i="148"/>
  <c r="M39" i="148" s="1"/>
  <c r="M55" i="148" s="1"/>
  <c r="M57" i="148" s="1"/>
  <c r="D29" i="148"/>
  <c r="N29" i="148" s="1"/>
  <c r="O29" i="148" s="1"/>
  <c r="D49" i="148"/>
  <c r="N49" i="148" s="1"/>
  <c r="O49" i="148" s="1"/>
  <c r="O21" i="149"/>
  <c r="J21" i="149"/>
  <c r="D28" i="149"/>
  <c r="N28" i="149" s="1"/>
  <c r="O28" i="149" s="1"/>
  <c r="D40" i="149"/>
  <c r="N40" i="149" s="1"/>
  <c r="O40" i="149" s="1"/>
  <c r="J44" i="149"/>
  <c r="D48" i="149"/>
  <c r="L48" i="149" s="1"/>
  <c r="O48" i="149" s="1"/>
  <c r="D52" i="149"/>
  <c r="N52" i="149" s="1"/>
  <c r="O52" i="149" s="1"/>
  <c r="D27" i="149"/>
  <c r="N27" i="149" s="1"/>
  <c r="D31" i="149"/>
  <c r="N31" i="149" s="1"/>
  <c r="O31" i="149" s="1"/>
  <c r="D39" i="149"/>
  <c r="M39" i="149" s="1"/>
  <c r="D51" i="149"/>
  <c r="N51" i="149" s="1"/>
  <c r="O51" i="149" s="1"/>
  <c r="D30" i="149"/>
  <c r="N30" i="149" s="1"/>
  <c r="O30" i="149" s="1"/>
  <c r="D38" i="149"/>
  <c r="D45" i="149"/>
  <c r="O45" i="149" s="1"/>
  <c r="D50" i="149"/>
  <c r="N50" i="149" s="1"/>
  <c r="O50" i="149" s="1"/>
  <c r="D29" i="149"/>
  <c r="N29" i="149" s="1"/>
  <c r="O29" i="149" s="1"/>
  <c r="D49" i="149"/>
  <c r="N49" i="149" s="1"/>
  <c r="O49" i="149" s="1"/>
  <c r="N21" i="148"/>
  <c r="O21" i="148" s="1"/>
  <c r="D48" i="148"/>
  <c r="L48" i="148" s="1"/>
  <c r="O48" i="148" s="1"/>
  <c r="L36" i="148"/>
  <c r="O36" i="148" s="1"/>
  <c r="N44" i="148"/>
  <c r="O44" i="148" s="1"/>
  <c r="J44" i="148"/>
  <c r="D30" i="148"/>
  <c r="N30" i="148" s="1"/>
  <c r="O30" i="148" s="1"/>
  <c r="D38" i="148"/>
  <c r="D45" i="148"/>
  <c r="O45" i="148" s="1"/>
  <c r="J47" i="148"/>
  <c r="D50" i="148"/>
  <c r="N50" i="148" s="1"/>
  <c r="O50" i="148" s="1"/>
  <c r="J21" i="147"/>
  <c r="L36" i="147"/>
  <c r="O36" i="147" s="1"/>
  <c r="D27" i="147"/>
  <c r="N27" i="147" s="1"/>
  <c r="D31" i="147"/>
  <c r="N31" i="147" s="1"/>
  <c r="O31" i="147" s="1"/>
  <c r="L35" i="147"/>
  <c r="O35" i="147" s="1"/>
  <c r="D39" i="147"/>
  <c r="M39" i="147" s="1"/>
  <c r="D51" i="147"/>
  <c r="N51" i="147" s="1"/>
  <c r="O51" i="147" s="1"/>
  <c r="D38" i="147"/>
  <c r="D45" i="147"/>
  <c r="O45" i="147" s="1"/>
  <c r="D50" i="147"/>
  <c r="N50" i="147" s="1"/>
  <c r="O50" i="147" s="1"/>
  <c r="D29" i="147"/>
  <c r="N29" i="147" s="1"/>
  <c r="O29" i="147" s="1"/>
  <c r="D49" i="147"/>
  <c r="N49" i="147" s="1"/>
  <c r="O49" i="147" s="1"/>
  <c r="N21" i="146"/>
  <c r="D46" i="146"/>
  <c r="O46" i="146" s="1"/>
  <c r="D50" i="146"/>
  <c r="N50" i="146" s="1"/>
  <c r="O50" i="146" s="1"/>
  <c r="D40" i="146"/>
  <c r="M40" i="146" s="1"/>
  <c r="D29" i="146"/>
  <c r="N29" i="146" s="1"/>
  <c r="O29" i="146" s="1"/>
  <c r="J45" i="146"/>
  <c r="D31" i="146"/>
  <c r="N31" i="146" s="1"/>
  <c r="O31" i="146" s="1"/>
  <c r="D34" i="146"/>
  <c r="N34" i="146" s="1"/>
  <c r="O34" i="146" s="1"/>
  <c r="D52" i="146"/>
  <c r="N52" i="146" s="1"/>
  <c r="O52" i="146" s="1"/>
  <c r="D28" i="146"/>
  <c r="N28" i="146" s="1"/>
  <c r="D32" i="146"/>
  <c r="N32" i="146" s="1"/>
  <c r="O32" i="146" s="1"/>
  <c r="J37" i="146"/>
  <c r="N42" i="146"/>
  <c r="O42" i="146" s="1"/>
  <c r="D30" i="146"/>
  <c r="N30" i="146" s="1"/>
  <c r="O30" i="146" s="1"/>
  <c r="P53" i="145"/>
  <c r="I53" i="145"/>
  <c r="J53" i="145" s="1"/>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s="1"/>
  <c r="P45" i="145"/>
  <c r="J45" i="145"/>
  <c r="P44" i="145"/>
  <c r="I44" i="145"/>
  <c r="N44" i="145" s="1"/>
  <c r="O44" i="145" s="1"/>
  <c r="P43" i="145"/>
  <c r="I43" i="145"/>
  <c r="J43" i="145" s="1"/>
  <c r="P42" i="145"/>
  <c r="I42" i="145"/>
  <c r="J42" i="145" s="1"/>
  <c r="P41" i="145"/>
  <c r="I41" i="145"/>
  <c r="J41" i="145" s="1"/>
  <c r="N41" i="145" s="1"/>
  <c r="O41" i="145" s="1"/>
  <c r="P40" i="145"/>
  <c r="I40" i="145"/>
  <c r="J40" i="145" s="1"/>
  <c r="P39" i="145"/>
  <c r="H39" i="145"/>
  <c r="J39" i="145" s="1"/>
  <c r="P38" i="145"/>
  <c r="P37" i="145"/>
  <c r="J37" i="145"/>
  <c r="P36" i="145"/>
  <c r="J36" i="145"/>
  <c r="P35" i="145"/>
  <c r="J35" i="145"/>
  <c r="P34" i="145"/>
  <c r="J34" i="145"/>
  <c r="P33" i="145"/>
  <c r="I33" i="145"/>
  <c r="J33" i="145" s="1"/>
  <c r="P32" i="145"/>
  <c r="I32" i="145"/>
  <c r="J32" i="145" s="1"/>
  <c r="P31" i="145"/>
  <c r="I31" i="145"/>
  <c r="J31" i="145" s="1"/>
  <c r="P30" i="145"/>
  <c r="I30" i="145"/>
  <c r="J30" i="145" s="1"/>
  <c r="P29" i="145"/>
  <c r="I29" i="145"/>
  <c r="J29" i="145" s="1"/>
  <c r="P28" i="145"/>
  <c r="I28" i="145"/>
  <c r="J28" i="145" s="1"/>
  <c r="P27" i="145"/>
  <c r="I27" i="145"/>
  <c r="J27" i="145" s="1"/>
  <c r="J22" i="145"/>
  <c r="N21" i="145"/>
  <c r="O21" i="145" s="1"/>
  <c r="J21" i="145"/>
  <c r="C17" i="145"/>
  <c r="D36" i="145" s="1"/>
  <c r="O36" i="145" s="1"/>
  <c r="C16" i="145"/>
  <c r="C15" i="145"/>
  <c r="D28" i="145" s="1"/>
  <c r="AD13" i="145"/>
  <c r="AC13" i="145"/>
  <c r="AB13" i="145"/>
  <c r="AA13" i="145"/>
  <c r="Z13" i="145"/>
  <c r="Y13" i="145"/>
  <c r="X13" i="145"/>
  <c r="W13" i="145"/>
  <c r="V13" i="145"/>
  <c r="U13" i="145"/>
  <c r="T13" i="145"/>
  <c r="S13" i="145"/>
  <c r="D11" i="145"/>
  <c r="B11" i="145"/>
  <c r="C11" i="145" s="1"/>
  <c r="C10" i="145"/>
  <c r="C9" i="145"/>
  <c r="A6" i="145"/>
  <c r="A4" i="145"/>
  <c r="P53" i="144"/>
  <c r="I53" i="144"/>
  <c r="J53" i="144" s="1"/>
  <c r="N53" i="144" s="1"/>
  <c r="O53" i="144" s="1"/>
  <c r="P52" i="144"/>
  <c r="I52" i="144"/>
  <c r="J52" i="144" s="1"/>
  <c r="P51" i="144"/>
  <c r="I51" i="144"/>
  <c r="J51" i="144" s="1"/>
  <c r="P50" i="144"/>
  <c r="I50" i="144"/>
  <c r="J50" i="144" s="1"/>
  <c r="P49" i="144"/>
  <c r="I49" i="144"/>
  <c r="J49" i="144" s="1"/>
  <c r="P48" i="144"/>
  <c r="G48" i="144"/>
  <c r="J48" i="144" s="1"/>
  <c r="P47" i="144"/>
  <c r="I47" i="144"/>
  <c r="N47" i="144" s="1"/>
  <c r="O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s="1"/>
  <c r="P35" i="144"/>
  <c r="G35" i="144"/>
  <c r="J35" i="144" s="1"/>
  <c r="P34" i="144"/>
  <c r="G34" i="144"/>
  <c r="J34" i="144" s="1"/>
  <c r="P33" i="144"/>
  <c r="I33" i="144"/>
  <c r="J33" i="144" s="1"/>
  <c r="P32" i="144"/>
  <c r="I32" i="144"/>
  <c r="J32" i="144" s="1"/>
  <c r="P31" i="144"/>
  <c r="I31" i="144"/>
  <c r="J31" i="144" s="1"/>
  <c r="P30" i="144"/>
  <c r="I30" i="144"/>
  <c r="J30" i="144" s="1"/>
  <c r="P29" i="144"/>
  <c r="I29" i="144"/>
  <c r="J29" i="144" s="1"/>
  <c r="P28" i="144"/>
  <c r="I28" i="144"/>
  <c r="J28" i="144" s="1"/>
  <c r="P27" i="144"/>
  <c r="I27" i="144"/>
  <c r="J27" i="144" s="1"/>
  <c r="J22" i="144"/>
  <c r="N21" i="144"/>
  <c r="O21" i="144" s="1"/>
  <c r="J21" i="144"/>
  <c r="C17" i="144"/>
  <c r="C16" i="144"/>
  <c r="D35"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5" l="1"/>
  <c r="J47" i="144"/>
  <c r="N51" i="144"/>
  <c r="O51" i="144" s="1"/>
  <c r="N28" i="145"/>
  <c r="O28" i="145" s="1"/>
  <c r="O21" i="146"/>
  <c r="L55" i="146"/>
  <c r="L57" i="146" s="1"/>
  <c r="O65" i="146" s="1"/>
  <c r="O36" i="146"/>
  <c r="N23" i="148"/>
  <c r="D43" i="148" s="1"/>
  <c r="N43" i="148" s="1"/>
  <c r="O43" i="148" s="1"/>
  <c r="N22" i="146"/>
  <c r="O22" i="146" s="1"/>
  <c r="O39" i="148"/>
  <c r="N23" i="149"/>
  <c r="D33" i="149" s="1"/>
  <c r="N33" i="149" s="1"/>
  <c r="O33" i="149" s="1"/>
  <c r="O23" i="149"/>
  <c r="O39" i="149"/>
  <c r="M55" i="149"/>
  <c r="M57" i="149" s="1"/>
  <c r="O27" i="149"/>
  <c r="O23" i="148"/>
  <c r="O39" i="147"/>
  <c r="M55" i="147"/>
  <c r="M57" i="147" s="1"/>
  <c r="N23" i="147"/>
  <c r="D42" i="147" s="1"/>
  <c r="O22" i="147"/>
  <c r="O23" i="147" s="1"/>
  <c r="O27" i="147"/>
  <c r="O28" i="146"/>
  <c r="M55" i="146"/>
  <c r="M57" i="146" s="1"/>
  <c r="O40" i="146"/>
  <c r="D28" i="144"/>
  <c r="N28" i="144" s="1"/>
  <c r="O28" i="144" s="1"/>
  <c r="D31" i="144"/>
  <c r="N31" i="144" s="1"/>
  <c r="O31" i="144" s="1"/>
  <c r="D37" i="145"/>
  <c r="O37" i="145" s="1"/>
  <c r="D37" i="144"/>
  <c r="L37" i="144" s="1"/>
  <c r="O37" i="144" s="1"/>
  <c r="D39" i="144"/>
  <c r="M39" i="144" s="1"/>
  <c r="O39" i="144" s="1"/>
  <c r="D52" i="144"/>
  <c r="N52" i="144" s="1"/>
  <c r="O52" i="144" s="1"/>
  <c r="D40" i="144"/>
  <c r="N40" i="144" s="1"/>
  <c r="O40" i="144" s="1"/>
  <c r="D27" i="144"/>
  <c r="N27" i="144" s="1"/>
  <c r="O27" i="144" s="1"/>
  <c r="D32" i="144"/>
  <c r="N32" i="144" s="1"/>
  <c r="O32" i="144" s="1"/>
  <c r="D32" i="145"/>
  <c r="N32" i="145" s="1"/>
  <c r="O32" i="145" s="1"/>
  <c r="D48" i="145"/>
  <c r="O48" i="145" s="1"/>
  <c r="D34" i="144"/>
  <c r="L34" i="144" s="1"/>
  <c r="O34" i="144" s="1"/>
  <c r="D40" i="145"/>
  <c r="N40" i="145" s="1"/>
  <c r="O40" i="145" s="1"/>
  <c r="D52" i="145"/>
  <c r="N52" i="145" s="1"/>
  <c r="O52" i="145" s="1"/>
  <c r="L35" i="144"/>
  <c r="O35" i="144" s="1"/>
  <c r="J44" i="145"/>
  <c r="J44" i="144"/>
  <c r="D27" i="145"/>
  <c r="N27" i="145" s="1"/>
  <c r="D31" i="145"/>
  <c r="N31" i="145" s="1"/>
  <c r="O31" i="145" s="1"/>
  <c r="D35" i="145"/>
  <c r="O35" i="145" s="1"/>
  <c r="D39" i="145"/>
  <c r="M39" i="145" s="1"/>
  <c r="D51" i="145"/>
  <c r="N51" i="145" s="1"/>
  <c r="O51" i="145" s="1"/>
  <c r="D22" i="145"/>
  <c r="N22" i="145" s="1"/>
  <c r="D30" i="145"/>
  <c r="N30" i="145" s="1"/>
  <c r="O30" i="145" s="1"/>
  <c r="D34" i="145"/>
  <c r="D38" i="145"/>
  <c r="D45" i="145"/>
  <c r="O45" i="145" s="1"/>
  <c r="D50" i="145"/>
  <c r="N50" i="145" s="1"/>
  <c r="O50" i="145" s="1"/>
  <c r="D29" i="145"/>
  <c r="N29" i="145" s="1"/>
  <c r="O29" i="145" s="1"/>
  <c r="D49" i="145"/>
  <c r="N49" i="145" s="1"/>
  <c r="O49" i="145" s="1"/>
  <c r="D48" i="144"/>
  <c r="L48" i="144" s="1"/>
  <c r="O48" i="144" s="1"/>
  <c r="D36" i="144"/>
  <c r="L36" i="144" s="1"/>
  <c r="O36" i="144" s="1"/>
  <c r="D22" i="144"/>
  <c r="N22" i="144" s="1"/>
  <c r="D30" i="144"/>
  <c r="N30" i="144" s="1"/>
  <c r="O30" i="144" s="1"/>
  <c r="D38" i="144"/>
  <c r="D45" i="144"/>
  <c r="O45" i="144" s="1"/>
  <c r="D50" i="144"/>
  <c r="N50" i="144" s="1"/>
  <c r="O50" i="144" s="1"/>
  <c r="D29" i="144"/>
  <c r="N29" i="144" s="1"/>
  <c r="O29" i="144" s="1"/>
  <c r="D49" i="144"/>
  <c r="N49" i="144" s="1"/>
  <c r="O49" i="144" s="1"/>
  <c r="J39" i="130"/>
  <c r="O24" i="146" l="1"/>
  <c r="N24" i="146"/>
  <c r="D44" i="146" s="1"/>
  <c r="N44" i="146" s="1"/>
  <c r="O44" i="146" s="1"/>
  <c r="D33" i="148"/>
  <c r="N33" i="148" s="1"/>
  <c r="O33" i="148" s="1"/>
  <c r="D46" i="148"/>
  <c r="N46" i="148" s="1"/>
  <c r="O46" i="148" s="1"/>
  <c r="D42" i="148"/>
  <c r="N42" i="148" s="1"/>
  <c r="O42" i="148" s="1"/>
  <c r="D46" i="149"/>
  <c r="N46" i="149" s="1"/>
  <c r="O46" i="149" s="1"/>
  <c r="D43" i="149"/>
  <c r="N43" i="149" s="1"/>
  <c r="O43" i="149" s="1"/>
  <c r="D42" i="149"/>
  <c r="N42" i="149" s="1"/>
  <c r="O42" i="149" s="1"/>
  <c r="D33" i="147"/>
  <c r="N33" i="147" s="1"/>
  <c r="N42" i="147"/>
  <c r="O42" i="147" s="1"/>
  <c r="D46" i="147"/>
  <c r="N46" i="147" s="1"/>
  <c r="O46" i="147" s="1"/>
  <c r="D43" i="147"/>
  <c r="N43" i="147" s="1"/>
  <c r="O43" i="147" s="1"/>
  <c r="M55" i="144"/>
  <c r="M57" i="144" s="1"/>
  <c r="O22" i="145"/>
  <c r="O23" i="145" s="1"/>
  <c r="N23" i="145"/>
  <c r="O39" i="145"/>
  <c r="M55" i="145"/>
  <c r="M57" i="145" s="1"/>
  <c r="O34" i="145"/>
  <c r="L55" i="145"/>
  <c r="L57" i="145" s="1"/>
  <c r="O65" i="145" s="1"/>
  <c r="O27" i="145"/>
  <c r="N23" i="144"/>
  <c r="O22" i="144"/>
  <c r="O23" i="144" s="1"/>
  <c r="L55" i="144"/>
  <c r="L57" i="144" s="1"/>
  <c r="O65" i="144" s="1"/>
  <c r="D54" i="130"/>
  <c r="D33" i="146" l="1"/>
  <c r="N33" i="146" s="1"/>
  <c r="O33" i="146" s="1"/>
  <c r="D47" i="146"/>
  <c r="N47" i="146" s="1"/>
  <c r="O47" i="146" s="1"/>
  <c r="D35" i="146"/>
  <c r="D43" i="146"/>
  <c r="N43" i="146" s="1"/>
  <c r="O43" i="146" s="1"/>
  <c r="O33" i="147"/>
  <c r="D33" i="145"/>
  <c r="N33" i="145" s="1"/>
  <c r="D42" i="145"/>
  <c r="N42" i="145" s="1"/>
  <c r="O42" i="145" s="1"/>
  <c r="D46" i="145"/>
  <c r="N46" i="145" s="1"/>
  <c r="O46" i="145" s="1"/>
  <c r="D43" i="145"/>
  <c r="N43" i="145" s="1"/>
  <c r="O43" i="145" s="1"/>
  <c r="D33" i="144"/>
  <c r="N33" i="144" s="1"/>
  <c r="D46" i="144"/>
  <c r="N46" i="144" s="1"/>
  <c r="O46" i="144" s="1"/>
  <c r="D42" i="144"/>
  <c r="N42" i="144" s="1"/>
  <c r="O42" i="144" s="1"/>
  <c r="D43" i="144"/>
  <c r="N43" i="144" s="1"/>
  <c r="O43" i="144" s="1"/>
  <c r="D55" i="129"/>
  <c r="D55" i="40"/>
  <c r="N35" i="146" l="1"/>
  <c r="O35" i="146" s="1"/>
  <c r="O33" i="145"/>
  <c r="O33" i="144"/>
  <c r="G40" i="129"/>
  <c r="G40" i="40"/>
  <c r="G35" i="139"/>
  <c r="G35" i="138"/>
  <c r="G31" i="119"/>
  <c r="G34" i="128"/>
  <c r="G34" i="37"/>
  <c r="G33" i="126"/>
  <c r="G39" i="127"/>
  <c r="D41" i="130" l="1"/>
  <c r="D40" i="130"/>
  <c r="D39" i="130"/>
  <c r="L39" i="130" s="1"/>
  <c r="D42" i="129"/>
  <c r="D41" i="129"/>
  <c r="D40" i="129"/>
  <c r="D42" i="40"/>
  <c r="D41" i="40"/>
  <c r="D40" i="40"/>
  <c r="D48" i="139"/>
  <c r="D38" i="139"/>
  <c r="D37" i="139"/>
  <c r="D36" i="139"/>
  <c r="D35" i="139"/>
  <c r="D48" i="138"/>
  <c r="D37" i="138"/>
  <c r="D36" i="138"/>
  <c r="D35" i="138"/>
  <c r="C17" i="128"/>
  <c r="C16" i="128"/>
  <c r="D47" i="37"/>
  <c r="D36" i="37"/>
  <c r="D35" i="37"/>
  <c r="D34" i="37"/>
  <c r="D53" i="140"/>
  <c r="D42" i="140"/>
  <c r="D41" i="140"/>
  <c r="D40" i="140"/>
  <c r="D47" i="126"/>
  <c r="D36" i="126"/>
  <c r="D35" i="126"/>
  <c r="D34" i="126"/>
  <c r="D33" i="126"/>
  <c r="C15" i="126"/>
  <c r="D39" i="126" s="1"/>
  <c r="N39" i="126" s="1"/>
  <c r="D53" i="127"/>
  <c r="D42" i="127"/>
  <c r="D39" i="127"/>
  <c r="D46" i="119"/>
  <c r="D34" i="119"/>
  <c r="D33" i="119"/>
  <c r="D32" i="119"/>
  <c r="D31" i="119"/>
  <c r="D19" i="127"/>
  <c r="D41" i="127" s="1"/>
  <c r="D18" i="127"/>
  <c r="D40" i="127" s="1"/>
  <c r="D20" i="126" l="1"/>
  <c r="O39" i="126"/>
  <c r="L34" i="147"/>
  <c r="L34" i="149"/>
  <c r="L34" i="148"/>
  <c r="D37" i="128"/>
  <c r="D48" i="128"/>
  <c r="D34" i="128"/>
  <c r="O34" i="147" l="1"/>
  <c r="L55" i="147"/>
  <c r="L57" i="147" s="1"/>
  <c r="O65" i="147" s="1"/>
  <c r="O34" i="148"/>
  <c r="L55" i="148"/>
  <c r="L57" i="148" s="1"/>
  <c r="O65" i="148" s="1"/>
  <c r="O34" i="149"/>
  <c r="L55" i="149"/>
  <c r="L57" i="149" s="1"/>
  <c r="O65" i="149" s="1"/>
  <c r="D46" i="100"/>
  <c r="D35" i="100"/>
  <c r="D34" i="100"/>
  <c r="D33" i="100"/>
  <c r="G34" i="100"/>
  <c r="G33" i="100"/>
  <c r="D52" i="34" l="1"/>
  <c r="D41" i="34"/>
  <c r="D40" i="34"/>
  <c r="D39" i="34"/>
  <c r="G33" i="119" l="1"/>
  <c r="G32" i="119"/>
  <c r="D67" i="142" l="1"/>
  <c r="P54" i="142"/>
  <c r="I54" i="142"/>
  <c r="J54" i="142" s="1"/>
  <c r="N54" i="142" s="1"/>
  <c r="O54" i="142" s="1"/>
  <c r="P53" i="142"/>
  <c r="I53" i="142"/>
  <c r="J53" i="142" s="1"/>
  <c r="P52" i="142"/>
  <c r="I52" i="142"/>
  <c r="J52" i="142" s="1"/>
  <c r="P51" i="142"/>
  <c r="I51" i="142"/>
  <c r="J51" i="142" s="1"/>
  <c r="P50" i="142"/>
  <c r="I50" i="142"/>
  <c r="J50" i="142" s="1"/>
  <c r="P49" i="142"/>
  <c r="I49" i="142"/>
  <c r="N49" i="142" s="1"/>
  <c r="O49" i="142" s="1"/>
  <c r="P48" i="142"/>
  <c r="I48" i="142"/>
  <c r="J48" i="142" s="1"/>
  <c r="P47" i="142"/>
  <c r="I47" i="142"/>
  <c r="N47" i="142" s="1"/>
  <c r="O47" i="142" s="1"/>
  <c r="P46" i="142"/>
  <c r="I46" i="142"/>
  <c r="J46" i="142" s="1"/>
  <c r="P45" i="142"/>
  <c r="I45" i="142"/>
  <c r="J45" i="142" s="1"/>
  <c r="P44" i="142"/>
  <c r="I44" i="142"/>
  <c r="J44" i="142" s="1"/>
  <c r="P43" i="142"/>
  <c r="I43" i="142"/>
  <c r="J43" i="142" s="1"/>
  <c r="P42" i="142"/>
  <c r="H42" i="142"/>
  <c r="J42" i="142" s="1"/>
  <c r="P41" i="142"/>
  <c r="H41" i="142"/>
  <c r="J41" i="142" s="1"/>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C16" i="142"/>
  <c r="D43" i="142" s="1"/>
  <c r="N43" i="142" s="1"/>
  <c r="O43" i="142" s="1"/>
  <c r="C15" i="142"/>
  <c r="C14" i="142"/>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s="1"/>
  <c r="P52" i="141"/>
  <c r="I52" i="141"/>
  <c r="J52" i="141" s="1"/>
  <c r="P51" i="141"/>
  <c r="I51" i="141"/>
  <c r="J51" i="141" s="1"/>
  <c r="P50" i="141"/>
  <c r="I50" i="141"/>
  <c r="J50" i="141" s="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43" i="141" s="1"/>
  <c r="N43" i="141" s="1"/>
  <c r="O43" i="141" s="1"/>
  <c r="C15" i="141"/>
  <c r="C14" i="141"/>
  <c r="AD12" i="141"/>
  <c r="AC12" i="141"/>
  <c r="AB12" i="141"/>
  <c r="AA12" i="141"/>
  <c r="Z12" i="141"/>
  <c r="Y12" i="141"/>
  <c r="X12" i="141"/>
  <c r="W12" i="141"/>
  <c r="V12" i="141"/>
  <c r="U12" i="141"/>
  <c r="T12" i="141"/>
  <c r="S12" i="141"/>
  <c r="D10" i="141"/>
  <c r="B10" i="141"/>
  <c r="C10" i="141" s="1"/>
  <c r="C9" i="141"/>
  <c r="C8" i="141"/>
  <c r="A6" i="141"/>
  <c r="A4" i="141"/>
  <c r="C17" i="129"/>
  <c r="C17" i="40"/>
  <c r="J47" i="142" l="1"/>
  <c r="I15" i="142"/>
  <c r="J49" i="142"/>
  <c r="D51" i="142"/>
  <c r="N51" i="142" s="1"/>
  <c r="O51" i="142" s="1"/>
  <c r="D37" i="142"/>
  <c r="N37" i="142" s="1"/>
  <c r="O37" i="142" s="1"/>
  <c r="D50" i="142"/>
  <c r="N50" i="142" s="1"/>
  <c r="O50" i="142" s="1"/>
  <c r="D52" i="142"/>
  <c r="N52" i="142" s="1"/>
  <c r="O52" i="142" s="1"/>
  <c r="D40" i="142"/>
  <c r="D34" i="142"/>
  <c r="D35" i="142" s="1"/>
  <c r="D36" i="142"/>
  <c r="N36" i="142" s="1"/>
  <c r="O36" i="142" s="1"/>
  <c r="D41" i="142"/>
  <c r="M41" i="142" s="1"/>
  <c r="J47" i="141"/>
  <c r="J49" i="141"/>
  <c r="D51" i="141"/>
  <c r="N51" i="141" s="1"/>
  <c r="O51" i="141" s="1"/>
  <c r="I15" i="141"/>
  <c r="D50" i="141"/>
  <c r="N50" i="141" s="1"/>
  <c r="O50" i="141" s="1"/>
  <c r="D52" i="141"/>
  <c r="N52" i="141" s="1"/>
  <c r="O52" i="141" s="1"/>
  <c r="D37" i="141"/>
  <c r="N37" i="141" s="1"/>
  <c r="O37" i="141" s="1"/>
  <c r="D40" i="141"/>
  <c r="D34" i="141"/>
  <c r="D35" i="141" s="1"/>
  <c r="D36" i="141"/>
  <c r="N36" i="141" s="1"/>
  <c r="O36" i="141" s="1"/>
  <c r="D41" i="141"/>
  <c r="M41" i="141" s="1"/>
  <c r="D38" i="142" l="1"/>
  <c r="N38" i="142" s="1"/>
  <c r="O38" i="142" s="1"/>
  <c r="O41" i="142"/>
  <c r="L56" i="142"/>
  <c r="L58" i="142" s="1"/>
  <c r="O65" i="142" s="1"/>
  <c r="N34" i="142"/>
  <c r="N35" i="142"/>
  <c r="O35" i="142" s="1"/>
  <c r="O41" i="141"/>
  <c r="N34" i="141"/>
  <c r="L56" i="141"/>
  <c r="L58" i="141" s="1"/>
  <c r="O65" i="141" s="1"/>
  <c r="D38" i="141"/>
  <c r="N38" i="141" s="1"/>
  <c r="O38" i="141" s="1"/>
  <c r="N35" i="141"/>
  <c r="O35" i="141" s="1"/>
  <c r="J27" i="140"/>
  <c r="D18" i="140"/>
  <c r="D27" i="140" s="1"/>
  <c r="N27" i="140" s="1"/>
  <c r="P57" i="140"/>
  <c r="I57" i="140"/>
  <c r="J57" i="140" s="1"/>
  <c r="N57" i="140" s="1"/>
  <c r="O57" i="140" s="1"/>
  <c r="P56" i="140"/>
  <c r="I56" i="140"/>
  <c r="J56" i="140" s="1"/>
  <c r="P55" i="140"/>
  <c r="I55" i="140"/>
  <c r="J55" i="140" s="1"/>
  <c r="N55" i="140" s="1"/>
  <c r="O55" i="140" s="1"/>
  <c r="P54" i="140"/>
  <c r="I54" i="140"/>
  <c r="J54" i="140" s="1"/>
  <c r="P53" i="140"/>
  <c r="G53" i="140"/>
  <c r="J53" i="140" s="1"/>
  <c r="P52" i="140"/>
  <c r="I52" i="140"/>
  <c r="J52" i="140" s="1"/>
  <c r="P51" i="140"/>
  <c r="I51" i="140"/>
  <c r="J51" i="140" s="1"/>
  <c r="P50" i="140"/>
  <c r="J50" i="140"/>
  <c r="P49" i="140"/>
  <c r="I49" i="140"/>
  <c r="J49" i="140" s="1"/>
  <c r="P48" i="140"/>
  <c r="I48" i="140"/>
  <c r="J48" i="140" s="1"/>
  <c r="P47" i="140"/>
  <c r="I47" i="140"/>
  <c r="J47" i="140" s="1"/>
  <c r="P46" i="140"/>
  <c r="I46" i="140"/>
  <c r="J46" i="140" s="1"/>
  <c r="P44" i="140"/>
  <c r="H44" i="140"/>
  <c r="J44" i="140" s="1"/>
  <c r="P43" i="140"/>
  <c r="P42" i="140"/>
  <c r="G42" i="140"/>
  <c r="J42" i="140" s="1"/>
  <c r="P41" i="140"/>
  <c r="G41" i="140"/>
  <c r="J41" i="140" s="1"/>
  <c r="P40" i="140"/>
  <c r="G40" i="140"/>
  <c r="J40" i="140" s="1"/>
  <c r="P39" i="140"/>
  <c r="I39" i="140"/>
  <c r="J39" i="140" s="1"/>
  <c r="P38" i="140"/>
  <c r="I38" i="140"/>
  <c r="J38" i="140" s="1"/>
  <c r="P37" i="140"/>
  <c r="I37" i="140"/>
  <c r="J37" i="140" s="1"/>
  <c r="P36" i="140"/>
  <c r="I36" i="140"/>
  <c r="J36" i="140" s="1"/>
  <c r="P35" i="140"/>
  <c r="I35" i="140"/>
  <c r="J35" i="140" s="1"/>
  <c r="P34" i="140"/>
  <c r="I34" i="140"/>
  <c r="J34" i="140" s="1"/>
  <c r="P33" i="140"/>
  <c r="I33" i="140"/>
  <c r="J33" i="140" s="1"/>
  <c r="P32" i="140"/>
  <c r="I32" i="140"/>
  <c r="J32" i="140" s="1"/>
  <c r="J26" i="140"/>
  <c r="N25" i="140"/>
  <c r="O25" i="140" s="1"/>
  <c r="J25" i="140"/>
  <c r="D17" i="140"/>
  <c r="D45" i="140" s="1"/>
  <c r="N45" i="140" s="1"/>
  <c r="D11" i="140"/>
  <c r="B11" i="140"/>
  <c r="C11" i="140" s="1"/>
  <c r="C10" i="140"/>
  <c r="C9" i="140"/>
  <c r="A6" i="140"/>
  <c r="A4" i="140"/>
  <c r="D38" i="140" l="1"/>
  <c r="N38" i="140" s="1"/>
  <c r="O38" i="140" s="1"/>
  <c r="O45" i="140"/>
  <c r="N49" i="140"/>
  <c r="O49" i="140" s="1"/>
  <c r="O34" i="142"/>
  <c r="O34" i="141"/>
  <c r="O27" i="140"/>
  <c r="D34" i="140"/>
  <c r="N34" i="140" s="1"/>
  <c r="O34" i="140" s="1"/>
  <c r="L42" i="140"/>
  <c r="O42" i="140" s="1"/>
  <c r="L53" i="140"/>
  <c r="O53" i="140" s="1"/>
  <c r="D56" i="140"/>
  <c r="N56" i="140" s="1"/>
  <c r="O56" i="140" s="1"/>
  <c r="D32" i="140"/>
  <c r="N32" i="140" s="1"/>
  <c r="O32" i="140" s="1"/>
  <c r="D36" i="140"/>
  <c r="N36" i="140" s="1"/>
  <c r="O36" i="140" s="1"/>
  <c r="L40" i="140"/>
  <c r="O40" i="140" s="1"/>
  <c r="N52" i="140"/>
  <c r="O52" i="140" s="1"/>
  <c r="D46" i="140"/>
  <c r="N46" i="140" s="1"/>
  <c r="O46" i="140" s="1"/>
  <c r="D50" i="140"/>
  <c r="O50" i="140" s="1"/>
  <c r="O64" i="140"/>
  <c r="D26" i="140"/>
  <c r="N26" i="140" s="1"/>
  <c r="O26" i="140" s="1"/>
  <c r="D33" i="140"/>
  <c r="N33" i="140" s="1"/>
  <c r="O33" i="140" s="1"/>
  <c r="D35" i="140"/>
  <c r="N35" i="140" s="1"/>
  <c r="O35" i="140" s="1"/>
  <c r="L41" i="140"/>
  <c r="O41" i="140" s="1"/>
  <c r="D54" i="140"/>
  <c r="N54" i="140" s="1"/>
  <c r="O54" i="140" s="1"/>
  <c r="D44" i="140"/>
  <c r="M44" i="140" s="1"/>
  <c r="J24" i="139"/>
  <c r="P39" i="139"/>
  <c r="H39" i="139"/>
  <c r="J39" i="139" s="1"/>
  <c r="D66" i="139"/>
  <c r="P53" i="139"/>
  <c r="I53" i="139"/>
  <c r="J53" i="139" s="1"/>
  <c r="N53" i="139" s="1"/>
  <c r="O53" i="139" s="1"/>
  <c r="P52" i="139"/>
  <c r="I52" i="139"/>
  <c r="J52" i="139" s="1"/>
  <c r="P51" i="139"/>
  <c r="I51" i="139"/>
  <c r="J51" i="139" s="1"/>
  <c r="P50" i="139"/>
  <c r="I50" i="139"/>
  <c r="J50" i="139" s="1"/>
  <c r="P49" i="139"/>
  <c r="I49" i="139"/>
  <c r="J49" i="139" s="1"/>
  <c r="P48" i="139"/>
  <c r="G48" i="139"/>
  <c r="J48" i="139" s="1"/>
  <c r="P47" i="139"/>
  <c r="I47" i="139"/>
  <c r="J47" i="139" s="1"/>
  <c r="P46" i="139"/>
  <c r="I46" i="139"/>
  <c r="J46" i="139" s="1"/>
  <c r="P45" i="139"/>
  <c r="J45" i="139"/>
  <c r="P44" i="139"/>
  <c r="J44" i="139"/>
  <c r="P43" i="139"/>
  <c r="I43" i="139"/>
  <c r="N43" i="139" s="1"/>
  <c r="O43" i="139" s="1"/>
  <c r="P42" i="139"/>
  <c r="I42" i="139"/>
  <c r="J42" i="139" s="1"/>
  <c r="P41" i="139"/>
  <c r="I41" i="139"/>
  <c r="J41" i="139" s="1"/>
  <c r="P40" i="139"/>
  <c r="I40" i="139"/>
  <c r="J40" i="139" s="1"/>
  <c r="P38" i="139"/>
  <c r="P37" i="139"/>
  <c r="G37" i="139"/>
  <c r="J37" i="139" s="1"/>
  <c r="P36" i="139"/>
  <c r="G36" i="139"/>
  <c r="J36" i="139" s="1"/>
  <c r="P35" i="139"/>
  <c r="P34" i="139"/>
  <c r="I34" i="139"/>
  <c r="J34" i="139" s="1"/>
  <c r="P33" i="139"/>
  <c r="I33" i="139"/>
  <c r="J33" i="139" s="1"/>
  <c r="P32" i="139"/>
  <c r="I32" i="139"/>
  <c r="J32" i="139" s="1"/>
  <c r="P31" i="139"/>
  <c r="I31" i="139"/>
  <c r="J31" i="139" s="1"/>
  <c r="P30" i="139"/>
  <c r="I30" i="139"/>
  <c r="J30" i="139" s="1"/>
  <c r="P29" i="139"/>
  <c r="I29" i="139"/>
  <c r="J29" i="139" s="1"/>
  <c r="N23" i="139"/>
  <c r="O23" i="139" s="1"/>
  <c r="J23" i="139"/>
  <c r="C16" i="139"/>
  <c r="D40" i="139" s="1"/>
  <c r="N40" i="139" s="1"/>
  <c r="O40" i="139" s="1"/>
  <c r="C15" i="139"/>
  <c r="C14" i="139"/>
  <c r="AD12" i="139"/>
  <c r="AC12" i="139"/>
  <c r="AB12" i="139"/>
  <c r="AA12" i="139"/>
  <c r="Z12" i="139"/>
  <c r="Y12" i="139"/>
  <c r="X12" i="139"/>
  <c r="W12" i="139"/>
  <c r="V12" i="139"/>
  <c r="U12" i="139"/>
  <c r="T12" i="139"/>
  <c r="S12" i="139"/>
  <c r="D10" i="139"/>
  <c r="B10" i="139"/>
  <c r="J35" i="139" s="1"/>
  <c r="C9" i="139"/>
  <c r="C8" i="139"/>
  <c r="A6" i="139"/>
  <c r="A4" i="139"/>
  <c r="P39" i="138"/>
  <c r="H39" i="138"/>
  <c r="J39" i="138" s="1"/>
  <c r="N23" i="138"/>
  <c r="O23" i="138" s="1"/>
  <c r="J24" i="138"/>
  <c r="D66" i="138"/>
  <c r="P53" i="138"/>
  <c r="I53" i="138"/>
  <c r="J53" i="138" s="1"/>
  <c r="N53" i="138" s="1"/>
  <c r="O53" i="138" s="1"/>
  <c r="P52" i="138"/>
  <c r="I52" i="138"/>
  <c r="J52" i="138" s="1"/>
  <c r="P51" i="138"/>
  <c r="I51" i="138"/>
  <c r="J51" i="138" s="1"/>
  <c r="P50" i="138"/>
  <c r="I50" i="138"/>
  <c r="J50" i="138" s="1"/>
  <c r="P49" i="138"/>
  <c r="I49" i="138"/>
  <c r="J49" i="138" s="1"/>
  <c r="P48" i="138"/>
  <c r="G48" i="138"/>
  <c r="J48" i="138" s="1"/>
  <c r="P47" i="138"/>
  <c r="I47" i="138"/>
  <c r="N47" i="138" s="1"/>
  <c r="O47" i="138" s="1"/>
  <c r="P46" i="138"/>
  <c r="I46" i="138"/>
  <c r="J46" i="138" s="1"/>
  <c r="P45" i="138"/>
  <c r="J45" i="138"/>
  <c r="P44" i="138"/>
  <c r="J44" i="138"/>
  <c r="P43" i="138"/>
  <c r="I43" i="138"/>
  <c r="N43" i="138" s="1"/>
  <c r="O43" i="138" s="1"/>
  <c r="P42" i="138"/>
  <c r="I42" i="138"/>
  <c r="J42" i="138" s="1"/>
  <c r="P41" i="138"/>
  <c r="I41" i="138"/>
  <c r="J41" i="138" s="1"/>
  <c r="P40" i="138"/>
  <c r="I40" i="138"/>
  <c r="J40" i="138" s="1"/>
  <c r="P38" i="138"/>
  <c r="P37" i="138"/>
  <c r="G37" i="138"/>
  <c r="J37" i="138" s="1"/>
  <c r="P36" i="138"/>
  <c r="G36" i="138"/>
  <c r="J36" i="138" s="1"/>
  <c r="P35" i="138"/>
  <c r="P34" i="138"/>
  <c r="I34" i="138"/>
  <c r="J34" i="138" s="1"/>
  <c r="P33" i="138"/>
  <c r="I33" i="138"/>
  <c r="J33" i="138" s="1"/>
  <c r="P32" i="138"/>
  <c r="I32" i="138"/>
  <c r="J32" i="138" s="1"/>
  <c r="P31" i="138"/>
  <c r="I31" i="138"/>
  <c r="J31" i="138" s="1"/>
  <c r="P30" i="138"/>
  <c r="I30" i="138"/>
  <c r="J30" i="138" s="1"/>
  <c r="P29" i="138"/>
  <c r="I29" i="138"/>
  <c r="J29" i="138" s="1"/>
  <c r="J23" i="138"/>
  <c r="C16" i="138"/>
  <c r="D40" i="138" s="1"/>
  <c r="N40" i="138" s="1"/>
  <c r="O40" i="138" s="1"/>
  <c r="C15" i="138"/>
  <c r="C14" i="138"/>
  <c r="AD12" i="138"/>
  <c r="AC12" i="138"/>
  <c r="AB12" i="138"/>
  <c r="AA12" i="138"/>
  <c r="Z12" i="138"/>
  <c r="Y12" i="138"/>
  <c r="X12" i="138"/>
  <c r="W12" i="138"/>
  <c r="V12" i="138"/>
  <c r="U12" i="138"/>
  <c r="T12" i="138"/>
  <c r="S12" i="138"/>
  <c r="D10" i="138"/>
  <c r="B10" i="138"/>
  <c r="C10" i="138" s="1"/>
  <c r="C9" i="138"/>
  <c r="C8" i="138"/>
  <c r="A6" i="138"/>
  <c r="A4" i="138"/>
  <c r="C16" i="136"/>
  <c r="C15" i="133"/>
  <c r="C14" i="132"/>
  <c r="D35" i="132" s="1"/>
  <c r="N35" i="132" s="1"/>
  <c r="O35" i="132" s="1"/>
  <c r="D17" i="131"/>
  <c r="C16" i="130"/>
  <c r="C16" i="129"/>
  <c r="C16" i="40"/>
  <c r="C15" i="119"/>
  <c r="C15" i="128"/>
  <c r="C15" i="37"/>
  <c r="D22" i="37" s="1"/>
  <c r="D17" i="127"/>
  <c r="C14" i="100"/>
  <c r="D17" i="34"/>
  <c r="D44" i="34" s="1"/>
  <c r="N44" i="34" s="1"/>
  <c r="O44" i="34" s="1"/>
  <c r="D38" i="100" l="1"/>
  <c r="D45" i="127"/>
  <c r="D40" i="131"/>
  <c r="D41" i="131"/>
  <c r="N41" i="131" s="1"/>
  <c r="O41" i="131" s="1"/>
  <c r="D25" i="119"/>
  <c r="D20" i="119"/>
  <c r="N20" i="119" s="1"/>
  <c r="O20" i="119" s="1"/>
  <c r="D26" i="127"/>
  <c r="D37" i="127"/>
  <c r="D25" i="126"/>
  <c r="D22" i="128"/>
  <c r="D52" i="128"/>
  <c r="N28" i="140"/>
  <c r="O28" i="140"/>
  <c r="O44" i="140"/>
  <c r="M59" i="140"/>
  <c r="M61" i="140" s="1"/>
  <c r="L59" i="140"/>
  <c r="L61" i="140" s="1"/>
  <c r="O69" i="140" s="1"/>
  <c r="C10" i="139"/>
  <c r="N47" i="139"/>
  <c r="O47" i="139" s="1"/>
  <c r="D32" i="139"/>
  <c r="N32" i="139" s="1"/>
  <c r="O32" i="139" s="1"/>
  <c r="J43" i="139"/>
  <c r="D49" i="139"/>
  <c r="N49" i="139" s="1"/>
  <c r="O49" i="139" s="1"/>
  <c r="D51" i="139"/>
  <c r="N51" i="139" s="1"/>
  <c r="O51" i="139" s="1"/>
  <c r="L36" i="139"/>
  <c r="O36" i="139" s="1"/>
  <c r="L48" i="139"/>
  <c r="O48" i="139" s="1"/>
  <c r="D50" i="139"/>
  <c r="N50" i="139" s="1"/>
  <c r="O50" i="139" s="1"/>
  <c r="I15" i="139"/>
  <c r="D29" i="139"/>
  <c r="D30" i="139" s="1"/>
  <c r="D31" i="139"/>
  <c r="N31" i="139" s="1"/>
  <c r="O31" i="139" s="1"/>
  <c r="L35" i="139"/>
  <c r="L37" i="139"/>
  <c r="O37" i="139" s="1"/>
  <c r="D39" i="139"/>
  <c r="M39" i="139" s="1"/>
  <c r="J35" i="138"/>
  <c r="D50" i="138"/>
  <c r="N50" i="138" s="1"/>
  <c r="O50" i="138" s="1"/>
  <c r="J47" i="138"/>
  <c r="J43" i="138"/>
  <c r="L48" i="138"/>
  <c r="O48" i="138" s="1"/>
  <c r="D32" i="138"/>
  <c r="N32" i="138" s="1"/>
  <c r="O32" i="138" s="1"/>
  <c r="L36" i="138"/>
  <c r="O36" i="138" s="1"/>
  <c r="D38" i="138"/>
  <c r="I15" i="138"/>
  <c r="D49" i="138"/>
  <c r="N49" i="138" s="1"/>
  <c r="O49" i="138" s="1"/>
  <c r="D51" i="138"/>
  <c r="N51" i="138" s="1"/>
  <c r="O51" i="138" s="1"/>
  <c r="D29" i="138"/>
  <c r="D30" i="138" s="1"/>
  <c r="D31" i="138"/>
  <c r="N31" i="138" s="1"/>
  <c r="O31" i="138" s="1"/>
  <c r="L37" i="138"/>
  <c r="O37" i="138" s="1"/>
  <c r="D39" i="138"/>
  <c r="M39" i="138" s="1"/>
  <c r="D66" i="136"/>
  <c r="P53" i="136"/>
  <c r="I53" i="136"/>
  <c r="J53" i="136" s="1"/>
  <c r="N53" i="136" s="1"/>
  <c r="O53" i="136" s="1"/>
  <c r="P52" i="136"/>
  <c r="I52" i="136"/>
  <c r="J52" i="136" s="1"/>
  <c r="P51" i="136"/>
  <c r="I51" i="136"/>
  <c r="J51" i="136" s="1"/>
  <c r="P50" i="136"/>
  <c r="I50" i="136"/>
  <c r="J50" i="136" s="1"/>
  <c r="P49" i="136"/>
  <c r="I49" i="136"/>
  <c r="J49" i="136" s="1"/>
  <c r="P48" i="136"/>
  <c r="I48" i="136"/>
  <c r="J48" i="136" s="1"/>
  <c r="P47" i="136"/>
  <c r="I47" i="136"/>
  <c r="J47" i="136" s="1"/>
  <c r="P46" i="136"/>
  <c r="I46" i="136"/>
  <c r="N46" i="136" s="1"/>
  <c r="O46" i="136" s="1"/>
  <c r="P45" i="136"/>
  <c r="I45" i="136"/>
  <c r="J45" i="136" s="1"/>
  <c r="P44" i="136"/>
  <c r="I44" i="136"/>
  <c r="J44" i="136" s="1"/>
  <c r="I43" i="136"/>
  <c r="J43" i="136" s="1"/>
  <c r="P42" i="136"/>
  <c r="I42" i="136"/>
  <c r="J42" i="136" s="1"/>
  <c r="P41" i="136"/>
  <c r="H41" i="136"/>
  <c r="J41" i="136" s="1"/>
  <c r="P40" i="136"/>
  <c r="H40" i="136"/>
  <c r="J40" i="136" s="1"/>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D50" i="136"/>
  <c r="C15" i="136"/>
  <c r="C14" i="136"/>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s="1"/>
  <c r="N48" i="133" s="1"/>
  <c r="O48" i="133" s="1"/>
  <c r="P47" i="133"/>
  <c r="I47" i="133"/>
  <c r="J47" i="133" s="1"/>
  <c r="P46" i="133"/>
  <c r="I46" i="133"/>
  <c r="J46" i="133" s="1"/>
  <c r="P45" i="133"/>
  <c r="I45" i="133"/>
  <c r="J45" i="133" s="1"/>
  <c r="P44" i="133"/>
  <c r="I44" i="133"/>
  <c r="J44" i="133" s="1"/>
  <c r="P43" i="133"/>
  <c r="I43" i="133"/>
  <c r="J43" i="133" s="1"/>
  <c r="P42" i="133"/>
  <c r="I42" i="133"/>
  <c r="J42" i="133" s="1"/>
  <c r="P41" i="133"/>
  <c r="I41" i="133"/>
  <c r="J41" i="133" s="1"/>
  <c r="P40" i="133"/>
  <c r="I40" i="133"/>
  <c r="J40" i="133" s="1"/>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J21" i="133"/>
  <c r="D37" i="133"/>
  <c r="N37" i="133" s="1"/>
  <c r="O37" i="133" s="1"/>
  <c r="AD13" i="133"/>
  <c r="AC13" i="133"/>
  <c r="AB13" i="133"/>
  <c r="AA13" i="133"/>
  <c r="Z13" i="133"/>
  <c r="Y13" i="133"/>
  <c r="X13" i="133"/>
  <c r="W13" i="133"/>
  <c r="V13" i="133"/>
  <c r="U13" i="133"/>
  <c r="T13" i="133"/>
  <c r="S13" i="133"/>
  <c r="D11" i="133"/>
  <c r="B11" i="133"/>
  <c r="C10" i="133"/>
  <c r="C9" i="133"/>
  <c r="A6" i="133"/>
  <c r="A4" i="133"/>
  <c r="P45" i="132"/>
  <c r="I45" i="132"/>
  <c r="J45" i="132" s="1"/>
  <c r="N45" i="132" s="1"/>
  <c r="O45" i="132" s="1"/>
  <c r="P44" i="132"/>
  <c r="I44" i="132"/>
  <c r="J44" i="132" s="1"/>
  <c r="P43" i="132"/>
  <c r="I43" i="132"/>
  <c r="J43" i="132" s="1"/>
  <c r="N43" i="132" s="1"/>
  <c r="O43" i="132" s="1"/>
  <c r="P42" i="132"/>
  <c r="I42" i="132"/>
  <c r="J42" i="132" s="1"/>
  <c r="P41" i="132"/>
  <c r="I41" i="132"/>
  <c r="J41" i="132" s="1"/>
  <c r="P40" i="132"/>
  <c r="I40" i="132"/>
  <c r="J40" i="132" s="1"/>
  <c r="P39" i="132"/>
  <c r="I39" i="132"/>
  <c r="J39" i="132" s="1"/>
  <c r="P38" i="132"/>
  <c r="I38" i="132"/>
  <c r="J38" i="132" s="1"/>
  <c r="P37" i="132"/>
  <c r="I37" i="132"/>
  <c r="J37" i="132" s="1"/>
  <c r="P36" i="132"/>
  <c r="I36" i="132"/>
  <c r="J36" i="132" s="1"/>
  <c r="P34" i="132"/>
  <c r="H34" i="132"/>
  <c r="J34" i="132" s="1"/>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29" i="132"/>
  <c r="D10" i="132"/>
  <c r="B10" i="132"/>
  <c r="C10" i="132" s="1"/>
  <c r="C9" i="132"/>
  <c r="C8" i="132"/>
  <c r="A5" i="132"/>
  <c r="P51" i="131"/>
  <c r="I51" i="131"/>
  <c r="J51" i="131" s="1"/>
  <c r="N51" i="131" s="1"/>
  <c r="O51" i="131" s="1"/>
  <c r="P50" i="131"/>
  <c r="I50" i="131"/>
  <c r="J50" i="131" s="1"/>
  <c r="P49" i="131"/>
  <c r="I49" i="131"/>
  <c r="J49" i="131" s="1"/>
  <c r="N49" i="131" s="1"/>
  <c r="O49" i="131" s="1"/>
  <c r="P48" i="131"/>
  <c r="I48" i="131"/>
  <c r="J48" i="131" s="1"/>
  <c r="P47" i="131"/>
  <c r="I47" i="131"/>
  <c r="N47" i="131" s="1"/>
  <c r="O47" i="131" s="1"/>
  <c r="P46" i="131"/>
  <c r="I46" i="131"/>
  <c r="J46" i="131" s="1"/>
  <c r="P45" i="131"/>
  <c r="I45" i="131"/>
  <c r="N45" i="131" s="1"/>
  <c r="O45" i="131" s="1"/>
  <c r="P44" i="131"/>
  <c r="I44" i="131"/>
  <c r="J44" i="131" s="1"/>
  <c r="P43" i="131"/>
  <c r="I43" i="131"/>
  <c r="J43" i="131" s="1"/>
  <c r="P42" i="131"/>
  <c r="I42" i="131"/>
  <c r="J42" i="131" s="1"/>
  <c r="P40" i="131"/>
  <c r="H40" i="131"/>
  <c r="J40" i="131" s="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s="1"/>
  <c r="O59" i="130" s="1"/>
  <c r="P58" i="130"/>
  <c r="I58" i="130"/>
  <c r="J58" i="130" s="1"/>
  <c r="P57" i="130"/>
  <c r="I57" i="130"/>
  <c r="J57" i="130" s="1"/>
  <c r="P56" i="130"/>
  <c r="I56" i="130"/>
  <c r="J56" i="130" s="1"/>
  <c r="P55" i="130"/>
  <c r="I55" i="130"/>
  <c r="J55" i="130" s="1"/>
  <c r="P53" i="130"/>
  <c r="I53" i="130"/>
  <c r="J53" i="130" s="1"/>
  <c r="P52" i="130"/>
  <c r="I52" i="130"/>
  <c r="J52" i="130" s="1"/>
  <c r="P51" i="130"/>
  <c r="J51" i="130"/>
  <c r="P50" i="130"/>
  <c r="J50" i="130"/>
  <c r="P49" i="130"/>
  <c r="I49" i="130"/>
  <c r="P48" i="130"/>
  <c r="I48" i="130"/>
  <c r="J48" i="130" s="1"/>
  <c r="P47" i="130"/>
  <c r="I47" i="130"/>
  <c r="J47" i="130" s="1"/>
  <c r="I46" i="130"/>
  <c r="J46" i="130" s="1"/>
  <c r="P45" i="130"/>
  <c r="I45" i="130"/>
  <c r="J45" i="130" s="1"/>
  <c r="P42" i="130"/>
  <c r="P41" i="130"/>
  <c r="G41" i="130"/>
  <c r="J41" i="130" s="1"/>
  <c r="P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D45" i="130"/>
  <c r="N45" i="130" s="1"/>
  <c r="O45" i="130" s="1"/>
  <c r="C15" i="130"/>
  <c r="C14" i="130"/>
  <c r="D10" i="130"/>
  <c r="B10" i="130"/>
  <c r="C9" i="130"/>
  <c r="C8" i="130"/>
  <c r="A6" i="130"/>
  <c r="A4" i="130"/>
  <c r="Y12" i="129"/>
  <c r="Z12" i="129"/>
  <c r="AA12" i="129"/>
  <c r="X12" i="129"/>
  <c r="AD12" i="129"/>
  <c r="AC12" i="129"/>
  <c r="AB12" i="129"/>
  <c r="T12" i="129"/>
  <c r="U12" i="129"/>
  <c r="V12" i="129"/>
  <c r="W12" i="129"/>
  <c r="S12" i="129"/>
  <c r="P41" i="129"/>
  <c r="G41" i="129"/>
  <c r="J41" i="129" s="1"/>
  <c r="P55" i="129"/>
  <c r="G55" i="129"/>
  <c r="J55" i="129" s="1"/>
  <c r="I59" i="129"/>
  <c r="J59" i="129" s="1"/>
  <c r="H45" i="129"/>
  <c r="J45" i="129" s="1"/>
  <c r="H44" i="129"/>
  <c r="J44" i="129" s="1"/>
  <c r="D73" i="129"/>
  <c r="P60" i="129"/>
  <c r="I60" i="129"/>
  <c r="J60" i="129" s="1"/>
  <c r="N60" i="129" s="1"/>
  <c r="O60" i="129" s="1"/>
  <c r="P59" i="129"/>
  <c r="P58" i="129"/>
  <c r="I58" i="129"/>
  <c r="J58" i="129" s="1"/>
  <c r="P57" i="129"/>
  <c r="I57" i="129"/>
  <c r="J57" i="129" s="1"/>
  <c r="P56" i="129"/>
  <c r="I56" i="129"/>
  <c r="J56" i="129" s="1"/>
  <c r="P54" i="129"/>
  <c r="I54" i="129"/>
  <c r="J54" i="129" s="1"/>
  <c r="P53" i="129"/>
  <c r="I53" i="129"/>
  <c r="J53" i="129" s="1"/>
  <c r="P52" i="129"/>
  <c r="J52" i="129"/>
  <c r="P51" i="129"/>
  <c r="J51" i="129"/>
  <c r="P50" i="129"/>
  <c r="I50" i="129"/>
  <c r="P49" i="129"/>
  <c r="I49" i="129"/>
  <c r="J49" i="129" s="1"/>
  <c r="P48" i="129"/>
  <c r="I48" i="129"/>
  <c r="J48" i="129" s="1"/>
  <c r="P47" i="129"/>
  <c r="I47" i="129"/>
  <c r="J47" i="129" s="1"/>
  <c r="P46" i="129"/>
  <c r="I46" i="129"/>
  <c r="J46" i="129" s="1"/>
  <c r="P45" i="129"/>
  <c r="P44" i="129"/>
  <c r="P43" i="129"/>
  <c r="P42" i="129"/>
  <c r="G42" i="129"/>
  <c r="J42" i="129" s="1"/>
  <c r="P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D46" i="129"/>
  <c r="N46" i="129" s="1"/>
  <c r="O46" i="129" s="1"/>
  <c r="C15" i="129"/>
  <c r="C14" i="129"/>
  <c r="D10" i="129"/>
  <c r="B10" i="129"/>
  <c r="C10" i="129" s="1"/>
  <c r="C9" i="129"/>
  <c r="C8" i="129"/>
  <c r="A6" i="129"/>
  <c r="A4" i="129"/>
  <c r="P60" i="40"/>
  <c r="I60" i="40"/>
  <c r="J60" i="40" s="1"/>
  <c r="N60" i="40" s="1"/>
  <c r="O60" i="40" s="1"/>
  <c r="P59" i="40"/>
  <c r="I59" i="40"/>
  <c r="J59" i="40" s="1"/>
  <c r="P51" i="119"/>
  <c r="I51" i="119"/>
  <c r="J51" i="119" s="1"/>
  <c r="N51" i="119" s="1"/>
  <c r="O51" i="119" s="1"/>
  <c r="P50" i="119"/>
  <c r="I50" i="119"/>
  <c r="J50" i="119" s="1"/>
  <c r="D50" i="119"/>
  <c r="P53" i="128"/>
  <c r="I53" i="128"/>
  <c r="J53" i="128" s="1"/>
  <c r="N53" i="128" s="1"/>
  <c r="O53" i="128" s="1"/>
  <c r="P52" i="128"/>
  <c r="I52" i="128"/>
  <c r="J52" i="128" s="1"/>
  <c r="P52" i="37"/>
  <c r="I52" i="37"/>
  <c r="J52" i="37" s="1"/>
  <c r="N52" i="37" s="1"/>
  <c r="O52" i="37" s="1"/>
  <c r="P51" i="37"/>
  <c r="I51" i="37"/>
  <c r="J51" i="37" s="1"/>
  <c r="D37" i="37"/>
  <c r="P57" i="127"/>
  <c r="I57" i="127"/>
  <c r="J57" i="127" s="1"/>
  <c r="N57" i="127" s="1"/>
  <c r="O57" i="127" s="1"/>
  <c r="P56" i="127"/>
  <c r="I56" i="127"/>
  <c r="J56" i="127" s="1"/>
  <c r="D56" i="127"/>
  <c r="P51" i="126"/>
  <c r="I51" i="126"/>
  <c r="J51" i="126" s="1"/>
  <c r="N51" i="126" s="1"/>
  <c r="O51" i="126" s="1"/>
  <c r="P50" i="126"/>
  <c r="I50" i="126"/>
  <c r="J50" i="126" s="1"/>
  <c r="P50" i="100"/>
  <c r="I50" i="100"/>
  <c r="J50" i="100" s="1"/>
  <c r="N50" i="100" s="1"/>
  <c r="O50" i="100" s="1"/>
  <c r="P49" i="100"/>
  <c r="I49" i="100"/>
  <c r="J49" i="100" s="1"/>
  <c r="I31" i="100"/>
  <c r="J31" i="100" s="1"/>
  <c r="I37" i="34"/>
  <c r="J37" i="34" s="1"/>
  <c r="I32" i="100"/>
  <c r="J32" i="100" s="1"/>
  <c r="P56" i="34"/>
  <c r="I56" i="34"/>
  <c r="J56" i="34" s="1"/>
  <c r="N56" i="34" s="1"/>
  <c r="O56" i="34" s="1"/>
  <c r="P55" i="34"/>
  <c r="I55" i="34"/>
  <c r="J55" i="34" s="1"/>
  <c r="I38" i="34"/>
  <c r="J38" i="34" s="1"/>
  <c r="N20" i="126"/>
  <c r="D27" i="126"/>
  <c r="D31" i="100"/>
  <c r="P49" i="119"/>
  <c r="I49" i="119"/>
  <c r="J49" i="119" s="1"/>
  <c r="P48" i="119"/>
  <c r="I48" i="119"/>
  <c r="J48" i="119" s="1"/>
  <c r="P58" i="40"/>
  <c r="I58" i="40"/>
  <c r="J58" i="40" s="1"/>
  <c r="P57" i="40"/>
  <c r="I57" i="40"/>
  <c r="J57" i="40" s="1"/>
  <c r="I51" i="128"/>
  <c r="J51" i="128" s="1"/>
  <c r="I50" i="128"/>
  <c r="J50" i="128" s="1"/>
  <c r="P51" i="128"/>
  <c r="P50" i="128"/>
  <c r="P50" i="37"/>
  <c r="P49" i="37"/>
  <c r="I50" i="37"/>
  <c r="J50" i="37" s="1"/>
  <c r="I49" i="37"/>
  <c r="J49" i="37" s="1"/>
  <c r="P55" i="127"/>
  <c r="I55" i="127"/>
  <c r="J55" i="127" s="1"/>
  <c r="N55" i="127" s="1"/>
  <c r="O55" i="127" s="1"/>
  <c r="P49" i="126"/>
  <c r="I49" i="126"/>
  <c r="J49" i="126" s="1"/>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s="1"/>
  <c r="N54" i="34" s="1"/>
  <c r="O54" i="34" s="1"/>
  <c r="G39" i="34"/>
  <c r="J39" i="34" s="1"/>
  <c r="P35" i="128"/>
  <c r="P36" i="128"/>
  <c r="G36" i="128"/>
  <c r="J36" i="128" s="1"/>
  <c r="G35" i="128"/>
  <c r="J35" i="128" s="1"/>
  <c r="D36" i="128"/>
  <c r="D35" i="128"/>
  <c r="P49" i="128"/>
  <c r="I49" i="128"/>
  <c r="J49" i="128" s="1"/>
  <c r="P48" i="128"/>
  <c r="G48" i="128"/>
  <c r="J48" i="128" s="1"/>
  <c r="P47" i="128"/>
  <c r="I47" i="128"/>
  <c r="N47" i="128" s="1"/>
  <c r="O47" i="128" s="1"/>
  <c r="P46" i="128"/>
  <c r="I46" i="128"/>
  <c r="J46" i="128" s="1"/>
  <c r="P45" i="128"/>
  <c r="J45" i="128"/>
  <c r="P44" i="128"/>
  <c r="I44" i="128"/>
  <c r="P43" i="128"/>
  <c r="I43" i="128"/>
  <c r="J43" i="128" s="1"/>
  <c r="P42" i="128"/>
  <c r="I42" i="128"/>
  <c r="J42" i="128" s="1"/>
  <c r="P41" i="128"/>
  <c r="I41" i="128"/>
  <c r="J41" i="128" s="1"/>
  <c r="N41" i="128" s="1"/>
  <c r="O41" i="128" s="1"/>
  <c r="P40" i="128"/>
  <c r="I40" i="128"/>
  <c r="J40" i="128" s="1"/>
  <c r="P39" i="128"/>
  <c r="H39" i="128"/>
  <c r="J39" i="128" s="1"/>
  <c r="P38" i="128"/>
  <c r="P37" i="128"/>
  <c r="G37" i="128"/>
  <c r="J37" i="128" s="1"/>
  <c r="P34" i="128"/>
  <c r="P33" i="128"/>
  <c r="I33" i="128"/>
  <c r="J33" i="128" s="1"/>
  <c r="P32" i="128"/>
  <c r="I32" i="128"/>
  <c r="J32" i="128" s="1"/>
  <c r="P31" i="128"/>
  <c r="I31" i="128"/>
  <c r="J31" i="128" s="1"/>
  <c r="P30" i="128"/>
  <c r="I30" i="128"/>
  <c r="J30" i="128" s="1"/>
  <c r="P29" i="128"/>
  <c r="I29" i="128"/>
  <c r="J29" i="128" s="1"/>
  <c r="P28" i="128"/>
  <c r="I28" i="128"/>
  <c r="J28" i="128" s="1"/>
  <c r="P27" i="128"/>
  <c r="I27" i="128"/>
  <c r="J27" i="128" s="1"/>
  <c r="N21" i="128"/>
  <c r="O21" i="128" s="1"/>
  <c r="J21" i="128"/>
  <c r="AD13" i="128"/>
  <c r="AC13" i="128"/>
  <c r="AB13" i="128"/>
  <c r="AA13" i="128"/>
  <c r="Z13" i="128"/>
  <c r="Y13" i="128"/>
  <c r="X13" i="128"/>
  <c r="W13" i="128"/>
  <c r="V13" i="128"/>
  <c r="U13" i="128"/>
  <c r="T13" i="128"/>
  <c r="S13" i="128"/>
  <c r="D11" i="128"/>
  <c r="B11" i="128"/>
  <c r="J34" i="128" s="1"/>
  <c r="C10" i="128"/>
  <c r="C9" i="128"/>
  <c r="A6" i="128"/>
  <c r="A4" i="128"/>
  <c r="P41" i="127"/>
  <c r="P40" i="127"/>
  <c r="G41" i="127"/>
  <c r="J41" i="127" s="1"/>
  <c r="G40" i="127"/>
  <c r="J40" i="127" s="1"/>
  <c r="P54" i="127"/>
  <c r="I54" i="127"/>
  <c r="J54" i="127" s="1"/>
  <c r="P53" i="127"/>
  <c r="G53" i="127"/>
  <c r="J53" i="127" s="1"/>
  <c r="P52" i="127"/>
  <c r="I52" i="127"/>
  <c r="N52" i="127" s="1"/>
  <c r="O52" i="127" s="1"/>
  <c r="P51" i="127"/>
  <c r="I51" i="127"/>
  <c r="J51" i="127" s="1"/>
  <c r="P50" i="127"/>
  <c r="J50" i="127"/>
  <c r="P49" i="127"/>
  <c r="I49" i="127"/>
  <c r="N49" i="127" s="1"/>
  <c r="O49" i="127" s="1"/>
  <c r="P48" i="127"/>
  <c r="I48" i="127"/>
  <c r="J48" i="127" s="1"/>
  <c r="P47" i="127"/>
  <c r="I47" i="127"/>
  <c r="J47" i="127" s="1"/>
  <c r="P46" i="127"/>
  <c r="I46" i="127"/>
  <c r="J46" i="127" s="1"/>
  <c r="P44" i="127"/>
  <c r="H44" i="127"/>
  <c r="J44" i="127" s="1"/>
  <c r="P43" i="127"/>
  <c r="P42" i="127"/>
  <c r="G42" i="127"/>
  <c r="J42" i="127" s="1"/>
  <c r="P39" i="127"/>
  <c r="P38" i="127"/>
  <c r="I38" i="127"/>
  <c r="J38" i="127" s="1"/>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s="1"/>
  <c r="I45" i="119"/>
  <c r="J45" i="119" s="1"/>
  <c r="P54" i="40"/>
  <c r="I54" i="40"/>
  <c r="N54" i="40" s="1"/>
  <c r="O54" i="40" s="1"/>
  <c r="P46" i="37"/>
  <c r="I46" i="37"/>
  <c r="N46" i="37" s="1"/>
  <c r="O46" i="37" s="1"/>
  <c r="P46" i="126"/>
  <c r="I46" i="126"/>
  <c r="J46" i="126" s="1"/>
  <c r="P45" i="100"/>
  <c r="I45" i="100"/>
  <c r="N45" i="100" s="1"/>
  <c r="O45" i="100" s="1"/>
  <c r="P51" i="34"/>
  <c r="I51" i="34"/>
  <c r="N51" i="34" s="1"/>
  <c r="O51" i="34" s="1"/>
  <c r="D48" i="120"/>
  <c r="D49" i="120"/>
  <c r="A4" i="119"/>
  <c r="A5" i="119"/>
  <c r="C9" i="119"/>
  <c r="C10" i="119"/>
  <c r="B11" i="119"/>
  <c r="C11" i="119" s="1"/>
  <c r="D11" i="119"/>
  <c r="S13" i="119"/>
  <c r="T13" i="119"/>
  <c r="U13" i="119"/>
  <c r="V13" i="119"/>
  <c r="W13" i="119"/>
  <c r="X13" i="119"/>
  <c r="Y13" i="119"/>
  <c r="Z13" i="119"/>
  <c r="AA13" i="119"/>
  <c r="AB13" i="119"/>
  <c r="AC13" i="119"/>
  <c r="AD13" i="119"/>
  <c r="J19" i="119"/>
  <c r="N19" i="119"/>
  <c r="O19" i="119" s="1"/>
  <c r="I25" i="119"/>
  <c r="J25" i="119" s="1"/>
  <c r="P25" i="119"/>
  <c r="I26" i="119"/>
  <c r="J26" i="119" s="1"/>
  <c r="P26" i="119"/>
  <c r="I27" i="119"/>
  <c r="J27" i="119" s="1"/>
  <c r="P27" i="119"/>
  <c r="I28" i="119"/>
  <c r="J28" i="119" s="1"/>
  <c r="P28" i="119"/>
  <c r="I29" i="119"/>
  <c r="J29" i="119" s="1"/>
  <c r="P29" i="119"/>
  <c r="I30" i="119"/>
  <c r="J30" i="119" s="1"/>
  <c r="P30" i="119"/>
  <c r="P31" i="119"/>
  <c r="J32" i="119"/>
  <c r="J33" i="119"/>
  <c r="G34" i="119"/>
  <c r="J34" i="119" s="1"/>
  <c r="P34" i="119"/>
  <c r="P35" i="119"/>
  <c r="H36" i="119"/>
  <c r="J36" i="119" s="1"/>
  <c r="P36" i="119"/>
  <c r="I37" i="119"/>
  <c r="J37" i="119" s="1"/>
  <c r="P37" i="119"/>
  <c r="I38" i="119"/>
  <c r="J38" i="119" s="1"/>
  <c r="N38" i="119" s="1"/>
  <c r="O38" i="119" s="1"/>
  <c r="P38" i="119"/>
  <c r="I39" i="119"/>
  <c r="J39" i="119" s="1"/>
  <c r="P39" i="119"/>
  <c r="I40" i="119"/>
  <c r="J40" i="119" s="1"/>
  <c r="P40" i="119"/>
  <c r="I41" i="119"/>
  <c r="N41" i="119" s="1"/>
  <c r="O41" i="119" s="1"/>
  <c r="P41" i="119"/>
  <c r="J42" i="119"/>
  <c r="P42" i="119"/>
  <c r="J43" i="119"/>
  <c r="P43" i="119"/>
  <c r="I44" i="119"/>
  <c r="J44" i="119" s="1"/>
  <c r="P44" i="119"/>
  <c r="G46" i="119"/>
  <c r="J46" i="119" s="1"/>
  <c r="P46" i="119"/>
  <c r="I47" i="119"/>
  <c r="J47" i="119" s="1"/>
  <c r="P47" i="119"/>
  <c r="A4" i="40"/>
  <c r="A6" i="40"/>
  <c r="C8" i="40"/>
  <c r="C9" i="40"/>
  <c r="B10" i="40"/>
  <c r="D10" i="40"/>
  <c r="S12" i="40"/>
  <c r="T12" i="40"/>
  <c r="U12" i="40"/>
  <c r="V12" i="40"/>
  <c r="W12" i="40"/>
  <c r="X12" i="40"/>
  <c r="Y12" i="40"/>
  <c r="Z12" i="40"/>
  <c r="AA12" i="40"/>
  <c r="AB12" i="40"/>
  <c r="AC12" i="40"/>
  <c r="AD12" i="40"/>
  <c r="C14" i="40"/>
  <c r="D45" i="40" s="1"/>
  <c r="C15" i="40"/>
  <c r="J26" i="40"/>
  <c r="N26" i="40"/>
  <c r="O26" i="40" s="1"/>
  <c r="J28" i="40"/>
  <c r="J29" i="40"/>
  <c r="I34" i="40"/>
  <c r="J34" i="40" s="1"/>
  <c r="P34" i="40"/>
  <c r="I35" i="40"/>
  <c r="J35" i="40" s="1"/>
  <c r="P35" i="40"/>
  <c r="I36" i="40"/>
  <c r="J36" i="40" s="1"/>
  <c r="P36" i="40"/>
  <c r="I37" i="40"/>
  <c r="J37" i="40" s="1"/>
  <c r="P37" i="40"/>
  <c r="I38" i="40"/>
  <c r="J38" i="40" s="1"/>
  <c r="P38" i="40"/>
  <c r="I39" i="40"/>
  <c r="J39" i="40" s="1"/>
  <c r="P39" i="40"/>
  <c r="P40" i="40"/>
  <c r="G41" i="40"/>
  <c r="J41" i="40" s="1"/>
  <c r="P41" i="40"/>
  <c r="G42" i="40"/>
  <c r="J42" i="40" s="1"/>
  <c r="P42" i="40"/>
  <c r="P43" i="40"/>
  <c r="H44" i="40"/>
  <c r="J44" i="40" s="1"/>
  <c r="P44" i="40"/>
  <c r="H45" i="40"/>
  <c r="J45" i="40" s="1"/>
  <c r="P45" i="40"/>
  <c r="I46" i="40"/>
  <c r="J46" i="40" s="1"/>
  <c r="P46" i="40"/>
  <c r="I47" i="40"/>
  <c r="J47" i="40" s="1"/>
  <c r="P47" i="40"/>
  <c r="I48" i="40"/>
  <c r="J48" i="40" s="1"/>
  <c r="P48" i="40"/>
  <c r="I49" i="40"/>
  <c r="J49" i="40" s="1"/>
  <c r="P49" i="40"/>
  <c r="I50" i="40"/>
  <c r="N50" i="40" s="1"/>
  <c r="O50" i="40" s="1"/>
  <c r="P50" i="40"/>
  <c r="J51" i="40"/>
  <c r="P51" i="40"/>
  <c r="J52" i="40"/>
  <c r="P52" i="40"/>
  <c r="I53" i="40"/>
  <c r="J53" i="40" s="1"/>
  <c r="P53" i="40"/>
  <c r="G55" i="40"/>
  <c r="J55" i="40" s="1"/>
  <c r="P55" i="40"/>
  <c r="I56" i="40"/>
  <c r="J56" i="40" s="1"/>
  <c r="P56" i="40"/>
  <c r="D73" i="40"/>
  <c r="A4" i="37"/>
  <c r="A6" i="37"/>
  <c r="C9" i="37"/>
  <c r="C10" i="37"/>
  <c r="B11" i="37"/>
  <c r="C11" i="37" s="1"/>
  <c r="D11" i="37"/>
  <c r="S13" i="37"/>
  <c r="T13" i="37"/>
  <c r="U13" i="37"/>
  <c r="V13" i="37"/>
  <c r="W13" i="37"/>
  <c r="X13" i="37"/>
  <c r="Y13" i="37"/>
  <c r="Z13" i="37"/>
  <c r="AA13" i="37"/>
  <c r="AB13" i="37"/>
  <c r="AC13" i="37"/>
  <c r="AD13" i="37"/>
  <c r="J21" i="37"/>
  <c r="N21" i="37"/>
  <c r="O21" i="37" s="1"/>
  <c r="I27" i="37"/>
  <c r="J27" i="37" s="1"/>
  <c r="P27" i="37"/>
  <c r="I28" i="37"/>
  <c r="J28" i="37" s="1"/>
  <c r="P28" i="37"/>
  <c r="I29" i="37"/>
  <c r="J29" i="37" s="1"/>
  <c r="P29" i="37"/>
  <c r="I30" i="37"/>
  <c r="J30" i="37" s="1"/>
  <c r="P30" i="37"/>
  <c r="I31" i="37"/>
  <c r="J31" i="37" s="1"/>
  <c r="P31" i="37"/>
  <c r="I32" i="37"/>
  <c r="J32" i="37" s="1"/>
  <c r="P32" i="37"/>
  <c r="I33" i="37"/>
  <c r="J33" i="37" s="1"/>
  <c r="P33" i="37"/>
  <c r="P34" i="37"/>
  <c r="G35" i="37"/>
  <c r="J35" i="37" s="1"/>
  <c r="P35" i="37"/>
  <c r="G36" i="37"/>
  <c r="J36" i="37" s="1"/>
  <c r="P36" i="37"/>
  <c r="P37" i="37"/>
  <c r="H38" i="37"/>
  <c r="J38" i="37" s="1"/>
  <c r="P38" i="37"/>
  <c r="I39" i="37"/>
  <c r="J39" i="37" s="1"/>
  <c r="P39" i="37"/>
  <c r="I40" i="37"/>
  <c r="J40" i="37" s="1"/>
  <c r="N40" i="37" s="1"/>
  <c r="O40" i="37" s="1"/>
  <c r="P40" i="37"/>
  <c r="I41" i="37"/>
  <c r="J41" i="37" s="1"/>
  <c r="P41" i="37"/>
  <c r="I42" i="37"/>
  <c r="J42" i="37" s="1"/>
  <c r="P42" i="37"/>
  <c r="I43" i="37"/>
  <c r="P43" i="37"/>
  <c r="J44" i="37"/>
  <c r="P44" i="37"/>
  <c r="I45" i="37"/>
  <c r="J45" i="37" s="1"/>
  <c r="P45" i="37"/>
  <c r="G47" i="37"/>
  <c r="P47" i="37"/>
  <c r="I48" i="37"/>
  <c r="J48" i="37" s="1"/>
  <c r="P48" i="37"/>
  <c r="A4" i="126"/>
  <c r="A6" i="126"/>
  <c r="C9" i="126"/>
  <c r="C10" i="126"/>
  <c r="B11" i="126"/>
  <c r="C11" i="126" s="1"/>
  <c r="D11" i="126"/>
  <c r="S15" i="126"/>
  <c r="T15" i="126"/>
  <c r="U15" i="126"/>
  <c r="V15" i="126"/>
  <c r="W15" i="126"/>
  <c r="X15" i="126"/>
  <c r="Y15" i="126"/>
  <c r="Z15" i="126"/>
  <c r="AA15" i="126"/>
  <c r="AB15" i="126"/>
  <c r="AC15" i="126"/>
  <c r="AD15" i="126"/>
  <c r="J19" i="126"/>
  <c r="N19" i="126"/>
  <c r="O19" i="126" s="1"/>
  <c r="I25" i="126"/>
  <c r="J25" i="126" s="1"/>
  <c r="P25" i="126"/>
  <c r="I26" i="126"/>
  <c r="J26" i="126" s="1"/>
  <c r="P26" i="126"/>
  <c r="I27" i="126"/>
  <c r="J27" i="126" s="1"/>
  <c r="P27" i="126"/>
  <c r="I28" i="126"/>
  <c r="J28" i="126" s="1"/>
  <c r="P28" i="126"/>
  <c r="I29" i="126"/>
  <c r="J29" i="126" s="1"/>
  <c r="P29" i="126"/>
  <c r="I30" i="126"/>
  <c r="J30" i="126" s="1"/>
  <c r="P30" i="126"/>
  <c r="I31" i="126"/>
  <c r="J31" i="126" s="1"/>
  <c r="P31" i="126"/>
  <c r="I32" i="126"/>
  <c r="J32" i="126" s="1"/>
  <c r="P32" i="126"/>
  <c r="P33" i="126"/>
  <c r="G34" i="126"/>
  <c r="J34" i="126" s="1"/>
  <c r="P34" i="126"/>
  <c r="G35" i="126"/>
  <c r="J35" i="126" s="1"/>
  <c r="P35" i="126"/>
  <c r="G36" i="126"/>
  <c r="J36" i="126" s="1"/>
  <c r="P36" i="126"/>
  <c r="P37" i="126"/>
  <c r="H38" i="126"/>
  <c r="J38" i="126" s="1"/>
  <c r="P38" i="126"/>
  <c r="I40" i="126"/>
  <c r="J40" i="126" s="1"/>
  <c r="P40" i="126"/>
  <c r="I41" i="126"/>
  <c r="J41" i="126" s="1"/>
  <c r="P41" i="126"/>
  <c r="I42" i="126"/>
  <c r="J42" i="126" s="1"/>
  <c r="P42" i="126"/>
  <c r="I43" i="126"/>
  <c r="J43" i="126" s="1"/>
  <c r="P43" i="126"/>
  <c r="J44" i="126"/>
  <c r="P44" i="126"/>
  <c r="I45" i="126"/>
  <c r="J45" i="126" s="1"/>
  <c r="P45" i="126"/>
  <c r="G47" i="126"/>
  <c r="J47" i="126" s="1"/>
  <c r="P47" i="126"/>
  <c r="I48" i="126"/>
  <c r="J48" i="126" s="1"/>
  <c r="P48" i="126"/>
  <c r="A5" i="100"/>
  <c r="C8" i="100"/>
  <c r="C9" i="100"/>
  <c r="B10" i="100"/>
  <c r="D10" i="100"/>
  <c r="C15" i="100"/>
  <c r="D20" i="100" s="1"/>
  <c r="J19" i="100"/>
  <c r="N19" i="100"/>
  <c r="O19" i="100" s="1"/>
  <c r="I25" i="100"/>
  <c r="J25" i="100" s="1"/>
  <c r="P25" i="100"/>
  <c r="I26" i="100"/>
  <c r="J26" i="100" s="1"/>
  <c r="P26" i="100"/>
  <c r="I27" i="100"/>
  <c r="J27" i="100" s="1"/>
  <c r="P27" i="100"/>
  <c r="I28" i="100"/>
  <c r="J28" i="100" s="1"/>
  <c r="P28" i="100"/>
  <c r="I29" i="100"/>
  <c r="J29" i="100" s="1"/>
  <c r="P29" i="100"/>
  <c r="I30" i="100"/>
  <c r="J30" i="100" s="1"/>
  <c r="P30" i="100"/>
  <c r="P31" i="100"/>
  <c r="P32" i="100"/>
  <c r="G35" i="100"/>
  <c r="J35" i="100" s="1"/>
  <c r="P35" i="100"/>
  <c r="P36" i="100"/>
  <c r="H37" i="100"/>
  <c r="J37" i="100" s="1"/>
  <c r="P37" i="100"/>
  <c r="I39" i="100"/>
  <c r="J39" i="100" s="1"/>
  <c r="P39" i="100"/>
  <c r="I40" i="100"/>
  <c r="J40" i="100" s="1"/>
  <c r="P40" i="100"/>
  <c r="I41" i="100"/>
  <c r="J41" i="100" s="1"/>
  <c r="P41" i="100"/>
  <c r="I42" i="100"/>
  <c r="J42" i="100" s="1"/>
  <c r="P42" i="100"/>
  <c r="J43" i="100"/>
  <c r="P43" i="100"/>
  <c r="I44" i="100"/>
  <c r="J44" i="100" s="1"/>
  <c r="P44" i="100"/>
  <c r="G46" i="100"/>
  <c r="J46" i="100" s="1"/>
  <c r="P46" i="100"/>
  <c r="I47" i="100"/>
  <c r="J47" i="100" s="1"/>
  <c r="P47" i="100"/>
  <c r="A4" i="34"/>
  <c r="A6" i="34"/>
  <c r="C9" i="34"/>
  <c r="C10" i="34"/>
  <c r="B11" i="34"/>
  <c r="C11" i="34" s="1"/>
  <c r="D11" i="34"/>
  <c r="J25" i="34"/>
  <c r="N25" i="34"/>
  <c r="O25" i="34" s="1"/>
  <c r="J26" i="34"/>
  <c r="I31" i="34"/>
  <c r="J31" i="34" s="1"/>
  <c r="P31" i="34"/>
  <c r="I32" i="34"/>
  <c r="J32" i="34" s="1"/>
  <c r="P32" i="34"/>
  <c r="I33" i="34"/>
  <c r="J33" i="34" s="1"/>
  <c r="P33" i="34"/>
  <c r="I34" i="34"/>
  <c r="J34" i="34" s="1"/>
  <c r="P34" i="34"/>
  <c r="I35" i="34"/>
  <c r="J35" i="34" s="1"/>
  <c r="P35" i="34"/>
  <c r="I36" i="34"/>
  <c r="J36" i="34" s="1"/>
  <c r="P36" i="34"/>
  <c r="P37" i="34"/>
  <c r="P38" i="34"/>
  <c r="G40" i="34"/>
  <c r="J40" i="34" s="1"/>
  <c r="P40" i="34"/>
  <c r="G41" i="34"/>
  <c r="J41" i="34" s="1"/>
  <c r="P41" i="34"/>
  <c r="P42" i="34"/>
  <c r="H43" i="34"/>
  <c r="J43" i="34" s="1"/>
  <c r="P43" i="34"/>
  <c r="I45" i="34"/>
  <c r="J45" i="34" s="1"/>
  <c r="P45" i="34"/>
  <c r="I46" i="34"/>
  <c r="J46" i="34" s="1"/>
  <c r="P46" i="34"/>
  <c r="I47" i="34"/>
  <c r="J47" i="34" s="1"/>
  <c r="P47" i="34"/>
  <c r="I48" i="34"/>
  <c r="N48" i="34" s="1"/>
  <c r="O48" i="34" s="1"/>
  <c r="P48" i="34"/>
  <c r="J49" i="34"/>
  <c r="P49" i="34"/>
  <c r="I50" i="34"/>
  <c r="J50" i="34" s="1"/>
  <c r="P50" i="34"/>
  <c r="G52" i="34"/>
  <c r="J52" i="34" s="1"/>
  <c r="P52" i="34"/>
  <c r="I53" i="34"/>
  <c r="J53" i="34" s="1"/>
  <c r="P53" i="34"/>
  <c r="E18" i="1"/>
  <c r="C19" i="136" s="1"/>
  <c r="D29" i="1"/>
  <c r="J22" i="37"/>
  <c r="D38" i="37"/>
  <c r="J20" i="119"/>
  <c r="D44" i="127"/>
  <c r="D49" i="34"/>
  <c r="O49" i="34" s="1"/>
  <c r="J20" i="126"/>
  <c r="D32" i="37"/>
  <c r="D35" i="119"/>
  <c r="N45" i="127" l="1"/>
  <c r="O45" i="127" s="1"/>
  <c r="N38" i="100"/>
  <c r="O38" i="100" s="1"/>
  <c r="J51" i="34"/>
  <c r="I39" i="146"/>
  <c r="J39" i="146" s="1"/>
  <c r="N39" i="146" s="1"/>
  <c r="N55" i="146" s="1"/>
  <c r="N57" i="146" s="1"/>
  <c r="I39" i="154"/>
  <c r="J39" i="154" s="1"/>
  <c r="N39" i="154" s="1"/>
  <c r="I38" i="152"/>
  <c r="J38" i="152" s="1"/>
  <c r="N38" i="152" s="1"/>
  <c r="I38" i="153"/>
  <c r="J38" i="153" s="1"/>
  <c r="N38" i="153" s="1"/>
  <c r="I38" i="151"/>
  <c r="J38" i="151" s="1"/>
  <c r="N38" i="151" s="1"/>
  <c r="I38" i="148"/>
  <c r="J38" i="148" s="1"/>
  <c r="N38" i="148" s="1"/>
  <c r="I38" i="149"/>
  <c r="J38" i="149" s="1"/>
  <c r="N38" i="149" s="1"/>
  <c r="I38" i="147"/>
  <c r="J38" i="147" s="1"/>
  <c r="N38" i="147" s="1"/>
  <c r="I38" i="144"/>
  <c r="J38" i="144" s="1"/>
  <c r="N38" i="144" s="1"/>
  <c r="I38" i="145"/>
  <c r="J38" i="145" s="1"/>
  <c r="N38" i="145" s="1"/>
  <c r="N42" i="100"/>
  <c r="O42" i="100" s="1"/>
  <c r="C20" i="40"/>
  <c r="D17" i="40" s="1"/>
  <c r="N21" i="126"/>
  <c r="D30" i="126" s="1"/>
  <c r="N30" i="126" s="1"/>
  <c r="O30" i="126" s="1"/>
  <c r="N43" i="126"/>
  <c r="O43" i="126" s="1"/>
  <c r="N32" i="37"/>
  <c r="O32" i="37" s="1"/>
  <c r="C20" i="141"/>
  <c r="C18" i="141" s="1"/>
  <c r="D18" i="141" s="1"/>
  <c r="C20" i="142"/>
  <c r="C18" i="142" s="1"/>
  <c r="C17" i="139"/>
  <c r="C17" i="138"/>
  <c r="C19" i="130"/>
  <c r="J34" i="100"/>
  <c r="J33" i="100"/>
  <c r="D30" i="1"/>
  <c r="I35" i="133"/>
  <c r="J35" i="133" s="1"/>
  <c r="I40" i="142"/>
  <c r="J40" i="142" s="1"/>
  <c r="N40" i="142" s="1"/>
  <c r="O40" i="142" s="1"/>
  <c r="I40" i="141"/>
  <c r="J40" i="141" s="1"/>
  <c r="N40" i="141" s="1"/>
  <c r="I38" i="139"/>
  <c r="J38" i="139" s="1"/>
  <c r="N38" i="139" s="1"/>
  <c r="O38" i="139" s="1"/>
  <c r="I38" i="138"/>
  <c r="J38" i="138" s="1"/>
  <c r="N38" i="138" s="1"/>
  <c r="O38" i="138" s="1"/>
  <c r="I43" i="127"/>
  <c r="J43" i="127" s="1"/>
  <c r="N43" i="127" s="1"/>
  <c r="O43" i="127" s="1"/>
  <c r="I43" i="140"/>
  <c r="J43" i="140" s="1"/>
  <c r="N43" i="140" s="1"/>
  <c r="O43" i="140" s="1"/>
  <c r="I42" i="34"/>
  <c r="J42" i="34" s="1"/>
  <c r="N42" i="34" s="1"/>
  <c r="O42" i="34" s="1"/>
  <c r="I37" i="126"/>
  <c r="J37" i="126" s="1"/>
  <c r="N37" i="126" s="1"/>
  <c r="O37" i="126" s="1"/>
  <c r="N54" i="129"/>
  <c r="O54" i="129" s="1"/>
  <c r="J47" i="128"/>
  <c r="J40" i="40"/>
  <c r="D47" i="140"/>
  <c r="N47" i="140" s="1"/>
  <c r="O47" i="140" s="1"/>
  <c r="D48" i="140"/>
  <c r="N48" i="140" s="1"/>
  <c r="O48" i="140" s="1"/>
  <c r="D51" i="140"/>
  <c r="N51" i="140" s="1"/>
  <c r="O51" i="140" s="1"/>
  <c r="D39" i="140"/>
  <c r="N39" i="140" s="1"/>
  <c r="O39" i="140" s="1"/>
  <c r="D37" i="140"/>
  <c r="N37" i="140" s="1"/>
  <c r="J31" i="119"/>
  <c r="L32" i="119"/>
  <c r="O32" i="119" s="1"/>
  <c r="C10" i="40"/>
  <c r="C11" i="128"/>
  <c r="D33" i="139"/>
  <c r="N33" i="139" s="1"/>
  <c r="O33" i="139" s="1"/>
  <c r="D45" i="139"/>
  <c r="O45" i="139" s="1"/>
  <c r="N30" i="139"/>
  <c r="O30" i="139" s="1"/>
  <c r="N29" i="139"/>
  <c r="D44" i="139"/>
  <c r="O44" i="139" s="1"/>
  <c r="O39" i="139"/>
  <c r="M55" i="139"/>
  <c r="M57" i="139" s="1"/>
  <c r="L55" i="139"/>
  <c r="L57" i="139" s="1"/>
  <c r="O64" i="139" s="1"/>
  <c r="O35" i="139"/>
  <c r="L35" i="138"/>
  <c r="O35" i="138" s="1"/>
  <c r="O39" i="138"/>
  <c r="M55" i="138"/>
  <c r="M57" i="138" s="1"/>
  <c r="N29" i="138"/>
  <c r="D44" i="138"/>
  <c r="O44" i="138" s="1"/>
  <c r="D45" i="138"/>
  <c r="O45" i="138" s="1"/>
  <c r="N30" i="138"/>
  <c r="O30" i="138" s="1"/>
  <c r="D33" i="138"/>
  <c r="N33" i="138" s="1"/>
  <c r="O33" i="138" s="1"/>
  <c r="D35" i="133"/>
  <c r="D27" i="128"/>
  <c r="N27" i="128" s="1"/>
  <c r="O27" i="128" s="1"/>
  <c r="D27" i="37"/>
  <c r="N27" i="37" s="1"/>
  <c r="O27" i="37" s="1"/>
  <c r="D50" i="37"/>
  <c r="N50" i="37" s="1"/>
  <c r="O50" i="37" s="1"/>
  <c r="D29" i="100"/>
  <c r="N29" i="100" s="1"/>
  <c r="O29" i="100" s="1"/>
  <c r="L46" i="119"/>
  <c r="O46" i="119" s="1"/>
  <c r="L34" i="128"/>
  <c r="O34" i="128" s="1"/>
  <c r="D58" i="40"/>
  <c r="N58" i="40" s="1"/>
  <c r="O58" i="40" s="1"/>
  <c r="L40" i="40"/>
  <c r="D38" i="128"/>
  <c r="D48" i="119"/>
  <c r="N48" i="119" s="1"/>
  <c r="O48" i="119" s="1"/>
  <c r="D48" i="37"/>
  <c r="N48" i="37" s="1"/>
  <c r="O48" i="37" s="1"/>
  <c r="D31" i="37"/>
  <c r="N31" i="37" s="1"/>
  <c r="O31" i="37" s="1"/>
  <c r="D31" i="128"/>
  <c r="N31" i="128" s="1"/>
  <c r="O31" i="128" s="1"/>
  <c r="L48" i="128"/>
  <c r="O48" i="128" s="1"/>
  <c r="D32" i="128"/>
  <c r="N32" i="128" s="1"/>
  <c r="O32" i="128" s="1"/>
  <c r="D34" i="127"/>
  <c r="N34" i="127" s="1"/>
  <c r="O34" i="127" s="1"/>
  <c r="D44" i="37"/>
  <c r="O44" i="37" s="1"/>
  <c r="D44" i="40"/>
  <c r="M44" i="40" s="1"/>
  <c r="O44" i="40" s="1"/>
  <c r="L35" i="126"/>
  <c r="O35" i="126" s="1"/>
  <c r="D30" i="37"/>
  <c r="N30" i="37" s="1"/>
  <c r="O30" i="37" s="1"/>
  <c r="D29" i="37"/>
  <c r="N29" i="37" s="1"/>
  <c r="O29" i="37" s="1"/>
  <c r="D50" i="128"/>
  <c r="N50" i="128" s="1"/>
  <c r="O50" i="128" s="1"/>
  <c r="D49" i="119"/>
  <c r="N49" i="119" s="1"/>
  <c r="O49" i="119" s="1"/>
  <c r="L37" i="128"/>
  <c r="O37" i="128" s="1"/>
  <c r="D28" i="37"/>
  <c r="N28" i="37" s="1"/>
  <c r="O28" i="37" s="1"/>
  <c r="D39" i="128"/>
  <c r="M39" i="128" s="1"/>
  <c r="M55" i="128" s="1"/>
  <c r="M57" i="128" s="1"/>
  <c r="D51" i="37"/>
  <c r="N51" i="37" s="1"/>
  <c r="O51" i="37" s="1"/>
  <c r="I39" i="136"/>
  <c r="J39" i="136" s="1"/>
  <c r="J48" i="34"/>
  <c r="L47" i="37"/>
  <c r="O47" i="37" s="1"/>
  <c r="I35" i="119"/>
  <c r="J35" i="119" s="1"/>
  <c r="N35" i="119" s="1"/>
  <c r="O35" i="119" s="1"/>
  <c r="N39" i="132"/>
  <c r="O39" i="132" s="1"/>
  <c r="I36" i="100"/>
  <c r="J36" i="100" s="1"/>
  <c r="N36" i="100" s="1"/>
  <c r="O36" i="100" s="1"/>
  <c r="D45" i="128"/>
  <c r="O45" i="128" s="1"/>
  <c r="D49" i="128"/>
  <c r="N49" i="128" s="1"/>
  <c r="O49" i="128" s="1"/>
  <c r="D29" i="128"/>
  <c r="N29" i="128" s="1"/>
  <c r="O29" i="128" s="1"/>
  <c r="D34" i="34"/>
  <c r="N34" i="34" s="1"/>
  <c r="O34" i="34" s="1"/>
  <c r="D40" i="128"/>
  <c r="N40" i="128" s="1"/>
  <c r="O40" i="128" s="1"/>
  <c r="D37" i="34"/>
  <c r="N37" i="34" s="1"/>
  <c r="O37" i="34" s="1"/>
  <c r="C10" i="100"/>
  <c r="M38" i="37"/>
  <c r="M54" i="37" s="1"/>
  <c r="M56" i="37" s="1"/>
  <c r="I37" i="37"/>
  <c r="J37" i="37" s="1"/>
  <c r="N37" i="37" s="1"/>
  <c r="O37" i="37" s="1"/>
  <c r="N56" i="127"/>
  <c r="O56" i="127" s="1"/>
  <c r="N52" i="128"/>
  <c r="O52" i="128" s="1"/>
  <c r="D43" i="129"/>
  <c r="L55" i="129"/>
  <c r="O55" i="129" s="1"/>
  <c r="I39" i="131"/>
  <c r="J39" i="131" s="1"/>
  <c r="N39" i="131" s="1"/>
  <c r="O39" i="131" s="1"/>
  <c r="I33" i="132"/>
  <c r="J33" i="132" s="1"/>
  <c r="N33" i="132" s="1"/>
  <c r="O33" i="132" s="1"/>
  <c r="I38" i="128"/>
  <c r="J38" i="128" s="1"/>
  <c r="J54" i="40"/>
  <c r="N22" i="37"/>
  <c r="L36" i="37"/>
  <c r="O36" i="37" s="1"/>
  <c r="D39" i="37"/>
  <c r="N39" i="37" s="1"/>
  <c r="O39" i="37" s="1"/>
  <c r="D51" i="128"/>
  <c r="N51" i="128" s="1"/>
  <c r="O51" i="128" s="1"/>
  <c r="J22" i="128"/>
  <c r="D30" i="128"/>
  <c r="N30" i="128" s="1"/>
  <c r="O30" i="128" s="1"/>
  <c r="D28" i="128"/>
  <c r="N28" i="128" s="1"/>
  <c r="O28" i="128" s="1"/>
  <c r="D31" i="34"/>
  <c r="N31" i="34" s="1"/>
  <c r="O31" i="34" s="1"/>
  <c r="D54" i="127"/>
  <c r="N54" i="127" s="1"/>
  <c r="O54" i="127" s="1"/>
  <c r="D49" i="37"/>
  <c r="N49" i="37" s="1"/>
  <c r="O49" i="37" s="1"/>
  <c r="J52" i="127"/>
  <c r="I43" i="40"/>
  <c r="J43" i="40" s="1"/>
  <c r="N46" i="126"/>
  <c r="O46" i="126" s="1"/>
  <c r="N50" i="119"/>
  <c r="O50" i="119" s="1"/>
  <c r="I15" i="129"/>
  <c r="C20" i="129"/>
  <c r="D14" i="129" s="1"/>
  <c r="D45" i="129" s="1"/>
  <c r="N53" i="130"/>
  <c r="O53" i="130" s="1"/>
  <c r="L36" i="128"/>
  <c r="O36" i="128" s="1"/>
  <c r="I43" i="129"/>
  <c r="J43" i="129" s="1"/>
  <c r="J46" i="37"/>
  <c r="N27" i="126"/>
  <c r="O27" i="126" s="1"/>
  <c r="I42" i="130"/>
  <c r="J42" i="130" s="1"/>
  <c r="J43" i="37"/>
  <c r="N43" i="37"/>
  <c r="O43" i="37" s="1"/>
  <c r="N50" i="129"/>
  <c r="O50" i="129" s="1"/>
  <c r="J50" i="129"/>
  <c r="L55" i="40"/>
  <c r="O55" i="40" s="1"/>
  <c r="J47" i="37"/>
  <c r="M44" i="127"/>
  <c r="O44" i="127" s="1"/>
  <c r="J44" i="128"/>
  <c r="N44" i="128"/>
  <c r="O44" i="128" s="1"/>
  <c r="J49" i="130"/>
  <c r="N49" i="130"/>
  <c r="O49" i="130" s="1"/>
  <c r="N29" i="132"/>
  <c r="O29" i="132" s="1"/>
  <c r="L40" i="127"/>
  <c r="O40" i="127" s="1"/>
  <c r="L40" i="34"/>
  <c r="O40" i="34" s="1"/>
  <c r="J41" i="119"/>
  <c r="L35" i="37"/>
  <c r="O35" i="37" s="1"/>
  <c r="L41" i="40"/>
  <c r="O41" i="40" s="1"/>
  <c r="L41" i="127"/>
  <c r="O41" i="127" s="1"/>
  <c r="L35" i="128"/>
  <c r="O35" i="128" s="1"/>
  <c r="L39" i="127"/>
  <c r="D26" i="100"/>
  <c r="N26" i="100" s="1"/>
  <c r="O26" i="100" s="1"/>
  <c r="D35" i="127"/>
  <c r="N35" i="127" s="1"/>
  <c r="O35" i="127" s="1"/>
  <c r="N26" i="127"/>
  <c r="O26" i="127" s="1"/>
  <c r="O27" i="127" s="1"/>
  <c r="N37" i="127"/>
  <c r="O37" i="127" s="1"/>
  <c r="D31" i="127"/>
  <c r="N31" i="127" s="1"/>
  <c r="O31" i="127" s="1"/>
  <c r="D28" i="100"/>
  <c r="N28" i="100" s="1"/>
  <c r="O28" i="100" s="1"/>
  <c r="D27" i="100"/>
  <c r="N27" i="100" s="1"/>
  <c r="O27" i="100" s="1"/>
  <c r="L34" i="126"/>
  <c r="O34" i="126" s="1"/>
  <c r="D36" i="130"/>
  <c r="N36" i="130" s="1"/>
  <c r="O36" i="130" s="1"/>
  <c r="D57" i="130"/>
  <c r="N57" i="130" s="1"/>
  <c r="O57" i="130" s="1"/>
  <c r="D32" i="127"/>
  <c r="N32" i="127" s="1"/>
  <c r="O32" i="127" s="1"/>
  <c r="D33" i="127"/>
  <c r="N33" i="127" s="1"/>
  <c r="O33" i="127" s="1"/>
  <c r="L53" i="127"/>
  <c r="O53" i="127" s="1"/>
  <c r="L33" i="119"/>
  <c r="O33" i="119" s="1"/>
  <c r="L40" i="130"/>
  <c r="O40" i="130" s="1"/>
  <c r="D25" i="100"/>
  <c r="N25" i="100" s="1"/>
  <c r="O25" i="100" s="1"/>
  <c r="D50" i="127"/>
  <c r="O50" i="127" s="1"/>
  <c r="O64" i="127"/>
  <c r="L42" i="127"/>
  <c r="O42" i="127" s="1"/>
  <c r="D46" i="127"/>
  <c r="N46" i="127" s="1"/>
  <c r="O46" i="127" s="1"/>
  <c r="D37" i="129"/>
  <c r="N37" i="129" s="1"/>
  <c r="O37" i="129" s="1"/>
  <c r="D50" i="126"/>
  <c r="N50" i="126" s="1"/>
  <c r="O50" i="126" s="1"/>
  <c r="D44" i="126"/>
  <c r="O44" i="126" s="1"/>
  <c r="D36" i="119"/>
  <c r="M36" i="119" s="1"/>
  <c r="M53" i="119" s="1"/>
  <c r="M55" i="119" s="1"/>
  <c r="D27" i="119"/>
  <c r="N27" i="119" s="1"/>
  <c r="D47" i="119"/>
  <c r="N47" i="119" s="1"/>
  <c r="O47" i="119" s="1"/>
  <c r="D37" i="119"/>
  <c r="N37" i="119" s="1"/>
  <c r="O37" i="119" s="1"/>
  <c r="D55" i="34"/>
  <c r="N55" i="34" s="1"/>
  <c r="O55" i="34" s="1"/>
  <c r="D49" i="100"/>
  <c r="N49" i="100" s="1"/>
  <c r="O49" i="100" s="1"/>
  <c r="D57" i="129"/>
  <c r="N57" i="129" s="1"/>
  <c r="O57" i="129" s="1"/>
  <c r="D55" i="130"/>
  <c r="N55" i="130" s="1"/>
  <c r="O55" i="130" s="1"/>
  <c r="D28" i="119"/>
  <c r="N28" i="119" s="1"/>
  <c r="O28" i="119" s="1"/>
  <c r="L34" i="119"/>
  <c r="O34" i="119" s="1"/>
  <c r="D26" i="119"/>
  <c r="N21" i="119"/>
  <c r="D44" i="119" s="1"/>
  <c r="N44" i="119" s="1"/>
  <c r="O44" i="119" s="1"/>
  <c r="L41" i="129"/>
  <c r="O41" i="129" s="1"/>
  <c r="J40" i="129"/>
  <c r="J33" i="126"/>
  <c r="J46" i="136"/>
  <c r="N48" i="136"/>
  <c r="O48" i="136" s="1"/>
  <c r="D14" i="136"/>
  <c r="D15" i="136"/>
  <c r="D35" i="136"/>
  <c r="N35" i="136" s="1"/>
  <c r="O35" i="136" s="1"/>
  <c r="D42" i="136"/>
  <c r="N42" i="136" s="1"/>
  <c r="O42" i="136" s="1"/>
  <c r="D16" i="136"/>
  <c r="D52" i="136" s="1"/>
  <c r="N52" i="136" s="1"/>
  <c r="O52" i="136" s="1"/>
  <c r="I15" i="136"/>
  <c r="D17" i="136"/>
  <c r="D33" i="136"/>
  <c r="N33" i="136" s="1"/>
  <c r="O33" i="136" s="1"/>
  <c r="D40" i="136"/>
  <c r="M40" i="136" s="1"/>
  <c r="O40" i="136" s="1"/>
  <c r="N50" i="136"/>
  <c r="O50" i="136" s="1"/>
  <c r="D36" i="136"/>
  <c r="N36" i="136" s="1"/>
  <c r="O36" i="136" s="1"/>
  <c r="D39" i="136"/>
  <c r="D49" i="136"/>
  <c r="N49" i="136" s="1"/>
  <c r="O49" i="136" s="1"/>
  <c r="D51" i="136"/>
  <c r="N51" i="136" s="1"/>
  <c r="O51" i="136" s="1"/>
  <c r="D28" i="133"/>
  <c r="N28" i="133" s="1"/>
  <c r="O28" i="133" s="1"/>
  <c r="D45" i="133"/>
  <c r="N45" i="133" s="1"/>
  <c r="O45" i="133" s="1"/>
  <c r="D32" i="133"/>
  <c r="N32" i="133" s="1"/>
  <c r="O32" i="133" s="1"/>
  <c r="D30" i="133"/>
  <c r="N30" i="133" s="1"/>
  <c r="O30" i="133" s="1"/>
  <c r="D47" i="133"/>
  <c r="N47" i="133" s="1"/>
  <c r="O47" i="133" s="1"/>
  <c r="C11" i="133"/>
  <c r="O21" i="133"/>
  <c r="N41" i="133"/>
  <c r="O41" i="133" s="1"/>
  <c r="N43" i="133"/>
  <c r="O43" i="133" s="1"/>
  <c r="D22" i="133"/>
  <c r="N22" i="133" s="1"/>
  <c r="O22" i="133" s="1"/>
  <c r="D23" i="133"/>
  <c r="N23" i="133" s="1"/>
  <c r="O23" i="133" s="1"/>
  <c r="D29" i="133"/>
  <c r="N29" i="133" s="1"/>
  <c r="O29" i="133" s="1"/>
  <c r="D31" i="133"/>
  <c r="N31" i="133" s="1"/>
  <c r="O31" i="133" s="1"/>
  <c r="D33" i="133"/>
  <c r="N33" i="133" s="1"/>
  <c r="O33" i="133" s="1"/>
  <c r="D36" i="133"/>
  <c r="M36" i="133" s="1"/>
  <c r="D44" i="133"/>
  <c r="N44" i="133" s="1"/>
  <c r="O44" i="133" s="1"/>
  <c r="D46" i="133"/>
  <c r="N46" i="133" s="1"/>
  <c r="O46" i="133" s="1"/>
  <c r="N41" i="132"/>
  <c r="O41" i="132" s="1"/>
  <c r="D27" i="132"/>
  <c r="N27" i="132" s="1"/>
  <c r="O27" i="132" s="1"/>
  <c r="D31" i="132"/>
  <c r="N31" i="132" s="1"/>
  <c r="O31" i="132" s="1"/>
  <c r="N20" i="132"/>
  <c r="O20" i="132" s="1"/>
  <c r="D25" i="132"/>
  <c r="N25" i="132" s="1"/>
  <c r="O25" i="132" s="1"/>
  <c r="O19" i="132"/>
  <c r="D36" i="132"/>
  <c r="N36" i="132" s="1"/>
  <c r="O36" i="132" s="1"/>
  <c r="D44" i="132"/>
  <c r="N44" i="132" s="1"/>
  <c r="O44" i="132" s="1"/>
  <c r="D26" i="132"/>
  <c r="N26" i="132" s="1"/>
  <c r="O26" i="132" s="1"/>
  <c r="D28" i="132"/>
  <c r="N28" i="132" s="1"/>
  <c r="O28" i="132" s="1"/>
  <c r="D42" i="132"/>
  <c r="N42" i="132" s="1"/>
  <c r="O42" i="132" s="1"/>
  <c r="D34" i="132"/>
  <c r="M34" i="132" s="1"/>
  <c r="D37" i="131"/>
  <c r="N37" i="131" s="1"/>
  <c r="O37" i="131" s="1"/>
  <c r="D33" i="131"/>
  <c r="N33" i="131" s="1"/>
  <c r="O33" i="131" s="1"/>
  <c r="J47" i="131"/>
  <c r="D31" i="131"/>
  <c r="N31" i="131" s="1"/>
  <c r="O31" i="131" s="1"/>
  <c r="D35" i="131"/>
  <c r="N35" i="131" s="1"/>
  <c r="O35" i="131" s="1"/>
  <c r="J45" i="131"/>
  <c r="O25" i="131"/>
  <c r="D42" i="131"/>
  <c r="N42" i="131" s="1"/>
  <c r="O42" i="131" s="1"/>
  <c r="D50" i="131"/>
  <c r="N50" i="131" s="1"/>
  <c r="O50" i="131" s="1"/>
  <c r="D26" i="131"/>
  <c r="N26" i="131" s="1"/>
  <c r="O26" i="131" s="1"/>
  <c r="D32" i="131"/>
  <c r="N32" i="131" s="1"/>
  <c r="O32" i="131" s="1"/>
  <c r="D34" i="131"/>
  <c r="N34" i="131" s="1"/>
  <c r="O34" i="131" s="1"/>
  <c r="D48" i="131"/>
  <c r="N48" i="131" s="1"/>
  <c r="O48" i="131" s="1"/>
  <c r="M40" i="131"/>
  <c r="C10" i="130"/>
  <c r="L54" i="130"/>
  <c r="O54" i="130" s="1"/>
  <c r="D56" i="130"/>
  <c r="N56" i="130" s="1"/>
  <c r="O56" i="130" s="1"/>
  <c r="I15" i="130"/>
  <c r="D42" i="130"/>
  <c r="D33" i="130"/>
  <c r="D34" i="130" s="1"/>
  <c r="D51" i="130" s="1"/>
  <c r="O51" i="130" s="1"/>
  <c r="D35" i="130"/>
  <c r="N35" i="130" s="1"/>
  <c r="O35" i="130" s="1"/>
  <c r="L41" i="130"/>
  <c r="O41" i="130" s="1"/>
  <c r="D43" i="130"/>
  <c r="M43" i="130" s="1"/>
  <c r="D56" i="129"/>
  <c r="N56" i="129" s="1"/>
  <c r="O56" i="129" s="1"/>
  <c r="D58" i="129"/>
  <c r="N58" i="129" s="1"/>
  <c r="O58" i="129" s="1"/>
  <c r="D34" i="129"/>
  <c r="D35" i="129" s="1"/>
  <c r="D52" i="129" s="1"/>
  <c r="O52" i="129" s="1"/>
  <c r="D36" i="129"/>
  <c r="N36" i="129" s="1"/>
  <c r="O36" i="129" s="1"/>
  <c r="L42" i="129"/>
  <c r="O42" i="129" s="1"/>
  <c r="D44" i="129"/>
  <c r="M44" i="129" s="1"/>
  <c r="D43" i="40"/>
  <c r="I15" i="40"/>
  <c r="L42" i="40"/>
  <c r="O42" i="40" s="1"/>
  <c r="D46" i="40"/>
  <c r="N46" i="40" s="1"/>
  <c r="O46" i="40" s="1"/>
  <c r="D56" i="40"/>
  <c r="N56" i="40" s="1"/>
  <c r="O56" i="40" s="1"/>
  <c r="D34" i="40"/>
  <c r="D35" i="40" s="1"/>
  <c r="D52" i="40" s="1"/>
  <c r="O52" i="40" s="1"/>
  <c r="D57" i="40"/>
  <c r="N57" i="40" s="1"/>
  <c r="O57" i="40" s="1"/>
  <c r="D36" i="40"/>
  <c r="D37" i="40"/>
  <c r="N37" i="40" s="1"/>
  <c r="O37" i="40" s="1"/>
  <c r="J50" i="40"/>
  <c r="O21" i="119"/>
  <c r="J49" i="127"/>
  <c r="D40" i="126"/>
  <c r="N40" i="126" s="1"/>
  <c r="O40" i="126" s="1"/>
  <c r="D48" i="126"/>
  <c r="N48" i="126" s="1"/>
  <c r="O48" i="126" s="1"/>
  <c r="L36" i="126"/>
  <c r="O36" i="126" s="1"/>
  <c r="N25" i="126"/>
  <c r="L47" i="126"/>
  <c r="O47" i="126" s="1"/>
  <c r="D29" i="126"/>
  <c r="N29" i="126" s="1"/>
  <c r="O29" i="126" s="1"/>
  <c r="D31" i="126"/>
  <c r="N31" i="126" s="1"/>
  <c r="O31" i="126" s="1"/>
  <c r="D28" i="126"/>
  <c r="N28" i="126" s="1"/>
  <c r="O28" i="126" s="1"/>
  <c r="D26" i="126"/>
  <c r="N26" i="126" s="1"/>
  <c r="O26" i="126" s="1"/>
  <c r="D38" i="126"/>
  <c r="M38" i="126" s="1"/>
  <c r="M53" i="126" s="1"/>
  <c r="O20" i="126"/>
  <c r="J45" i="100"/>
  <c r="N31" i="100"/>
  <c r="O31" i="100" s="1"/>
  <c r="L35" i="100"/>
  <c r="O35" i="100" s="1"/>
  <c r="D39" i="100"/>
  <c r="N39" i="100" s="1"/>
  <c r="O39" i="100" s="1"/>
  <c r="D43" i="100"/>
  <c r="O43" i="100" s="1"/>
  <c r="J20" i="100"/>
  <c r="L34" i="100"/>
  <c r="O34" i="100" s="1"/>
  <c r="D47" i="100"/>
  <c r="N47" i="100" s="1"/>
  <c r="O47" i="100" s="1"/>
  <c r="D37" i="100"/>
  <c r="M37" i="100" s="1"/>
  <c r="M52" i="100" s="1"/>
  <c r="L46" i="100"/>
  <c r="O46" i="100" s="1"/>
  <c r="N20" i="100"/>
  <c r="D35" i="34"/>
  <c r="N35" i="34" s="1"/>
  <c r="O35" i="34" s="1"/>
  <c r="D32" i="34"/>
  <c r="N32" i="34" s="1"/>
  <c r="O32" i="34" s="1"/>
  <c r="D26" i="34"/>
  <c r="N26" i="34" s="1"/>
  <c r="D33" i="34"/>
  <c r="N33" i="34" s="1"/>
  <c r="O33" i="34" s="1"/>
  <c r="D53" i="34"/>
  <c r="N53" i="34" s="1"/>
  <c r="O53" i="34" s="1"/>
  <c r="L39" i="34"/>
  <c r="L41" i="34"/>
  <c r="O41" i="34" s="1"/>
  <c r="L52" i="34"/>
  <c r="O52" i="34" s="1"/>
  <c r="D45" i="34"/>
  <c r="N45" i="34" s="1"/>
  <c r="O45" i="34" s="1"/>
  <c r="D43" i="34"/>
  <c r="M43" i="34" s="1"/>
  <c r="M58" i="34" s="1"/>
  <c r="O63" i="34"/>
  <c r="O39" i="146" l="1"/>
  <c r="O55" i="146" s="1"/>
  <c r="O57" i="146" s="1"/>
  <c r="O64" i="146" s="1"/>
  <c r="O39" i="154"/>
  <c r="O55" i="154" s="1"/>
  <c r="O57" i="154" s="1"/>
  <c r="O60" i="154" s="1"/>
  <c r="N55" i="154"/>
  <c r="N57" i="154" s="1"/>
  <c r="D16" i="40"/>
  <c r="D27" i="40" s="1"/>
  <c r="C18" i="40"/>
  <c r="D18" i="40" s="1"/>
  <c r="O38" i="151"/>
  <c r="O55" i="151" s="1"/>
  <c r="N55" i="151"/>
  <c r="N57" i="151" s="1"/>
  <c r="O38" i="153"/>
  <c r="O55" i="153" s="1"/>
  <c r="N55" i="153"/>
  <c r="N57" i="153" s="1"/>
  <c r="O38" i="152"/>
  <c r="O55" i="152" s="1"/>
  <c r="N55" i="152"/>
  <c r="N57" i="152" s="1"/>
  <c r="I25" i="136"/>
  <c r="J25" i="136" s="1"/>
  <c r="C18" i="129"/>
  <c r="D18" i="129" s="1"/>
  <c r="D15" i="40"/>
  <c r="D14" i="40"/>
  <c r="D28" i="40" s="1"/>
  <c r="O38" i="147"/>
  <c r="O55" i="147" s="1"/>
  <c r="N55" i="147"/>
  <c r="N57" i="147" s="1"/>
  <c r="O38" i="149"/>
  <c r="O55" i="149" s="1"/>
  <c r="N55" i="149"/>
  <c r="N57" i="149" s="1"/>
  <c r="O38" i="148"/>
  <c r="O55" i="148" s="1"/>
  <c r="N55" i="148"/>
  <c r="N57" i="148" s="1"/>
  <c r="D19" i="40"/>
  <c r="O38" i="145"/>
  <c r="O55" i="145" s="1"/>
  <c r="N55" i="145"/>
  <c r="N57" i="145" s="1"/>
  <c r="O38" i="144"/>
  <c r="O55" i="144" s="1"/>
  <c r="N55" i="144"/>
  <c r="N57" i="144" s="1"/>
  <c r="D18" i="136"/>
  <c r="D28" i="136" s="1"/>
  <c r="N28" i="136" s="1"/>
  <c r="O28" i="136" s="1"/>
  <c r="D14" i="130"/>
  <c r="D27" i="136"/>
  <c r="D41" i="136" s="1"/>
  <c r="D14" i="139"/>
  <c r="D16" i="139"/>
  <c r="D15" i="139"/>
  <c r="D17" i="142"/>
  <c r="D19" i="142"/>
  <c r="D15" i="142"/>
  <c r="D16" i="142"/>
  <c r="D14" i="142"/>
  <c r="D15" i="129"/>
  <c r="D28" i="129" s="1"/>
  <c r="D19" i="129"/>
  <c r="D17" i="129"/>
  <c r="D16" i="129"/>
  <c r="D59" i="129" s="1"/>
  <c r="N59" i="129" s="1"/>
  <c r="O59" i="129" s="1"/>
  <c r="D19" i="141"/>
  <c r="D14" i="141"/>
  <c r="D15" i="141"/>
  <c r="D16" i="141"/>
  <c r="D17" i="141"/>
  <c r="D15" i="130"/>
  <c r="D16" i="130"/>
  <c r="D58" i="130" s="1"/>
  <c r="N58" i="130" s="1"/>
  <c r="O58" i="130" s="1"/>
  <c r="D14" i="138"/>
  <c r="D16" i="138"/>
  <c r="D15" i="138"/>
  <c r="D17" i="130"/>
  <c r="D18" i="142"/>
  <c r="D34" i="136"/>
  <c r="N34" i="136" s="1"/>
  <c r="L31" i="119"/>
  <c r="O31" i="119" s="1"/>
  <c r="N35" i="133"/>
  <c r="O35" i="133" s="1"/>
  <c r="O40" i="141"/>
  <c r="N42" i="130"/>
  <c r="O42" i="130" s="1"/>
  <c r="N39" i="136"/>
  <c r="O39" i="136" s="1"/>
  <c r="O22" i="37"/>
  <c r="O23" i="37" s="1"/>
  <c r="N23" i="37"/>
  <c r="D41" i="37" s="1"/>
  <c r="N41" i="37" s="1"/>
  <c r="O41" i="37" s="1"/>
  <c r="O21" i="126"/>
  <c r="N27" i="127"/>
  <c r="O37" i="140"/>
  <c r="O59" i="140" s="1"/>
  <c r="O61" i="140" s="1"/>
  <c r="N59" i="140"/>
  <c r="N61" i="140" s="1"/>
  <c r="L61" i="130"/>
  <c r="L63" i="130" s="1"/>
  <c r="O70" i="130" s="1"/>
  <c r="L59" i="127"/>
  <c r="L61" i="127" s="1"/>
  <c r="O69" i="127" s="1"/>
  <c r="L55" i="138"/>
  <c r="L57" i="138" s="1"/>
  <c r="O64" i="138" s="1"/>
  <c r="O29" i="139"/>
  <c r="O29" i="138"/>
  <c r="N38" i="128"/>
  <c r="O38" i="128" s="1"/>
  <c r="N34" i="130"/>
  <c r="O34" i="130" s="1"/>
  <c r="O39" i="128"/>
  <c r="D40" i="119"/>
  <c r="N40" i="119" s="1"/>
  <c r="O40" i="119" s="1"/>
  <c r="N43" i="129"/>
  <c r="O43" i="129" s="1"/>
  <c r="D39" i="119"/>
  <c r="N39" i="119" s="1"/>
  <c r="O39" i="119" s="1"/>
  <c r="N43" i="40"/>
  <c r="O43" i="40" s="1"/>
  <c r="O39" i="127"/>
  <c r="D37" i="136"/>
  <c r="N37" i="136" s="1"/>
  <c r="O37" i="136" s="1"/>
  <c r="L55" i="128"/>
  <c r="L57" i="128" s="1"/>
  <c r="O65" i="128" s="1"/>
  <c r="O38" i="37"/>
  <c r="N22" i="128"/>
  <c r="O22" i="128" s="1"/>
  <c r="L40" i="129"/>
  <c r="L62" i="129" s="1"/>
  <c r="L64" i="129" s="1"/>
  <c r="O71" i="129" s="1"/>
  <c r="D30" i="119"/>
  <c r="N30" i="119" s="1"/>
  <c r="O30" i="119" s="1"/>
  <c r="N35" i="40"/>
  <c r="O35" i="40" s="1"/>
  <c r="D41" i="126"/>
  <c r="N41" i="126" s="1"/>
  <c r="O41" i="126" s="1"/>
  <c r="O36" i="119"/>
  <c r="N35" i="129"/>
  <c r="O35" i="129" s="1"/>
  <c r="L33" i="100"/>
  <c r="M59" i="127"/>
  <c r="M61" i="127" s="1"/>
  <c r="L33" i="126"/>
  <c r="D32" i="126"/>
  <c r="N32" i="126" s="1"/>
  <c r="O32" i="126" s="1"/>
  <c r="D45" i="126"/>
  <c r="N45" i="126" s="1"/>
  <c r="O45" i="126" s="1"/>
  <c r="D29" i="119"/>
  <c r="N29" i="119" s="1"/>
  <c r="O29" i="119" s="1"/>
  <c r="L58" i="34"/>
  <c r="L60" i="34" s="1"/>
  <c r="O68" i="34" s="1"/>
  <c r="D42" i="126"/>
  <c r="N42" i="126" s="1"/>
  <c r="O42" i="126" s="1"/>
  <c r="O25" i="126"/>
  <c r="D37" i="130"/>
  <c r="N37" i="130" s="1"/>
  <c r="O37" i="130" s="1"/>
  <c r="N21" i="132"/>
  <c r="D37" i="132" s="1"/>
  <c r="N37" i="132" s="1"/>
  <c r="O37" i="132" s="1"/>
  <c r="D43" i="119"/>
  <c r="O43" i="119" s="1"/>
  <c r="N26" i="119"/>
  <c r="O26" i="119" s="1"/>
  <c r="D59" i="40"/>
  <c r="N59" i="40" s="1"/>
  <c r="O59" i="40" s="1"/>
  <c r="D42" i="119"/>
  <c r="O42" i="119" s="1"/>
  <c r="N25" i="119"/>
  <c r="O40" i="40"/>
  <c r="L62" i="40"/>
  <c r="L64" i="40" s="1"/>
  <c r="O71" i="40" s="1"/>
  <c r="D26" i="136"/>
  <c r="L55" i="136"/>
  <c r="L57" i="136" s="1"/>
  <c r="O64" i="136" s="1"/>
  <c r="L52" i="133"/>
  <c r="O60" i="133" s="1"/>
  <c r="O24" i="133"/>
  <c r="O36" i="133"/>
  <c r="M50" i="133"/>
  <c r="M52" i="133" s="1"/>
  <c r="N24" i="133"/>
  <c r="O21" i="132"/>
  <c r="O34" i="132"/>
  <c r="M47" i="132"/>
  <c r="M49" i="132" s="1"/>
  <c r="N27" i="131"/>
  <c r="D38" i="131" s="1"/>
  <c r="N38" i="131" s="1"/>
  <c r="O38" i="131" s="1"/>
  <c r="O40" i="131"/>
  <c r="M53" i="131"/>
  <c r="M55" i="131" s="1"/>
  <c r="L53" i="131"/>
  <c r="L55" i="131" s="1"/>
  <c r="O63" i="131" s="1"/>
  <c r="O27" i="131"/>
  <c r="O58" i="131"/>
  <c r="O39" i="130"/>
  <c r="D50" i="130"/>
  <c r="O50" i="130" s="1"/>
  <c r="N33" i="130"/>
  <c r="O43" i="130"/>
  <c r="D51" i="129"/>
  <c r="O51" i="129" s="1"/>
  <c r="N34" i="129"/>
  <c r="D38" i="129"/>
  <c r="N38" i="129" s="1"/>
  <c r="O38" i="129" s="1"/>
  <c r="O44" i="129"/>
  <c r="D38" i="40"/>
  <c r="N38" i="40" s="1"/>
  <c r="O38" i="40" s="1"/>
  <c r="N36" i="40"/>
  <c r="O36" i="40" s="1"/>
  <c r="N34" i="40"/>
  <c r="O34" i="40" s="1"/>
  <c r="D51" i="40"/>
  <c r="O51" i="40" s="1"/>
  <c r="O27" i="119"/>
  <c r="L34" i="37"/>
  <c r="L54" i="37" s="1"/>
  <c r="J34" i="37"/>
  <c r="O38" i="126"/>
  <c r="M55" i="126"/>
  <c r="O20" i="100"/>
  <c r="O21" i="100" s="1"/>
  <c r="N21" i="100"/>
  <c r="D30" i="100" s="1"/>
  <c r="O37" i="100"/>
  <c r="M54" i="100"/>
  <c r="O43" i="34"/>
  <c r="M60" i="34"/>
  <c r="O39" i="34"/>
  <c r="N27" i="34"/>
  <c r="O26" i="34"/>
  <c r="O27" i="34" s="1"/>
  <c r="O60" i="146" l="1"/>
  <c r="O62" i="146" s="1"/>
  <c r="D29" i="40"/>
  <c r="N29" i="40" s="1"/>
  <c r="O29" i="40" s="1"/>
  <c r="M45" i="129"/>
  <c r="O45" i="129" s="1"/>
  <c r="N28" i="129"/>
  <c r="O62" i="154"/>
  <c r="O64" i="154"/>
  <c r="O60" i="152"/>
  <c r="O57" i="152"/>
  <c r="O60" i="153"/>
  <c r="O57" i="153"/>
  <c r="O60" i="151"/>
  <c r="O57" i="151"/>
  <c r="O57" i="148"/>
  <c r="O60" i="148"/>
  <c r="O57" i="147"/>
  <c r="O60" i="147"/>
  <c r="O60" i="149"/>
  <c r="O57" i="149"/>
  <c r="O57" i="144"/>
  <c r="O60" i="144"/>
  <c r="O60" i="145"/>
  <c r="O57" i="145"/>
  <c r="D27" i="130"/>
  <c r="D29" i="129"/>
  <c r="N29" i="129" s="1"/>
  <c r="O29" i="129" s="1"/>
  <c r="N27" i="136"/>
  <c r="O27" i="136" s="1"/>
  <c r="M41" i="136"/>
  <c r="O41" i="136" s="1"/>
  <c r="I25" i="130"/>
  <c r="N25" i="130" s="1"/>
  <c r="O25" i="130" s="1"/>
  <c r="D47" i="40"/>
  <c r="N47" i="40" s="1"/>
  <c r="O47" i="40" s="1"/>
  <c r="M45" i="40"/>
  <c r="O45" i="40" s="1"/>
  <c r="D29" i="142"/>
  <c r="N29" i="142" s="1"/>
  <c r="O29" i="142" s="1"/>
  <c r="D29" i="141"/>
  <c r="N29" i="141" s="1"/>
  <c r="O29" i="141" s="1"/>
  <c r="D18" i="130"/>
  <c r="D28" i="130" s="1"/>
  <c r="N28" i="130" s="1"/>
  <c r="O28" i="130" s="1"/>
  <c r="D26" i="130"/>
  <c r="D27" i="129"/>
  <c r="N28" i="40"/>
  <c r="D43" i="136"/>
  <c r="N43" i="136" s="1"/>
  <c r="O43" i="136" s="1"/>
  <c r="D28" i="142"/>
  <c r="D28" i="141"/>
  <c r="D52" i="138"/>
  <c r="N52" i="138" s="1"/>
  <c r="O52" i="138" s="1"/>
  <c r="D24" i="138"/>
  <c r="N24" i="138" s="1"/>
  <c r="D53" i="141"/>
  <c r="N53" i="141" s="1"/>
  <c r="O53" i="141" s="1"/>
  <c r="D27" i="141"/>
  <c r="D52" i="139"/>
  <c r="N52" i="139" s="1"/>
  <c r="O52" i="139" s="1"/>
  <c r="D24" i="139"/>
  <c r="N24" i="139" s="1"/>
  <c r="D53" i="142"/>
  <c r="N53" i="142" s="1"/>
  <c r="O53" i="142" s="1"/>
  <c r="D27" i="142"/>
  <c r="D38" i="127"/>
  <c r="N38" i="127" s="1"/>
  <c r="O38" i="127" s="1"/>
  <c r="D36" i="127"/>
  <c r="N36" i="127" s="1"/>
  <c r="O36" i="127" s="1"/>
  <c r="D51" i="127"/>
  <c r="N51" i="127" s="1"/>
  <c r="O51" i="127" s="1"/>
  <c r="N25" i="136"/>
  <c r="D47" i="129"/>
  <c r="N47" i="129" s="1"/>
  <c r="O47" i="129" s="1"/>
  <c r="O28" i="129"/>
  <c r="D48" i="127"/>
  <c r="N48" i="127" s="1"/>
  <c r="O48" i="127" s="1"/>
  <c r="L53" i="119"/>
  <c r="L55" i="119" s="1"/>
  <c r="D47" i="127"/>
  <c r="N47" i="127" s="1"/>
  <c r="O47" i="127" s="1"/>
  <c r="O66" i="140"/>
  <c r="O68" i="140"/>
  <c r="D30" i="132"/>
  <c r="N30" i="132" s="1"/>
  <c r="O30" i="132" s="1"/>
  <c r="L52" i="100"/>
  <c r="L54" i="100" s="1"/>
  <c r="O61" i="100" s="1"/>
  <c r="D43" i="131"/>
  <c r="N43" i="131" s="1"/>
  <c r="O43" i="131" s="1"/>
  <c r="O40" i="129"/>
  <c r="D45" i="37"/>
  <c r="N45" i="37" s="1"/>
  <c r="O45" i="37" s="1"/>
  <c r="D33" i="37"/>
  <c r="N33" i="37" s="1"/>
  <c r="O33" i="37" s="1"/>
  <c r="D44" i="131"/>
  <c r="N44" i="131" s="1"/>
  <c r="O44" i="131" s="1"/>
  <c r="O33" i="100"/>
  <c r="D42" i="37"/>
  <c r="N42" i="37" s="1"/>
  <c r="O42" i="37" s="1"/>
  <c r="O23" i="128"/>
  <c r="N23" i="128"/>
  <c r="L53" i="126"/>
  <c r="L55" i="126" s="1"/>
  <c r="O63" i="126" s="1"/>
  <c r="O33" i="126"/>
  <c r="O53" i="126" s="1"/>
  <c r="O55" i="126" s="1"/>
  <c r="O62" i="126" s="1"/>
  <c r="N53" i="126"/>
  <c r="N55" i="126" s="1"/>
  <c r="D32" i="132"/>
  <c r="N32" i="132" s="1"/>
  <c r="O32" i="132" s="1"/>
  <c r="D40" i="132"/>
  <c r="N40" i="132" s="1"/>
  <c r="O40" i="132" s="1"/>
  <c r="O25" i="119"/>
  <c r="O53" i="119" s="1"/>
  <c r="O55" i="119" s="1"/>
  <c r="N53" i="119"/>
  <c r="N55" i="119" s="1"/>
  <c r="D38" i="132"/>
  <c r="N38" i="132" s="1"/>
  <c r="O38" i="132" s="1"/>
  <c r="O34" i="136"/>
  <c r="D34" i="133"/>
  <c r="N34" i="133" s="1"/>
  <c r="D40" i="133"/>
  <c r="N40" i="133" s="1"/>
  <c r="O40" i="133" s="1"/>
  <c r="D42" i="133"/>
  <c r="N42" i="133" s="1"/>
  <c r="O42" i="133" s="1"/>
  <c r="D39" i="133"/>
  <c r="N39" i="133" s="1"/>
  <c r="O39" i="133" s="1"/>
  <c r="L47" i="132"/>
  <c r="L49" i="132" s="1"/>
  <c r="O56" i="132" s="1"/>
  <c r="D46" i="131"/>
  <c r="N46" i="131" s="1"/>
  <c r="O46" i="131" s="1"/>
  <c r="D36" i="131"/>
  <c r="N36" i="131" s="1"/>
  <c r="O36" i="131" s="1"/>
  <c r="O33" i="130"/>
  <c r="O34" i="129"/>
  <c r="O34" i="37"/>
  <c r="L56" i="37"/>
  <c r="O64" i="37" s="1"/>
  <c r="D41" i="100"/>
  <c r="N41" i="100" s="1"/>
  <c r="O41" i="100" s="1"/>
  <c r="N30" i="100"/>
  <c r="D40" i="100"/>
  <c r="N40" i="100" s="1"/>
  <c r="O40" i="100" s="1"/>
  <c r="D44" i="100"/>
  <c r="N44" i="100" s="1"/>
  <c r="O44" i="100" s="1"/>
  <c r="D32" i="100"/>
  <c r="N32" i="100" s="1"/>
  <c r="O32" i="100" s="1"/>
  <c r="D50" i="34"/>
  <c r="N50" i="34" s="1"/>
  <c r="O50" i="34" s="1"/>
  <c r="D47" i="34"/>
  <c r="N47" i="34" s="1"/>
  <c r="O47" i="34" s="1"/>
  <c r="D46" i="34"/>
  <c r="N46" i="34" s="1"/>
  <c r="O46" i="34" s="1"/>
  <c r="D36" i="34"/>
  <c r="N36" i="34" s="1"/>
  <c r="D38" i="34"/>
  <c r="N38" i="34" s="1"/>
  <c r="O38" i="34" s="1"/>
  <c r="D44" i="130" l="1"/>
  <c r="M44" i="130" s="1"/>
  <c r="N30" i="40"/>
  <c r="D48" i="40" s="1"/>
  <c r="M62" i="129"/>
  <c r="M64" i="129" s="1"/>
  <c r="O62" i="151"/>
  <c r="O64" i="151"/>
  <c r="O62" i="153"/>
  <c r="O64" i="153"/>
  <c r="O62" i="152"/>
  <c r="O64" i="152"/>
  <c r="O64" i="149"/>
  <c r="O62" i="149"/>
  <c r="O64" i="147"/>
  <c r="O62" i="147"/>
  <c r="O64" i="148"/>
  <c r="O62" i="148"/>
  <c r="M55" i="136"/>
  <c r="M57" i="136" s="1"/>
  <c r="O64" i="145"/>
  <c r="O62" i="145"/>
  <c r="O62" i="144"/>
  <c r="O64" i="144"/>
  <c r="N27" i="130"/>
  <c r="O27" i="130" s="1"/>
  <c r="O29" i="130" s="1"/>
  <c r="D46" i="130"/>
  <c r="N46" i="130" s="1"/>
  <c r="O46" i="130" s="1"/>
  <c r="J25" i="130"/>
  <c r="N29" i="136"/>
  <c r="D44" i="136" s="1"/>
  <c r="D44" i="141"/>
  <c r="N44" i="141" s="1"/>
  <c r="O44" i="141" s="1"/>
  <c r="D42" i="141"/>
  <c r="M42" i="141" s="1"/>
  <c r="D44" i="142"/>
  <c r="N44" i="142" s="1"/>
  <c r="O44" i="142" s="1"/>
  <c r="D42" i="142"/>
  <c r="M42" i="142" s="1"/>
  <c r="M62" i="40"/>
  <c r="M64" i="40" s="1"/>
  <c r="O25" i="136"/>
  <c r="O29" i="136" s="1"/>
  <c r="O30" i="129"/>
  <c r="O28" i="40"/>
  <c r="O30" i="40" s="1"/>
  <c r="N28" i="142"/>
  <c r="O28" i="142" s="1"/>
  <c r="O30" i="142" s="1"/>
  <c r="O24" i="139"/>
  <c r="O25" i="139" s="1"/>
  <c r="N25" i="139"/>
  <c r="O24" i="138"/>
  <c r="O25" i="138" s="1"/>
  <c r="N25" i="138"/>
  <c r="N28" i="141"/>
  <c r="N30" i="129"/>
  <c r="N53" i="129" s="1"/>
  <c r="O53" i="129" s="1"/>
  <c r="O59" i="127"/>
  <c r="O61" i="127" s="1"/>
  <c r="O68" i="127" s="1"/>
  <c r="N59" i="127"/>
  <c r="N61" i="127" s="1"/>
  <c r="O58" i="119"/>
  <c r="O60" i="119" s="1"/>
  <c r="N54" i="37"/>
  <c r="N56" i="37" s="1"/>
  <c r="D33" i="128"/>
  <c r="N33" i="128" s="1"/>
  <c r="D43" i="128"/>
  <c r="N43" i="128" s="1"/>
  <c r="O43" i="128" s="1"/>
  <c r="D46" i="128"/>
  <c r="N46" i="128" s="1"/>
  <c r="O46" i="128" s="1"/>
  <c r="D42" i="128"/>
  <c r="N42" i="128" s="1"/>
  <c r="O42" i="128" s="1"/>
  <c r="N47" i="132"/>
  <c r="N49" i="132" s="1"/>
  <c r="O47" i="132"/>
  <c r="O49" i="132" s="1"/>
  <c r="O51" i="132" s="1"/>
  <c r="O58" i="126"/>
  <c r="O60" i="126" s="1"/>
  <c r="N58" i="34"/>
  <c r="N60" i="34" s="1"/>
  <c r="O54" i="37"/>
  <c r="O59" i="37" s="1"/>
  <c r="N52" i="100"/>
  <c r="N54" i="100" s="1"/>
  <c r="O34" i="133"/>
  <c r="O50" i="133" s="1"/>
  <c r="N50" i="133"/>
  <c r="N52" i="133" s="1"/>
  <c r="O53" i="131"/>
  <c r="O55" i="131" s="1"/>
  <c r="O62" i="131" s="1"/>
  <c r="N53" i="131"/>
  <c r="N55" i="131" s="1"/>
  <c r="O62" i="119"/>
  <c r="O30" i="100"/>
  <c r="O36" i="34"/>
  <c r="O44" i="130" l="1"/>
  <c r="M61" i="130"/>
  <c r="M63" i="130" s="1"/>
  <c r="D53" i="40"/>
  <c r="N48" i="40"/>
  <c r="O48" i="40" s="1"/>
  <c r="N53" i="40"/>
  <c r="O53" i="40" s="1"/>
  <c r="D39" i="40"/>
  <c r="N39" i="40" s="1"/>
  <c r="O39" i="40" s="1"/>
  <c r="N49" i="40"/>
  <c r="O49" i="40" s="1"/>
  <c r="D49" i="40"/>
  <c r="N47" i="136"/>
  <c r="O47" i="136" s="1"/>
  <c r="N29" i="130"/>
  <c r="N48" i="130" s="1"/>
  <c r="O48" i="130" s="1"/>
  <c r="D38" i="136"/>
  <c r="N38" i="136" s="1"/>
  <c r="O38" i="136" s="1"/>
  <c r="D45" i="136"/>
  <c r="N44" i="136"/>
  <c r="O44" i="136" s="1"/>
  <c r="N45" i="136"/>
  <c r="O45" i="136" s="1"/>
  <c r="D47" i="136"/>
  <c r="O42" i="142"/>
  <c r="M56" i="142"/>
  <c r="M58" i="142" s="1"/>
  <c r="O42" i="141"/>
  <c r="M56" i="141"/>
  <c r="M58" i="141" s="1"/>
  <c r="N30" i="142"/>
  <c r="N46" i="142" s="1"/>
  <c r="O46" i="142" s="1"/>
  <c r="N41" i="138"/>
  <c r="O41" i="138" s="1"/>
  <c r="D42" i="138"/>
  <c r="D34" i="138"/>
  <c r="N34" i="138" s="1"/>
  <c r="D41" i="138"/>
  <c r="N42" i="138"/>
  <c r="O42" i="138" s="1"/>
  <c r="N46" i="138"/>
  <c r="O46" i="138" s="1"/>
  <c r="D46" i="138"/>
  <c r="D42" i="139"/>
  <c r="N46" i="139"/>
  <c r="O46" i="139" s="1"/>
  <c r="D41" i="139"/>
  <c r="D46" i="139"/>
  <c r="D34" i="139"/>
  <c r="N34" i="139" s="1"/>
  <c r="N41" i="139"/>
  <c r="O41" i="139" s="1"/>
  <c r="N42" i="139"/>
  <c r="O42" i="139" s="1"/>
  <c r="O28" i="141"/>
  <c r="O30" i="141" s="1"/>
  <c r="N30" i="141"/>
  <c r="D49" i="129"/>
  <c r="D48" i="129"/>
  <c r="D53" i="129"/>
  <c r="O66" i="127"/>
  <c r="D39" i="129"/>
  <c r="N39" i="129" s="1"/>
  <c r="O39" i="129" s="1"/>
  <c r="N49" i="129"/>
  <c r="O49" i="129" s="1"/>
  <c r="N48" i="129"/>
  <c r="O48" i="129" s="1"/>
  <c r="O53" i="132"/>
  <c r="O56" i="37"/>
  <c r="O61" i="37" s="1"/>
  <c r="O55" i="132"/>
  <c r="O33" i="128"/>
  <c r="O55" i="128" s="1"/>
  <c r="N55" i="128"/>
  <c r="N57" i="128" s="1"/>
  <c r="O58" i="34"/>
  <c r="O60" i="34" s="1"/>
  <c r="O55" i="133"/>
  <c r="O52" i="133"/>
  <c r="O60" i="131"/>
  <c r="O52" i="100"/>
  <c r="O54" i="100" s="1"/>
  <c r="O56" i="100" s="1"/>
  <c r="O62" i="40" l="1"/>
  <c r="O64" i="40" s="1"/>
  <c r="N62" i="40"/>
  <c r="N64" i="40" s="1"/>
  <c r="D52" i="130"/>
  <c r="N47" i="130"/>
  <c r="O47" i="130" s="1"/>
  <c r="D47" i="130"/>
  <c r="N52" i="130"/>
  <c r="O52" i="130" s="1"/>
  <c r="D38" i="130"/>
  <c r="N38" i="130" s="1"/>
  <c r="O38" i="130" s="1"/>
  <c r="D48" i="130"/>
  <c r="O55" i="136"/>
  <c r="O59" i="136" s="1"/>
  <c r="N55" i="136"/>
  <c r="N57" i="136" s="1"/>
  <c r="D39" i="142"/>
  <c r="N39" i="142" s="1"/>
  <c r="O39" i="142" s="1"/>
  <c r="D46" i="142"/>
  <c r="D48" i="142"/>
  <c r="N45" i="142"/>
  <c r="O45" i="142" s="1"/>
  <c r="D45" i="142"/>
  <c r="N48" i="142"/>
  <c r="O48" i="142" s="1"/>
  <c r="D39" i="141"/>
  <c r="N39" i="141" s="1"/>
  <c r="N48" i="141"/>
  <c r="O48" i="141" s="1"/>
  <c r="N46" i="141"/>
  <c r="O46" i="141" s="1"/>
  <c r="N45" i="141"/>
  <c r="O45" i="141" s="1"/>
  <c r="D48" i="141"/>
  <c r="D46" i="141"/>
  <c r="D45" i="141"/>
  <c r="O34" i="139"/>
  <c r="O55" i="139" s="1"/>
  <c r="N55" i="139"/>
  <c r="N57" i="139" s="1"/>
  <c r="O34" i="138"/>
  <c r="O55" i="138" s="1"/>
  <c r="N55" i="138"/>
  <c r="N57" i="138" s="1"/>
  <c r="O62" i="129"/>
  <c r="O64" i="129" s="1"/>
  <c r="N62" i="129"/>
  <c r="N64" i="129" s="1"/>
  <c r="O63" i="37"/>
  <c r="O60" i="128"/>
  <c r="O57" i="128"/>
  <c r="O67" i="34"/>
  <c r="O65" i="34"/>
  <c r="O57" i="133"/>
  <c r="O59" i="133"/>
  <c r="O60" i="100"/>
  <c r="O58" i="100"/>
  <c r="O66" i="40"/>
  <c r="O68" i="40" s="1"/>
  <c r="O70" i="40" s="1"/>
  <c r="O61" i="130" l="1"/>
  <c r="O63" i="130" s="1"/>
  <c r="N61" i="130"/>
  <c r="N63" i="130" s="1"/>
  <c r="O57" i="136"/>
  <c r="O61" i="136" s="1"/>
  <c r="O63" i="136" s="1"/>
  <c r="N56" i="142"/>
  <c r="N58" i="142" s="1"/>
  <c r="O56" i="142"/>
  <c r="O60" i="142" s="1"/>
  <c r="O57" i="138"/>
  <c r="O59" i="138"/>
  <c r="O39" i="141"/>
  <c r="O56" i="141" s="1"/>
  <c r="N56" i="141"/>
  <c r="N58" i="141" s="1"/>
  <c r="O59" i="139"/>
  <c r="O57" i="139"/>
  <c r="O66" i="129"/>
  <c r="O68" i="129" s="1"/>
  <c r="O70" i="129" s="1"/>
  <c r="O62" i="128"/>
  <c r="O64" i="128"/>
  <c r="O65" i="130" l="1"/>
  <c r="O67" i="130" s="1"/>
  <c r="O69" i="130" s="1"/>
  <c r="O58" i="142"/>
  <c r="O62" i="142" s="1"/>
  <c r="O64" i="142" s="1"/>
  <c r="O61" i="139"/>
  <c r="O63" i="139" s="1"/>
  <c r="O61" i="138"/>
  <c r="O63" i="138" s="1"/>
  <c r="O58" i="141"/>
  <c r="O60" i="141"/>
  <c r="O62" i="141" l="1"/>
  <c r="O64" i="1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<sst xmlns="http://schemas.openxmlformats.org/spreadsheetml/2006/main" count="4759" uniqueCount="342">
  <si>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</si>
  <si>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</si>
  <si>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</si>
  <si>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</si>
  <si>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</si>
  <si>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</si>
  <si>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</si>
  <si>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</si>
  <si>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</si>
  <si>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</si>
  <si>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</si>
  <si>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</si>
  <si>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</si>
  <si>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</si>
  <si>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</si>
  <si>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</si>
  <si>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</si>
  <si>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</si>
  <si>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</si>
  <si>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</si>
  <si>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</si>
  <si>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</si>
  <si>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</si>
  <si>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</si>
  <si>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</si>
  <si>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</si>
  <si>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</si>
  <si>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</si>
  <si>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</si>
  <si>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</si>
  <si>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</si>
  <si>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</si>
  <si>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</si>
  <si>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</si>
  <si>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</si>
  <si>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</si>
  <si>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</si>
  <si>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</si>
  <si>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</si>
  <si>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</si>
  <si>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</si>
  <si>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</si>
  <si>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</si>
  <si>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</si>
  <si>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</si>
  <si>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</si>
  <si>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</si>
  <si>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</si>
  <si>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</si>
  <si>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</si>
  <si>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</si>
  <si>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</si>
  <si>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</si>
  <si>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</si>
  <si>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</si>
  <si>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</si>
  <si>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</si>
  <si>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</si>
  <si>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</si>
  <si>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</si>
  <si>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</si>
  <si>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</si>
  <si>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</si>
  <si>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</si>
  <si>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</si>
  <si>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</si>
  <si>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</si>
  <si>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</si>
  <si>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</si>
  <si>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</si>
  <si>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</si>
  <si>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</si>
  <si>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</si>
  <si>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</si>
  <si>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</si>
  <si>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</si>
  <si>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</si>
  <si>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</si>
  <si>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</si>
  <si>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</si>
  <si>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</si>
  <si>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</si>
  <si>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</si>
  <si>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</si>
  <si>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</si>
  <si>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</si>
  <si>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</si>
  <si>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</si>
  <si>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</si>
  <si>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</si>
  <si>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</si>
  <si>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</si>
  <si>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</si>
  <si>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</si>
  <si>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</si>
  <si>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</si>
  <si>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</si>
  <si>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</si>
  <si>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</si>
  <si>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</si>
  <si>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</si>
  <si>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</si>
  <si>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</si>
  <si>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</si>
  <si>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</si>
  <si>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</si>
  <si>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</si>
  <si>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</si>
  <si>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</si>
  <si>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</si>
  <si>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</si>
  <si>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</si>
  <si>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</si>
  <si>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</si>
  <si>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</si>
  <si>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</si>
  <si>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</si>
  <si>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</si>
  <si>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</si>
  <si>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</si>
  <si>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</si>
  <si>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</si>
  <si>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</si>
  <si>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</si>
  <si>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</si>
  <si>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</si>
  <si>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</si>
  <si>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</si>
  <si>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</si>
  <si>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</si>
  <si>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</si>
  <si>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</si>
  <si>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</si>
  <si>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</si>
  <si>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</si>
  <si>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</si>
  <si>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</si>
  <si>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</si>
  <si>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</si>
  <si>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</si>
  <si>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</si>
  <si>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</si>
  <si>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</si>
  <si>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</si>
  <si>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</si>
  <si>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</si>
  <si>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</si>
  <si>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</si>
  <si>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</si>
  <si>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</si>
  <si>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</si>
  <si>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</si>
  <si>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</si>
  <si>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</si>
  <si>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</si>
  <si>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</si>
  <si>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</si>
  <si>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</si>
  <si>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</si>
  <si>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</si>
  <si>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</si>
  <si>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</si>
  <si>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</si>
  <si>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</si>
  <si>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</si>
  <si>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</si>
  <si>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</si>
  <si>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</si>
  <si>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</si>
  <si>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</si>
  <si>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</si>
  <si>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</si>
  <si>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</si>
  <si>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</si>
  <si>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</si>
  <si>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</si>
  <si>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</si>
  <si>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</si>
  <si>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</si>
  <si>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</si>
  <si>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</si>
  <si>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</si>
  <si>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</si>
  <si>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</si>
  <si>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</si>
  <si>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</si>
  <si>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</si>
  <si>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</si>
  <si>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</si>
  <si>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</si>
  <si>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</si>
  <si>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</si>
  <si>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</si>
  <si>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</si>
  <si>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</si>
  <si>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</si>
  <si>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</si>
  <si>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</si>
  <si>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</si>
  <si>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</si>
  <si>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</si>
  <si>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</si>
  <si>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</si>
  <si>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</si>
  <si>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</si>
  <si>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</si>
  <si>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</si>
  <si>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</si>
  <si>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</si>
  <si>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</si>
  <si>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</si>
  <si>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</si>
  <si>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</si>
  <si>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</si>
  <si>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</si>
  <si>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</si>
  <si>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</si>
  <si>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</si>
  <si>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</si>
  <si>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</si>
  <si>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</si>
  <si>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</si>
  <si>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</si>
  <si>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</si>
  <si>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</si>
  <si>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</si>
  <si>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</si>
  <si>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</si>
  <si>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</si>
  <si>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</si>
  <si>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</si>
  <si>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</si>
  <si>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</si>
  <si>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</si>
  <si>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</si>
  <si>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</si>
  <si>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</si>
  <si>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</si>
  <si>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</si>
  <si>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</si>
  <si>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</si>
  <si>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</si>
  <si>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</si>
  <si>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</si>
  <si>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</si>
  <si>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</si>
  <si>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</si>
  <si>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</si>
  <si>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</si>
  <si>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</si>
  <si>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</si>
  <si>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</si>
  <si>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</si>
  <si>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</si>
  <si>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</si>
  <si>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</si>
  <si>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</si>
  <si>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</si>
  <si>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</si>
  <si>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</si>
  <si>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</si>
  <si>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</si>
  <si>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</si>
  <si>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</si>
  <si>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</si>
  <si>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</si>
  <si>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</si>
  <si>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</si>
  <si>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</si>
  <si>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</si>
  <si>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</si>
  <si>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</si>
  <si>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Capacity:</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</si>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</sst>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0">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44" fontId="1" fillId="0" borderId="0" xfId="10" applyFill="1" applyBorder="1"/>
    <xf numFmtId="175" fontId="1" fillId="0" borderId="0" xfId="31" applyNumberFormat="1" applyFill="1" applyBorder="1"/>
    <xf numFmtId="175" fontId="1" fillId="0" borderId="0" xfId="31" applyNumberFormat="1" applyFont="1" applyFill="1" applyBorder="1"/>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1"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175" fontId="0" fillId="0" borderId="0" xfId="10" applyNumberFormat="1" applyFont="1" applyFill="1" applyBorder="1"/>
    <xf numFmtId="165" fontId="42" fillId="0" borderId="0" xfId="22" applyNumberFormat="1" applyFill="1" applyBorder="1"/>
    <xf numFmtId="7" fontId="2" fillId="0" borderId="0" xfId="0" applyNumberFormat="1" applyFont="1" applyFill="1" applyBorder="1" applyAlignment="1">
      <alignment horizontal="center"/>
    </xf>
    <xf numFmtId="165" fontId="2" fillId="0" borderId="0" xfId="21" applyNumberFormat="1" applyFont="1" applyFill="1" applyBorder="1" applyAlignment="1">
      <alignment horizontal="center"/>
    </xf>
    <xf numFmtId="44" fontId="0" fillId="0" borderId="1" xfId="0" applyNumberFormat="1" applyFill="1" applyBorder="1" applyAlignment="1">
      <alignment horizontal="center" vertical="center"/>
    </xf>
    <xf numFmtId="44" fontId="0" fillId="0" borderId="15" xfId="10" applyNumberFormat="1" applyFont="1" applyFill="1" applyBorder="1" applyAlignment="1">
      <alignment horizontal="center" vertical="center"/>
    </xf>
    <xf numFmtId="44" fontId="1" fillId="0" borderId="0" xfId="10" applyNumberFormat="1" applyFont="1" applyFill="1" applyBorder="1" applyAlignment="1">
      <alignment horizontal="center" vertic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6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6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6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6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6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7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7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7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7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7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7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8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8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8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8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8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8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9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9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9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9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9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9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9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9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9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9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9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9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9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9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9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9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9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9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9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9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9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9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9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9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9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9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9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9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9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9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9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9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9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9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9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9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9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9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9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9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9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9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9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9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9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9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9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9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9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9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9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9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9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9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9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9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9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9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B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B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B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B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B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B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B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B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B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B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B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B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B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B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B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B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B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B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B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B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B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B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B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B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B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B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B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B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B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B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B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B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B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B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B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B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B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B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B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B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B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B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B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B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B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B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B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B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B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B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B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B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B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B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B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B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B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B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1C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1C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1C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1C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1C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1C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1D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1D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1D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1D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1D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1D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1E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1E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1E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1E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1E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1E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21" sqref="B21"/>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64" t="s">
        <v>90</v>
      </c>
      <c r="B1" s="465"/>
      <c r="C1" s="465"/>
      <c r="D1" s="465"/>
      <c r="E1" s="465"/>
      <c r="F1" s="465"/>
      <c r="G1" s="4"/>
      <c r="H1" s="4"/>
      <c r="I1" s="4"/>
      <c r="J1" s="4"/>
      <c r="K1" s="4"/>
      <c r="L1" s="4"/>
      <c r="M1" s="4"/>
      <c r="N1" s="4"/>
      <c r="O1" s="4"/>
    </row>
    <row r="2" spans="1:15" x14ac:dyDescent="0.2">
      <c r="A2" s="466" t="s">
        <v>278</v>
      </c>
      <c r="B2" s="467"/>
      <c r="C2" s="467"/>
      <c r="D2" s="467"/>
      <c r="E2" s="467"/>
      <c r="F2" s="467"/>
      <c r="G2" s="4" t="s">
        <v>15</v>
      </c>
      <c r="H2" s="4"/>
      <c r="I2" s="4"/>
      <c r="J2" s="4"/>
      <c r="K2" s="4"/>
      <c r="L2" s="4"/>
      <c r="M2" s="4" t="s">
        <v>15</v>
      </c>
      <c r="N2" s="4" t="s">
        <v>15</v>
      </c>
      <c r="O2" s="4" t="s">
        <v>15</v>
      </c>
    </row>
    <row r="3" spans="1:15" x14ac:dyDescent="0.2">
      <c r="A3" s="462" t="s">
        <v>24</v>
      </c>
      <c r="B3" s="462"/>
      <c r="C3" s="462"/>
      <c r="D3" s="462"/>
      <c r="E3" s="462"/>
      <c r="F3" s="462"/>
    </row>
    <row r="4" spans="1:15" x14ac:dyDescent="0.2">
      <c r="A4" s="12"/>
      <c r="B4" s="12"/>
      <c r="C4" s="12"/>
      <c r="D4" s="12"/>
      <c r="E4" s="12"/>
      <c r="F4" s="12"/>
    </row>
    <row r="5" spans="1:15" ht="65.25" customHeight="1" x14ac:dyDescent="0.2">
      <c r="A5" s="463" t="s">
        <v>194</v>
      </c>
      <c r="B5" s="463"/>
      <c r="C5" s="463"/>
      <c r="D5" s="463"/>
      <c r="E5" s="463"/>
      <c r="F5" s="463"/>
    </row>
    <row r="6" spans="1:15" x14ac:dyDescent="0.2">
      <c r="A6" s="12"/>
      <c r="B6" s="12"/>
      <c r="C6" s="12"/>
      <c r="D6" s="12"/>
      <c r="E6" s="12"/>
      <c r="F6" s="11"/>
      <c r="O6" t="s">
        <v>15</v>
      </c>
    </row>
    <row r="7" spans="1:15" x14ac:dyDescent="0.2">
      <c r="A7" s="12" t="s">
        <v>2</v>
      </c>
      <c r="B7" s="469"/>
      <c r="C7" s="474"/>
      <c r="D7" s="474"/>
      <c r="E7" s="470"/>
      <c r="F7" s="11"/>
      <c r="G7" s="1"/>
      <c r="H7" s="1"/>
      <c r="I7" s="1"/>
      <c r="J7" s="1"/>
      <c r="K7" s="1"/>
      <c r="L7" s="1"/>
    </row>
    <row r="8" spans="1:15" x14ac:dyDescent="0.2">
      <c r="A8" s="231" t="s">
        <v>248</v>
      </c>
      <c r="B8" s="469"/>
      <c r="C8" s="470"/>
      <c r="D8" s="13"/>
      <c r="E8" s="13"/>
      <c r="F8" s="13"/>
      <c r="G8" s="1"/>
      <c r="H8" s="1"/>
      <c r="I8" s="1"/>
      <c r="J8" s="1"/>
      <c r="K8" s="1"/>
      <c r="L8" s="1"/>
    </row>
    <row r="9" spans="1:15" x14ac:dyDescent="0.2">
      <c r="A9" s="231" t="s">
        <v>232</v>
      </c>
      <c r="B9" s="141">
        <v>2</v>
      </c>
      <c r="C9" s="141">
        <v>2025</v>
      </c>
      <c r="D9" s="13"/>
      <c r="E9" s="13"/>
      <c r="F9" s="13"/>
    </row>
    <row r="10" spans="1:15" x14ac:dyDescent="0.2">
      <c r="A10" s="12"/>
      <c r="B10" s="255" t="s">
        <v>101</v>
      </c>
      <c r="C10" s="252" t="s">
        <v>91</v>
      </c>
      <c r="D10" s="224"/>
      <c r="E10" s="140"/>
      <c r="F10" s="13"/>
    </row>
    <row r="11" spans="1:15" x14ac:dyDescent="0.2">
      <c r="A11" s="12" t="s">
        <v>35</v>
      </c>
      <c r="B11" s="471" t="s">
        <v>95</v>
      </c>
      <c r="C11" s="472"/>
      <c r="D11" s="472"/>
      <c r="E11" s="472"/>
      <c r="F11" s="473"/>
    </row>
    <row r="12" spans="1:15" x14ac:dyDescent="0.2">
      <c r="A12" s="12"/>
      <c r="B12" s="12"/>
      <c r="C12" s="12"/>
      <c r="D12" s="12"/>
      <c r="E12" s="12"/>
      <c r="F12" s="12"/>
    </row>
    <row r="13" spans="1:15" x14ac:dyDescent="0.2">
      <c r="A13" s="12"/>
      <c r="B13" s="12"/>
      <c r="C13" s="12"/>
      <c r="D13" s="12"/>
      <c r="E13" s="12"/>
      <c r="F13" s="13"/>
    </row>
    <row r="14" spans="1:15" x14ac:dyDescent="0.2">
      <c r="A14" s="231" t="s">
        <v>272</v>
      </c>
      <c r="B14" s="119"/>
      <c r="C14" s="240" t="s">
        <v>45</v>
      </c>
      <c r="D14" s="11"/>
      <c r="E14" s="14"/>
      <c r="F14" s="11" t="s">
        <v>15</v>
      </c>
    </row>
    <row r="15" spans="1:15" x14ac:dyDescent="0.2">
      <c r="A15" s="231" t="s">
        <v>273</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v>0</v>
      </c>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68" t="s">
        <v>25</v>
      </c>
      <c r="B36" s="468"/>
      <c r="C36" s="468"/>
      <c r="D36" s="223"/>
      <c r="E36" s="231"/>
      <c r="F36" s="286" t="s">
        <v>341</v>
      </c>
    </row>
    <row r="37" spans="1:6" x14ac:dyDescent="0.2">
      <c r="A37" s="12"/>
      <c r="B37" s="12"/>
      <c r="C37" s="12"/>
      <c r="D37" s="12"/>
      <c r="E37" s="12"/>
      <c r="F37" s="244"/>
    </row>
    <row r="39" spans="1:6" x14ac:dyDescent="0.2">
      <c r="B39" s="3"/>
    </row>
  </sheetData>
  <sheetProtection algorithmName="SHA-512" hashValue="uvXYhyvEVQHQdyHFPqqGpZKeRj+lC4prEhDkLrYAMtPYnkQaefQfCH3Gft/dsDyVq+4EMHT8ArO1c7inUU4fXQ==" saltValue="JHJqpnpsXmKTsaf0giXvYA=="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activeCell="K52" sqref="K52"/>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84</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row>
    <row r="6" spans="1:30" x14ac:dyDescent="0.2">
      <c r="A6" s="76">
        <f ca="1">TODAY()</f>
        <v>45686</v>
      </c>
      <c r="B6" s="210" t="s">
        <v>229</v>
      </c>
      <c r="C6" s="76"/>
      <c r="D6" s="76"/>
      <c r="E6" s="76"/>
      <c r="F6" s="76"/>
      <c r="G6" s="76"/>
      <c r="H6" s="76"/>
      <c r="I6" s="76"/>
    </row>
    <row r="7" spans="1:30" ht="26.25" x14ac:dyDescent="0.4">
      <c r="A7" s="503"/>
      <c r="B7" s="503"/>
      <c r="C7" s="503"/>
      <c r="D7" s="503"/>
      <c r="E7" s="503"/>
      <c r="F7" s="503"/>
      <c r="G7" s="503"/>
      <c r="H7" s="503"/>
      <c r="I7" s="503"/>
      <c r="J7" s="503"/>
      <c r="K7" s="503"/>
      <c r="L7" s="503"/>
      <c r="M7" s="503"/>
      <c r="N7" s="503"/>
      <c r="O7" s="503"/>
      <c r="P7" s="50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87" t="s">
        <v>68</v>
      </c>
      <c r="H19" s="488"/>
      <c r="I19" s="488"/>
      <c r="J19" s="489"/>
      <c r="K19" s="22"/>
      <c r="L19" s="490" t="s">
        <v>69</v>
      </c>
      <c r="M19" s="490"/>
      <c r="N19" s="490"/>
      <c r="O19" s="490"/>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4.5009999999999999E-4</v>
      </c>
      <c r="H37" s="103"/>
      <c r="I37" s="103"/>
      <c r="J37" s="237">
        <f>SUM(G37:H37)</f>
        <v>4.5009999999999999E-4</v>
      </c>
      <c r="K37" s="104" t="s">
        <v>42</v>
      </c>
      <c r="L37" s="105">
        <f>ROUND(D37*G37,2)</f>
        <v>0</v>
      </c>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25.68</v>
      </c>
      <c r="O55" s="169">
        <f t="shared" si="3"/>
        <v>25.68</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35.08</v>
      </c>
      <c r="O57" s="187">
        <f>O23+O55</f>
        <v>35.08</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35.08</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35.08</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activeCell="K52" sqref="K52"/>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253</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6">
        <f ca="1">TODAY()</f>
        <v>45686</v>
      </c>
      <c r="B5" s="75"/>
      <c r="C5" s="75"/>
      <c r="D5" s="75"/>
      <c r="E5" s="75"/>
      <c r="F5" s="75"/>
      <c r="G5" s="75"/>
      <c r="H5" s="75"/>
      <c r="I5" s="75"/>
      <c r="J5" s="75"/>
      <c r="K5" s="75"/>
      <c r="L5" s="75"/>
      <c r="M5" s="75"/>
      <c r="N5" s="75"/>
      <c r="O5" s="75"/>
      <c r="P5" s="75"/>
    </row>
    <row r="6" spans="1:30" x14ac:dyDescent="0.2">
      <c r="A6" s="504" t="s">
        <v>250</v>
      </c>
      <c r="B6" s="504"/>
      <c r="C6" s="504"/>
      <c r="D6" s="504"/>
      <c r="E6" s="504"/>
      <c r="F6" s="504"/>
      <c r="G6" s="504"/>
      <c r="H6" s="504"/>
      <c r="I6" s="504"/>
      <c r="J6" s="504"/>
      <c r="K6" s="504"/>
      <c r="L6" s="504"/>
      <c r="M6" s="504"/>
      <c r="N6" s="504"/>
      <c r="O6" s="504"/>
      <c r="P6" s="504"/>
      <c r="Q6" s="504"/>
    </row>
    <row r="7" spans="1:30" x14ac:dyDescent="0.2">
      <c r="A7" s="476" t="s">
        <v>15</v>
      </c>
      <c r="B7" s="476"/>
      <c r="C7" s="476"/>
      <c r="D7" s="476"/>
      <c r="E7" s="476"/>
      <c r="F7" s="476"/>
      <c r="G7" s="476"/>
      <c r="H7" s="476"/>
      <c r="I7" s="476"/>
      <c r="J7" s="476"/>
      <c r="K7" s="47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87" t="s">
        <v>68</v>
      </c>
      <c r="H17" s="488"/>
      <c r="I17" s="488"/>
      <c r="J17" s="489"/>
      <c r="K17" s="22"/>
      <c r="L17" s="490" t="s">
        <v>69</v>
      </c>
      <c r="M17" s="490"/>
      <c r="N17" s="490"/>
      <c r="O17" s="490"/>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297</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8.1709E-3</v>
      </c>
      <c r="H32" s="103"/>
      <c r="I32" s="103"/>
      <c r="J32" s="237">
        <f>SUM(G32:H32)</f>
        <v>8.1709E-3</v>
      </c>
      <c r="K32" s="104" t="s">
        <v>42</v>
      </c>
      <c r="L32" s="105">
        <f>ROUND(D32*G32,2)</f>
        <v>0</v>
      </c>
      <c r="M32" s="105"/>
      <c r="N32" s="105"/>
      <c r="O32" s="105">
        <f t="shared" si="1"/>
        <v>0</v>
      </c>
      <c r="P32" s="245">
        <f>'Rider Rates'!D29</f>
        <v>45444</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2.7900000000000001E-5</v>
      </c>
      <c r="H33" s="103"/>
      <c r="I33" s="103"/>
      <c r="J33" s="237">
        <f>SUM(G33:H33)</f>
        <v>2.7900000000000001E-5</v>
      </c>
      <c r="K33" s="104" t="s">
        <v>42</v>
      </c>
      <c r="L33" s="105">
        <f>ROUND(D33*G33,2)</f>
        <v>0</v>
      </c>
      <c r="M33" s="105"/>
      <c r="N33" s="105"/>
      <c r="O33" s="105">
        <f t="shared" si="1"/>
        <v>0</v>
      </c>
      <c r="P33" s="245">
        <f>'Rider Rates'!D30</f>
        <v>45444</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4.5009999999999999E-4</v>
      </c>
      <c r="H34" s="103"/>
      <c r="I34" s="103"/>
      <c r="J34" s="237">
        <f>SUM(G34:H34)</f>
        <v>4.5009999999999999E-4</v>
      </c>
      <c r="K34" s="104" t="s">
        <v>42</v>
      </c>
      <c r="L34" s="105">
        <f>ROUND(D34*G34,2)</f>
        <v>0</v>
      </c>
      <c r="M34" s="105"/>
      <c r="N34" s="105"/>
      <c r="O34" s="105">
        <f t="shared" si="1"/>
        <v>0</v>
      </c>
      <c r="P34" s="245">
        <f>'Rider Rates'!$D$45</f>
        <v>45657</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1"/>
        <v>0</v>
      </c>
      <c r="P35" s="245">
        <f>'Rider Rates'!E49</f>
        <v>45658</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1"/>
        <v>0</v>
      </c>
      <c r="P36" s="245">
        <f>'Rider Rates'!$D$56</f>
        <v>45383</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4.94232E-2</v>
      </c>
      <c r="J39" s="120">
        <f t="shared" si="0"/>
        <v>4.94232E-2</v>
      </c>
      <c r="K39" s="104"/>
      <c r="L39" s="105"/>
      <c r="M39" s="105"/>
      <c r="N39" s="105">
        <f>ROUND(D39*I39,2)</f>
        <v>0.46</v>
      </c>
      <c r="O39" s="105">
        <f>SUM(L39:N39)</f>
        <v>0.46</v>
      </c>
      <c r="P39" s="245">
        <f>'Rider Rates'!$D$85</f>
        <v>45562</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17.53</v>
      </c>
      <c r="J41" s="196">
        <f t="shared" si="0"/>
        <v>17.53</v>
      </c>
      <c r="K41" s="104"/>
      <c r="L41" s="105"/>
      <c r="M41" s="105"/>
      <c r="N41" s="105">
        <f>I41</f>
        <v>17.53</v>
      </c>
      <c r="O41" s="105">
        <f>SUM(L41:N41)</f>
        <v>17.53</v>
      </c>
      <c r="P41" s="245">
        <f>'Rider Rates'!$D$91</f>
        <v>45657</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0.2363101</v>
      </c>
      <c r="J44" s="120">
        <f t="shared" si="0"/>
        <v>0.2363101</v>
      </c>
      <c r="K44" s="104"/>
      <c r="L44" s="105"/>
      <c r="M44" s="105"/>
      <c r="N44" s="105">
        <f>ROUND(D44*I44,2)</f>
        <v>2.2200000000000002</v>
      </c>
      <c r="O44" s="105">
        <f t="shared" ref="O44:O49" si="2">SUM(L44:N44)</f>
        <v>2.2200000000000002</v>
      </c>
      <c r="P44" s="245">
        <f>'Rider Rates'!$D$105</f>
        <v>45622</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Rates'!$B$125</f>
        <v>2.9050000000000001E-4</v>
      </c>
      <c r="J48" s="265">
        <f>SUM(G48:I48)</f>
        <v>2.9050000000000001E-4</v>
      </c>
      <c r="K48" s="104" t="s">
        <v>42</v>
      </c>
      <c r="L48" s="266"/>
      <c r="M48" s="266"/>
      <c r="N48" s="266">
        <f>IF(D48*J48&gt;'Rider Rates'!$C$125,'Rider Rates'!$C$125,D48*J48)</f>
        <v>0</v>
      </c>
      <c r="O48" s="266">
        <f t="shared" si="2"/>
        <v>0</v>
      </c>
      <c r="P48" s="264">
        <f>'Rider Rates'!$E$125</f>
        <v>45658</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45658</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25.68</v>
      </c>
      <c r="O53" s="169">
        <f t="shared" si="3"/>
        <v>25.68</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35.08</v>
      </c>
      <c r="O55" s="187">
        <f>O21+O53</f>
        <v>35.08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35.08</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35.08</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activeCell="K52" sqref="K52"/>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84</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row>
    <row r="6" spans="1:30" x14ac:dyDescent="0.2">
      <c r="A6" s="327">
        <f ca="1">TODAY()</f>
        <v>45686</v>
      </c>
      <c r="B6" s="210" t="s">
        <v>229</v>
      </c>
      <c r="C6" s="327"/>
      <c r="D6" s="327"/>
      <c r="E6" s="327"/>
      <c r="F6" s="327"/>
      <c r="G6" s="327"/>
      <c r="H6" s="327"/>
      <c r="I6" s="327"/>
    </row>
    <row r="7" spans="1:30" ht="26.25" x14ac:dyDescent="0.4">
      <c r="A7" s="503"/>
      <c r="B7" s="503"/>
      <c r="C7" s="503"/>
      <c r="D7" s="503"/>
      <c r="E7" s="503"/>
      <c r="F7" s="503"/>
      <c r="G7" s="503"/>
      <c r="H7" s="503"/>
      <c r="I7" s="503"/>
      <c r="J7" s="503"/>
      <c r="K7" s="503"/>
      <c r="L7" s="503"/>
      <c r="M7" s="503"/>
      <c r="N7" s="503"/>
      <c r="O7" s="503"/>
      <c r="P7" s="50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87" t="s">
        <v>68</v>
      </c>
      <c r="H19" s="488"/>
      <c r="I19" s="488"/>
      <c r="J19" s="489"/>
      <c r="K19" s="22"/>
      <c r="L19" s="490" t="s">
        <v>69</v>
      </c>
      <c r="M19" s="490"/>
      <c r="N19" s="490"/>
      <c r="O19" s="490"/>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4.5009999999999999E-4</v>
      </c>
      <c r="H37" s="103"/>
      <c r="I37" s="103"/>
      <c r="J37" s="237">
        <f>SUM(G37:H37)</f>
        <v>4.5009999999999999E-4</v>
      </c>
      <c r="K37" s="104" t="s">
        <v>42</v>
      </c>
      <c r="L37" s="105">
        <f>ROUND(D37*G37,2)</f>
        <v>0</v>
      </c>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25.68</v>
      </c>
      <c r="O55" s="169">
        <f t="shared" si="3"/>
        <v>25.68</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35.08</v>
      </c>
      <c r="O57" s="187">
        <f>O23+O55</f>
        <v>35.08</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35.08</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35.08</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275</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267">
        <f ca="1">TODAY()</f>
        <v>45686</v>
      </c>
      <c r="B6" s="210" t="s">
        <v>274</v>
      </c>
      <c r="C6" s="267"/>
      <c r="D6" s="267"/>
      <c r="E6" s="267"/>
      <c r="F6" s="267"/>
      <c r="G6" s="267"/>
      <c r="H6" s="267"/>
      <c r="I6" s="267"/>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5" t="s">
        <v>15</v>
      </c>
      <c r="E18" s="505"/>
      <c r="F18" s="505"/>
      <c r="G18" s="505"/>
      <c r="H18" s="505"/>
      <c r="K18" s="31"/>
      <c r="L18" s="31"/>
      <c r="M18" s="31"/>
      <c r="N18" s="31"/>
      <c r="O18" s="50"/>
    </row>
    <row r="19" spans="1:30" x14ac:dyDescent="0.2">
      <c r="A19" s="31" t="s">
        <v>15</v>
      </c>
      <c r="B19" s="31"/>
      <c r="C19" s="82" t="s">
        <v>15</v>
      </c>
      <c r="D19" s="505" t="s">
        <v>15</v>
      </c>
      <c r="E19" s="505"/>
      <c r="F19" s="505"/>
      <c r="G19" s="505"/>
      <c r="H19" s="505"/>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87" t="s">
        <v>68</v>
      </c>
      <c r="H21" s="488"/>
      <c r="I21" s="488"/>
      <c r="J21" s="489"/>
      <c r="K21" s="22"/>
      <c r="L21" s="490" t="s">
        <v>69</v>
      </c>
      <c r="M21" s="490"/>
      <c r="N21" s="490"/>
      <c r="O21" s="490"/>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
      <c r="A36" s="241" t="s">
        <v>161</v>
      </c>
      <c r="B36" s="78"/>
      <c r="C36" s="78"/>
      <c r="D36" s="100">
        <f>'Customer Info'!$B$21+'Customer Info'!$B$22-'Customer Info'!$B$23</f>
        <v>0</v>
      </c>
      <c r="E36" s="101" t="s">
        <v>41</v>
      </c>
      <c r="F36" s="102" t="s">
        <v>8</v>
      </c>
      <c r="G36" s="103">
        <f>'Rider Rates'!B34</f>
        <v>2.65E-3</v>
      </c>
      <c r="H36" s="103"/>
      <c r="I36" s="103"/>
      <c r="J36" s="237">
        <f>SUM(G36:H36)</f>
        <v>2.65E-3</v>
      </c>
      <c r="K36" s="104" t="s">
        <v>42</v>
      </c>
      <c r="L36" s="105">
        <f>ROUND(D36*G36,2)</f>
        <v>0</v>
      </c>
      <c r="M36" s="105"/>
      <c r="N36" s="105"/>
      <c r="O36" s="105">
        <f t="shared" si="0"/>
        <v>0</v>
      </c>
      <c r="P36" s="245">
        <f>'Rider Rates'!$D$34</f>
        <v>45444</v>
      </c>
    </row>
    <row r="37" spans="1:221" x14ac:dyDescent="0.2">
      <c r="A37" s="210" t="s">
        <v>193</v>
      </c>
      <c r="B37" s="78"/>
      <c r="C37" s="78"/>
      <c r="D37" s="100">
        <f>'Customer Info'!$B$21+'Customer Info'!$B$22-'Customer Info'!$B$23</f>
        <v>0</v>
      </c>
      <c r="E37" s="101" t="s">
        <v>41</v>
      </c>
      <c r="F37" s="102" t="s">
        <v>8</v>
      </c>
      <c r="G37" s="103">
        <f>'Rider Rates'!$B$45</f>
        <v>4.5009999999999999E-4</v>
      </c>
      <c r="H37" s="103"/>
      <c r="I37" s="103"/>
      <c r="J37" s="237">
        <f>SUM(G37:H37)</f>
        <v>4.5009999999999999E-4</v>
      </c>
      <c r="K37" s="104" t="s">
        <v>42</v>
      </c>
      <c r="L37" s="105">
        <f>ROUND(D37*G37,2)</f>
        <v>0</v>
      </c>
      <c r="M37" s="105"/>
      <c r="N37" s="105"/>
      <c r="O37" s="105">
        <f t="shared" si="0"/>
        <v>0</v>
      </c>
      <c r="P37" s="245">
        <f>'Rider Rates'!$D$45</f>
        <v>45657</v>
      </c>
    </row>
    <row r="38" spans="1:221" x14ac:dyDescent="0.2">
      <c r="A38" s="241" t="s">
        <v>210</v>
      </c>
      <c r="B38" s="78"/>
      <c r="C38" s="78"/>
      <c r="D38" s="1">
        <f>IF($C$16&lt;0,0,IF($C$16&gt;833000,833000,$C$16))</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
      <c r="A39" s="210" t="s">
        <v>189</v>
      </c>
      <c r="B39" s="78"/>
      <c r="C39" s="78"/>
      <c r="D39" s="1">
        <f>IF($C$16&lt;0,0,$C$16)</f>
        <v>0</v>
      </c>
      <c r="E39" s="113" t="s">
        <v>41</v>
      </c>
      <c r="F39" s="102" t="s">
        <v>8</v>
      </c>
      <c r="G39" s="103"/>
      <c r="H39" s="103">
        <f>'Rider Rates'!G55</f>
        <v>2.3467399999999999E-2</v>
      </c>
      <c r="I39" s="103"/>
      <c r="J39" s="103">
        <f>SUM(G39:I39)</f>
        <v>2.3467399999999999E-2</v>
      </c>
      <c r="K39" s="104" t="s">
        <v>42</v>
      </c>
      <c r="L39" s="105"/>
      <c r="M39" s="105">
        <f>ROUND(D39*H39,2)</f>
        <v>0</v>
      </c>
      <c r="N39" s="205"/>
      <c r="O39" s="105">
        <f t="shared" si="0"/>
        <v>0</v>
      </c>
      <c r="P39" s="245">
        <f>'Rider Rates'!H55</f>
        <v>45383</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4.94232E-2</v>
      </c>
      <c r="J41" s="120">
        <f>SUM(H41:I41)</f>
        <v>4.94232E-2</v>
      </c>
      <c r="K41" s="104"/>
      <c r="L41" s="105"/>
      <c r="M41" s="105"/>
      <c r="N41" s="105">
        <f>ROUND(N$25*I41,2)</f>
        <v>0.46</v>
      </c>
      <c r="O41" s="209">
        <f t="shared" si="0"/>
        <v>0.46</v>
      </c>
      <c r="P41" s="245">
        <f>'Rider Rates'!$D$85</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17.53</v>
      </c>
      <c r="J43" s="196">
        <f>SUM(G43:I43)</f>
        <v>17.53</v>
      </c>
      <c r="K43" s="104"/>
      <c r="L43" s="105"/>
      <c r="M43" s="105"/>
      <c r="N43" s="105">
        <f>I43</f>
        <v>17.53</v>
      </c>
      <c r="O43" s="105">
        <f>SUM(L43:N43)</f>
        <v>17.53</v>
      </c>
      <c r="P43" s="245">
        <f>'Rider Rates'!$D$91</f>
        <v>45657</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0.2363101</v>
      </c>
      <c r="J46" s="120">
        <f>SUM(H46:I46)</f>
        <v>0.2363101</v>
      </c>
      <c r="K46" s="104"/>
      <c r="L46" s="105"/>
      <c r="M46" s="105"/>
      <c r="N46" s="105">
        <f>ROUND(N$25*I46,2)</f>
        <v>2.2200000000000002</v>
      </c>
      <c r="O46" s="105">
        <f t="shared" si="0"/>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25.68</v>
      </c>
      <c r="O55" s="169">
        <f t="shared" si="2"/>
        <v>25.68</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35.08</v>
      </c>
      <c r="O57" s="98">
        <f>O25+O55</f>
        <v>35.08</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35.08</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35.08</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5"/>
    </row>
    <row r="74" spans="1:16" x14ac:dyDescent="0.2">
      <c r="A74" s="475"/>
    </row>
    <row r="75" spans="1:16" x14ac:dyDescent="0.2">
      <c r="A75" s="475"/>
    </row>
    <row r="76" spans="1:16" x14ac:dyDescent="0.2">
      <c r="A76" s="475"/>
    </row>
    <row r="77" spans="1:16" x14ac:dyDescent="0.2">
      <c r="A77" s="475"/>
    </row>
    <row r="78" spans="1:16" x14ac:dyDescent="0.2">
      <c r="A78" s="47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sheetData>
  <sheetProtection algorithmName="SHA-512" hashValue="x700S2t4F0pYA7GnLWxWDpBXbuqOvbn4efM7/kJxT9NAlCsaxwn2b/17bhsiIJK7jXjpDexNz++pKv2uyhKLwA==" saltValue="jBCNS3hWwWHMs9nB4VW1Pw=="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activeCell="A47" sqref="A47:XFD47"/>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262</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267">
        <f ca="1">TODAY()</f>
        <v>45686</v>
      </c>
      <c r="B6" s="210" t="s">
        <v>261</v>
      </c>
      <c r="C6" s="274"/>
      <c r="D6" s="274"/>
      <c r="E6" s="274"/>
      <c r="F6" s="274"/>
      <c r="G6" s="274"/>
      <c r="H6" s="274"/>
      <c r="I6" s="274"/>
      <c r="J6" s="274"/>
      <c r="K6" s="274"/>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05" t="s">
        <v>15</v>
      </c>
      <c r="E18" s="505"/>
      <c r="F18" s="505"/>
      <c r="G18" s="505"/>
      <c r="H18" s="505"/>
      <c r="K18" s="31"/>
      <c r="L18" s="31"/>
      <c r="M18" s="31"/>
      <c r="N18" s="31"/>
      <c r="O18" s="50"/>
    </row>
    <row r="19" spans="1:30" x14ac:dyDescent="0.2">
      <c r="A19" s="31" t="s">
        <v>15</v>
      </c>
      <c r="B19" s="31"/>
      <c r="C19" s="82" t="s">
        <v>15</v>
      </c>
      <c r="D19" s="505" t="s">
        <v>15</v>
      </c>
      <c r="E19" s="505"/>
      <c r="F19" s="505"/>
      <c r="G19" s="505"/>
      <c r="H19" s="505"/>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87" t="s">
        <v>68</v>
      </c>
      <c r="H21" s="488"/>
      <c r="I21" s="488"/>
      <c r="J21" s="489"/>
      <c r="K21" s="22"/>
      <c r="L21" s="490" t="s">
        <v>69</v>
      </c>
      <c r="M21" s="490"/>
      <c r="N21" s="490"/>
      <c r="O21" s="490"/>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
      <c r="A36" s="241" t="s">
        <v>161</v>
      </c>
      <c r="B36" s="78"/>
      <c r="C36" s="78"/>
      <c r="D36" s="100">
        <f>'Customer Info'!$B$21+'Customer Info'!$B$22-'Customer Info'!$B$23</f>
        <v>0</v>
      </c>
      <c r="E36" s="101" t="s">
        <v>41</v>
      </c>
      <c r="F36" s="102" t="s">
        <v>8</v>
      </c>
      <c r="G36" s="103">
        <f>'Rider Rates'!$B$37</f>
        <v>2.14E-3</v>
      </c>
      <c r="H36" s="103"/>
      <c r="I36" s="103"/>
      <c r="J36" s="237">
        <f>SUM(G36:H36)</f>
        <v>2.14E-3</v>
      </c>
      <c r="K36" s="104" t="s">
        <v>42</v>
      </c>
      <c r="L36" s="105">
        <f>ROUND(D36*G36,2)</f>
        <v>0</v>
      </c>
      <c r="M36" s="105"/>
      <c r="N36" s="105"/>
      <c r="O36" s="105">
        <f t="shared" si="0"/>
        <v>0</v>
      </c>
      <c r="P36" s="245">
        <f>'Rider Rates'!$D$37</f>
        <v>45444</v>
      </c>
    </row>
    <row r="37" spans="1:221" x14ac:dyDescent="0.2">
      <c r="A37" s="210" t="s">
        <v>193</v>
      </c>
      <c r="B37" s="78"/>
      <c r="C37" s="78"/>
      <c r="D37" s="100">
        <f>'Customer Info'!$B$21+'Customer Info'!$B$22-'Customer Info'!$B$23</f>
        <v>0</v>
      </c>
      <c r="E37" s="101" t="s">
        <v>41</v>
      </c>
      <c r="F37" s="102" t="s">
        <v>8</v>
      </c>
      <c r="G37" s="103">
        <f>'Rider Rates'!$B$45</f>
        <v>4.5009999999999999E-4</v>
      </c>
      <c r="H37" s="103"/>
      <c r="I37" s="103"/>
      <c r="J37" s="237">
        <f>SUM(G37:H37)</f>
        <v>4.5009999999999999E-4</v>
      </c>
      <c r="K37" s="104" t="s">
        <v>42</v>
      </c>
      <c r="L37" s="105">
        <f>ROUND(D37*G37,2)</f>
        <v>0</v>
      </c>
      <c r="M37" s="105"/>
      <c r="N37" s="105"/>
      <c r="O37" s="105">
        <f t="shared" si="0"/>
        <v>0</v>
      </c>
      <c r="P37" s="245">
        <f>'Rider Rates'!$D$45</f>
        <v>45657</v>
      </c>
    </row>
    <row r="38" spans="1:221" x14ac:dyDescent="0.2">
      <c r="A38" s="241" t="s">
        <v>210</v>
      </c>
      <c r="B38" s="78"/>
      <c r="C38" s="78"/>
      <c r="D38" s="100">
        <f>'Customer Info'!$B$21+'Customer Info'!$B$22-'Customer Info'!$B$23</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45658</v>
      </c>
    </row>
    <row r="39" spans="1:221" x14ac:dyDescent="0.2">
      <c r="A39" s="210" t="s">
        <v>189</v>
      </c>
      <c r="B39" s="78"/>
      <c r="C39" s="78"/>
      <c r="D39" s="1">
        <f>IF($C$16&lt;0,0,$C$16)</f>
        <v>0</v>
      </c>
      <c r="E39" s="113" t="s">
        <v>41</v>
      </c>
      <c r="F39" s="102" t="s">
        <v>8</v>
      </c>
      <c r="G39" s="103"/>
      <c r="H39" s="103">
        <f>'Rider Rates'!G56</f>
        <v>3.2698999999999999E-2</v>
      </c>
      <c r="I39" s="103"/>
      <c r="J39" s="103">
        <f>SUM(G39:I39)</f>
        <v>3.2698999999999999E-2</v>
      </c>
      <c r="K39" s="104" t="s">
        <v>42</v>
      </c>
      <c r="L39" s="105"/>
      <c r="M39" s="105">
        <f>ROUND(D39*H39,2)</f>
        <v>0</v>
      </c>
      <c r="N39" s="205"/>
      <c r="O39" s="105">
        <f t="shared" si="0"/>
        <v>0</v>
      </c>
      <c r="P39" s="245">
        <f>'Rider Rates'!H56</f>
        <v>45383</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4.94232E-2</v>
      </c>
      <c r="J41" s="120">
        <f>SUM(H41:I41)</f>
        <v>4.94232E-2</v>
      </c>
      <c r="K41" s="104"/>
      <c r="L41" s="105"/>
      <c r="M41" s="105"/>
      <c r="N41" s="105">
        <f>ROUND(N$25*I41,2)</f>
        <v>6.85</v>
      </c>
      <c r="O41" s="209">
        <f t="shared" si="0"/>
        <v>6.85</v>
      </c>
      <c r="P41" s="245">
        <f>'Rider Rates'!$D$85</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17.53</v>
      </c>
      <c r="J43" s="196">
        <f>SUM(G43:I43)</f>
        <v>17.53</v>
      </c>
      <c r="K43" s="104"/>
      <c r="L43" s="105"/>
      <c r="M43" s="105"/>
      <c r="N43" s="105">
        <f>I43</f>
        <v>17.53</v>
      </c>
      <c r="O43" s="105">
        <f>SUM(L43:N43)</f>
        <v>17.53</v>
      </c>
      <c r="P43" s="245">
        <f>'Rider Rates'!$D$91</f>
        <v>45657</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0.2363101</v>
      </c>
      <c r="J46" s="120">
        <f>SUM(H46:I46)</f>
        <v>0.2363101</v>
      </c>
      <c r="K46" s="104"/>
      <c r="L46" s="105"/>
      <c r="M46" s="105"/>
      <c r="N46" s="105">
        <f>ROUND(N$25*I46,2)</f>
        <v>32.729999999999997</v>
      </c>
      <c r="O46" s="105">
        <f t="shared" si="0"/>
        <v>32.729999999999997</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 t="shared" si="1"/>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71.22999999999999</v>
      </c>
      <c r="O55" s="169">
        <f t="shared" si="2"/>
        <v>71.22999999999999</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209.73</v>
      </c>
      <c r="O57" s="98">
        <f>O25+O55</f>
        <v>209.73</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209.73</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209.73</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5"/>
    </row>
    <row r="74" spans="1:16" x14ac:dyDescent="0.2">
      <c r="A74" s="475"/>
    </row>
    <row r="75" spans="1:16" x14ac:dyDescent="0.2">
      <c r="A75" s="475"/>
    </row>
    <row r="76" spans="1:16" x14ac:dyDescent="0.2">
      <c r="A76" s="475"/>
    </row>
    <row r="77" spans="1:16" x14ac:dyDescent="0.2">
      <c r="A77" s="475"/>
    </row>
    <row r="78" spans="1:16" x14ac:dyDescent="0.2">
      <c r="A78" s="47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sheetData>
  <sheetProtection algorithmName="SHA-512" hashValue="kQmiaSKsXAOp099DA79zKtrj73B3ibi/D7DmV82pPW42uWqFRWs5Vv+hfDxXH7PXARW88wzrYfpyXauhOcM5Lw==" saltValue="68kDol5wR1awdP8cBa0m2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324</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325</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ht="14.45" customHeight="1"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
      <c r="A21" s="332" t="s">
        <v>32</v>
      </c>
      <c r="G21" s="432"/>
      <c r="H21" s="432"/>
      <c r="I21" s="432">
        <f>'Rider Rates'!B143</f>
        <v>9.4</v>
      </c>
      <c r="J21" s="432">
        <f>SUM(G21:I21)</f>
        <v>9.4</v>
      </c>
      <c r="L21" s="433"/>
      <c r="M21" s="433"/>
      <c r="N21" s="433">
        <f>I21</f>
        <v>9.4</v>
      </c>
      <c r="O21" s="408">
        <f>SUM(L21:N21)</f>
        <v>9.4</v>
      </c>
      <c r="P21" s="361">
        <v>44531</v>
      </c>
    </row>
    <row r="22" spans="1:221" x14ac:dyDescent="0.2">
      <c r="A22" s="434" t="s">
        <v>132</v>
      </c>
      <c r="D22" s="363">
        <f>C15</f>
        <v>0</v>
      </c>
      <c r="E22" s="364" t="s">
        <v>41</v>
      </c>
      <c r="F22" s="365" t="s">
        <v>8</v>
      </c>
      <c r="G22" s="407"/>
      <c r="H22" s="407"/>
      <c r="I22" s="407">
        <f>'Rider Rates'!C143</f>
        <v>2.0634799999999998E-2</v>
      </c>
      <c r="J22" s="407">
        <f>SUM(G22:I22)</f>
        <v>2.0634799999999998E-2</v>
      </c>
      <c r="K22" s="367" t="s">
        <v>42</v>
      </c>
      <c r="L22" s="408"/>
      <c r="M22" s="408"/>
      <c r="N22" s="408">
        <f>IF(C15&lt;0,0,ROUND($D22*I22,2))</f>
        <v>0</v>
      </c>
      <c r="O22" s="408">
        <f>SUM(L22:N22)</f>
        <v>0</v>
      </c>
      <c r="P22" s="361">
        <f>'Rider Rates'!H144</f>
        <v>45444</v>
      </c>
    </row>
    <row r="23" spans="1:221" x14ac:dyDescent="0.2">
      <c r="A23" s="370" t="s">
        <v>50</v>
      </c>
      <c r="B23" s="370"/>
      <c r="C23" s="370"/>
      <c r="D23" s="371"/>
      <c r="E23" s="371"/>
      <c r="F23" s="370"/>
      <c r="G23" s="370"/>
      <c r="H23" s="370"/>
      <c r="I23" s="370"/>
      <c r="J23" s="370"/>
      <c r="K23" s="373"/>
      <c r="L23" s="372"/>
      <c r="M23" s="372"/>
      <c r="N23" s="372">
        <f>SUM(N21:N22)</f>
        <v>9.4</v>
      </c>
      <c r="O23" s="372">
        <f>SUM(O21:O22)</f>
        <v>9.4</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9.4</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100">
        <f>'Customer Info'!$B$21+'Customer Info'!$B$22-'Customer Info'!$B$23</f>
        <v>0</v>
      </c>
      <c r="E34" s="364" t="s">
        <v>41</v>
      </c>
      <c r="F34" s="365" t="s">
        <v>8</v>
      </c>
      <c r="G34" s="389">
        <f>'Rider Rates'!B22</f>
        <v>7.0209999999999995E-2</v>
      </c>
      <c r="H34" s="389"/>
      <c r="I34" s="389"/>
      <c r="J34" s="396">
        <f>SUM(G34:H34)</f>
        <v>7.0209999999999995E-2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C16</f>
        <v>0</v>
      </c>
      <c r="E35" s="364" t="s">
        <v>41</v>
      </c>
      <c r="F35" s="365" t="s">
        <v>8</v>
      </c>
      <c r="G35" s="389">
        <f>'Rider Rates'!B41</f>
        <v>3.0709000000000001E-3</v>
      </c>
      <c r="H35" s="389"/>
      <c r="I35" s="389"/>
      <c r="J35" s="396">
        <f>SUM(G35:H35)</f>
        <v>3.0709000000000001E-3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C17</f>
        <v>0</v>
      </c>
      <c r="E36" s="364" t="s">
        <v>41</v>
      </c>
      <c r="F36" s="358" t="s">
        <v>8</v>
      </c>
      <c r="G36" s="389">
        <f>'Rider Rates'!C41</f>
        <v>1.325E-3</v>
      </c>
      <c r="H36" s="389"/>
      <c r="I36" s="389"/>
      <c r="J36" s="396">
        <f>SUM(G36:H36)</f>
        <v>1.325E-3</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439">
        <f>$N$23</f>
        <v>9.4</v>
      </c>
      <c r="E42" s="364" t="s">
        <v>122</v>
      </c>
      <c r="F42" s="365" t="s">
        <v>8</v>
      </c>
      <c r="G42" s="400"/>
      <c r="H42" s="356"/>
      <c r="I42" s="401">
        <f>'Rider Rates'!$B$85</f>
        <v>4.94232E-2</v>
      </c>
      <c r="J42" s="401">
        <f t="shared" si="0"/>
        <v>4.94232E-2</v>
      </c>
      <c r="K42" s="367"/>
      <c r="L42" s="250"/>
      <c r="M42" s="250"/>
      <c r="N42" s="250">
        <f>ROUND(D42*I42,2)</f>
        <v>0.46</v>
      </c>
      <c r="O42" s="250">
        <f t="shared" si="2"/>
        <v>0.46</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9.4</v>
      </c>
      <c r="E43" s="364" t="s">
        <v>122</v>
      </c>
      <c r="F43" s="365" t="s">
        <v>8</v>
      </c>
      <c r="G43" s="402"/>
      <c r="H43" s="356"/>
      <c r="I43" s="401">
        <f>'Rider Rates'!$B$87</f>
        <v>6.6985699999999995E-2</v>
      </c>
      <c r="J43" s="401">
        <f t="shared" si="0"/>
        <v>6.6985699999999995E-2</v>
      </c>
      <c r="K43" s="367"/>
      <c r="L43" s="250"/>
      <c r="M43" s="250"/>
      <c r="N43" s="250">
        <f>ROUND(D43*I43,2)</f>
        <v>0.63</v>
      </c>
      <c r="O43" s="250">
        <f t="shared" si="2"/>
        <v>0.63</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9.4</v>
      </c>
      <c r="E46" s="364" t="s">
        <v>122</v>
      </c>
      <c r="F46" s="365" t="s">
        <v>8</v>
      </c>
      <c r="G46" s="402"/>
      <c r="H46" s="356"/>
      <c r="I46" s="401">
        <f>'Rider Rates'!$B$105</f>
        <v>0.2363101</v>
      </c>
      <c r="J46" s="401">
        <f t="shared" si="0"/>
        <v>0.2363101</v>
      </c>
      <c r="K46" s="367"/>
      <c r="L46" s="250"/>
      <c r="M46" s="250"/>
      <c r="N46" s="250">
        <f>ROUND(D46*I46,2)</f>
        <v>2.2200000000000002</v>
      </c>
      <c r="O46" s="250">
        <f t="shared" si="2"/>
        <v>2.2200000000000002</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f>'Rider Rates'!$B$112</f>
        <v>3.8972999999999998E-3</v>
      </c>
      <c r="H48" s="389"/>
      <c r="I48" s="401"/>
      <c r="J48" s="396">
        <f>SUM(G48:H48)</f>
        <v>3.8972999999999998E-3</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3">SUM(M27:M54)</f>
        <v>0</v>
      </c>
      <c r="N55" s="415">
        <f t="shared" si="3"/>
        <v>25.68</v>
      </c>
      <c r="O55" s="415">
        <f t="shared" si="3"/>
        <v>25.68</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2" t="s">
        <v>94</v>
      </c>
      <c r="B57" s="380"/>
      <c r="C57" s="380"/>
      <c r="D57" s="380"/>
      <c r="E57" s="380"/>
      <c r="F57" s="380"/>
      <c r="G57" s="380"/>
      <c r="H57" s="380"/>
      <c r="I57" s="380"/>
      <c r="J57" s="380"/>
      <c r="K57" s="380"/>
      <c r="L57" s="419">
        <f>L23+L55</f>
        <v>0</v>
      </c>
      <c r="M57" s="419">
        <f>M23+M55</f>
        <v>0</v>
      </c>
      <c r="N57" s="419">
        <f>N23+N55</f>
        <v>35.08</v>
      </c>
      <c r="O57" s="420">
        <f>O23+O55</f>
        <v>35.08</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35.08</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35.08</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328</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326</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
      <c r="A21" s="332" t="s">
        <v>32</v>
      </c>
      <c r="G21" s="432"/>
      <c r="H21" s="432"/>
      <c r="I21" s="432">
        <f>'Rider Rates'!B144</f>
        <v>138.5</v>
      </c>
      <c r="J21" s="432">
        <f>SUM(G21:I21)</f>
        <v>138.5</v>
      </c>
      <c r="L21" s="433"/>
      <c r="M21" s="433"/>
      <c r="N21" s="433">
        <f>I21</f>
        <v>138.5</v>
      </c>
      <c r="O21" s="408">
        <f>SUM(L21:N21)</f>
        <v>138.5</v>
      </c>
      <c r="P21" s="361">
        <v>44531</v>
      </c>
    </row>
    <row r="22" spans="1:221" x14ac:dyDescent="0.2">
      <c r="A22" s="434" t="s">
        <v>132</v>
      </c>
      <c r="D22" s="363">
        <f>C15</f>
        <v>0</v>
      </c>
      <c r="E22" s="364" t="s">
        <v>41</v>
      </c>
      <c r="F22" s="365" t="s">
        <v>8</v>
      </c>
      <c r="G22" s="407"/>
      <c r="H22" s="407"/>
      <c r="I22" s="445">
        <f>'Rider Rates'!C144</f>
        <v>1.3832199999999999E-2</v>
      </c>
      <c r="J22" s="407">
        <f>SUM(G22:I22)</f>
        <v>1.3832199999999999E-2</v>
      </c>
      <c r="K22" s="367" t="s">
        <v>42</v>
      </c>
      <c r="L22" s="408"/>
      <c r="M22" s="408"/>
      <c r="N22" s="408">
        <f>IF(C15&lt;0,0,ROUND($D22*I22,2))</f>
        <v>0</v>
      </c>
      <c r="O22" s="408">
        <f>SUM(L22:N22)</f>
        <v>0</v>
      </c>
      <c r="P22" s="361">
        <f>'Rider Rates'!H144</f>
        <v>45444</v>
      </c>
    </row>
    <row r="23" spans="1:221" x14ac:dyDescent="0.2">
      <c r="A23" s="370" t="s">
        <v>50</v>
      </c>
      <c r="B23" s="370"/>
      <c r="C23" s="370"/>
      <c r="D23" s="371"/>
      <c r="E23" s="371"/>
      <c r="F23" s="370"/>
      <c r="G23" s="370"/>
      <c r="H23" s="370"/>
      <c r="I23" s="370"/>
      <c r="J23" s="370"/>
      <c r="K23" s="373"/>
      <c r="L23" s="372"/>
      <c r="M23" s="372"/>
      <c r="N23" s="372">
        <f>SUM(N21:N22)</f>
        <v>138.5</v>
      </c>
      <c r="O23" s="372">
        <f>SUM(O21:O22)</f>
        <v>138.5</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138.5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363">
        <f>C15</f>
        <v>0</v>
      </c>
      <c r="E34" s="364" t="s">
        <v>41</v>
      </c>
      <c r="F34" s="365" t="s">
        <v>8</v>
      </c>
      <c r="G34" s="389">
        <f>'Rider Rates'!B24</f>
        <v>6.7849999999999994E-2</v>
      </c>
      <c r="H34" s="389"/>
      <c r="I34" s="389"/>
      <c r="J34" s="396">
        <f>SUM(G34:H34)</f>
        <v>6.7849999999999994E-2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 t="shared" ref="D35:D36" si="3">C16</f>
        <v>0</v>
      </c>
      <c r="E35" s="364" t="s">
        <v>41</v>
      </c>
      <c r="F35" s="365" t="s">
        <v>8</v>
      </c>
      <c r="G35" s="389">
        <f>'Rider Rates'!B42</f>
        <v>2.5335000000000002E-3</v>
      </c>
      <c r="H35" s="389"/>
      <c r="I35" s="389"/>
      <c r="J35" s="396">
        <f>SUM(G35:H35)</f>
        <v>2.5335000000000002E-3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 t="shared" si="3"/>
        <v>0</v>
      </c>
      <c r="E36" s="364" t="s">
        <v>41</v>
      </c>
      <c r="F36" s="358" t="s">
        <v>8</v>
      </c>
      <c r="G36" s="389">
        <f>'Rider Rates'!C42</f>
        <v>1.07E-3</v>
      </c>
      <c r="H36" s="389"/>
      <c r="I36" s="389"/>
      <c r="J36" s="396">
        <f>SUM(G36:H36)</f>
        <v>1.07E-3</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393">
        <f>$N$23</f>
        <v>138.5</v>
      </c>
      <c r="E42" s="364" t="s">
        <v>122</v>
      </c>
      <c r="F42" s="365" t="s">
        <v>8</v>
      </c>
      <c r="G42" s="400"/>
      <c r="H42" s="356"/>
      <c r="I42" s="401">
        <f>'Rider Rates'!$B$85</f>
        <v>4.94232E-2</v>
      </c>
      <c r="J42" s="401">
        <f t="shared" si="0"/>
        <v>4.94232E-2</v>
      </c>
      <c r="K42" s="367"/>
      <c r="L42" s="250"/>
      <c r="M42" s="250"/>
      <c r="N42" s="250">
        <f>ROUND(D42*I42,2)</f>
        <v>6.85</v>
      </c>
      <c r="O42" s="250">
        <f t="shared" si="2"/>
        <v>6.85</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138.5</v>
      </c>
      <c r="E43" s="364" t="s">
        <v>122</v>
      </c>
      <c r="F43" s="365" t="s">
        <v>8</v>
      </c>
      <c r="G43" s="402"/>
      <c r="H43" s="356"/>
      <c r="I43" s="401">
        <f>'Rider Rates'!$B$87</f>
        <v>6.6985699999999995E-2</v>
      </c>
      <c r="J43" s="401">
        <f t="shared" si="0"/>
        <v>6.6985699999999995E-2</v>
      </c>
      <c r="K43" s="367"/>
      <c r="L43" s="250"/>
      <c r="M43" s="250"/>
      <c r="N43" s="250">
        <f>ROUND(D43*I43,2)</f>
        <v>9.2799999999999994</v>
      </c>
      <c r="O43" s="250">
        <f t="shared" si="2"/>
        <v>9.2799999999999994</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138.5</v>
      </c>
      <c r="E46" s="364" t="s">
        <v>122</v>
      </c>
      <c r="F46" s="365" t="s">
        <v>8</v>
      </c>
      <c r="G46" s="402"/>
      <c r="H46" s="356"/>
      <c r="I46" s="401">
        <f>'Rider Rates'!$B$105</f>
        <v>0.2363101</v>
      </c>
      <c r="J46" s="401">
        <f t="shared" si="0"/>
        <v>0.2363101</v>
      </c>
      <c r="K46" s="367"/>
      <c r="L46" s="250"/>
      <c r="M46" s="250"/>
      <c r="N46" s="250">
        <f>ROUND(D46*I46,2)</f>
        <v>32.729999999999997</v>
      </c>
      <c r="O46" s="250">
        <f t="shared" si="2"/>
        <v>32.729999999999997</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f>'Rider Rates'!B113</f>
        <v>3.7618E-3</v>
      </c>
      <c r="H48" s="389"/>
      <c r="I48" s="401"/>
      <c r="J48" s="396">
        <f>SUM(G48:H48)</f>
        <v>3.7618E-3</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4">SUM(M27:M54)</f>
        <v>0</v>
      </c>
      <c r="N55" s="415">
        <f t="shared" si="4"/>
        <v>71.22999999999999</v>
      </c>
      <c r="O55" s="415">
        <f t="shared" si="4"/>
        <v>71.22999999999999</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2" t="s">
        <v>94</v>
      </c>
      <c r="B57" s="380"/>
      <c r="C57" s="380"/>
      <c r="D57" s="380"/>
      <c r="E57" s="380"/>
      <c r="F57" s="380"/>
      <c r="G57" s="380"/>
      <c r="H57" s="380"/>
      <c r="I57" s="380"/>
      <c r="J57" s="380"/>
      <c r="K57" s="380"/>
      <c r="L57" s="419">
        <f>L23+L55</f>
        <v>0</v>
      </c>
      <c r="M57" s="419">
        <f>M23+M55</f>
        <v>0</v>
      </c>
      <c r="N57" s="419">
        <f>N23+N55</f>
        <v>209.73</v>
      </c>
      <c r="O57" s="420">
        <f>O23+O55</f>
        <v>209.73</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209.73</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209.73</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327</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329</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
      <c r="A21" s="332" t="s">
        <v>32</v>
      </c>
      <c r="G21" s="432"/>
      <c r="H21" s="432"/>
      <c r="I21" s="432">
        <f>'Rider Rates'!B145</f>
        <v>825</v>
      </c>
      <c r="J21" s="432">
        <f>SUM(G21:I21)</f>
        <v>825</v>
      </c>
      <c r="L21" s="433"/>
      <c r="M21" s="433"/>
      <c r="N21" s="433">
        <f>I21</f>
        <v>825</v>
      </c>
      <c r="O21" s="408">
        <f>SUM(L21:N21)</f>
        <v>825</v>
      </c>
      <c r="P21" s="361">
        <v>44531</v>
      </c>
    </row>
    <row r="22" spans="1:221" x14ac:dyDescent="0.2">
      <c r="A22" s="434" t="s">
        <v>132</v>
      </c>
      <c r="D22" s="363">
        <f>C15</f>
        <v>0</v>
      </c>
      <c r="E22" s="364" t="s">
        <v>41</v>
      </c>
      <c r="F22" s="365" t="s">
        <v>8</v>
      </c>
      <c r="G22" s="407"/>
      <c r="H22" s="407"/>
      <c r="I22" s="445">
        <f>'Rider Rates'!C145</f>
        <v>5.9799999999999997E-5</v>
      </c>
      <c r="J22" s="407">
        <f>SUM(G22:I22)</f>
        <v>5.9799999999999997E-5</v>
      </c>
      <c r="K22" s="367" t="s">
        <v>42</v>
      </c>
      <c r="L22" s="408"/>
      <c r="M22" s="408"/>
      <c r="N22" s="408">
        <f>IF(C15&lt;0,0,ROUND($D22*I22,2))</f>
        <v>0</v>
      </c>
      <c r="O22" s="408">
        <f>SUM(L22:N22)</f>
        <v>0</v>
      </c>
      <c r="P22" s="361">
        <f>'Rider Rates'!H145</f>
        <v>45444</v>
      </c>
    </row>
    <row r="23" spans="1:221" x14ac:dyDescent="0.2">
      <c r="A23" s="370" t="s">
        <v>50</v>
      </c>
      <c r="B23" s="370"/>
      <c r="C23" s="370"/>
      <c r="D23" s="371"/>
      <c r="E23" s="371"/>
      <c r="F23" s="370"/>
      <c r="G23" s="370"/>
      <c r="H23" s="370"/>
      <c r="I23" s="370"/>
      <c r="J23" s="370"/>
      <c r="K23" s="373"/>
      <c r="L23" s="372"/>
      <c r="M23" s="372"/>
      <c r="N23" s="372">
        <f>SUM(N21:N22)</f>
        <v>825</v>
      </c>
      <c r="O23" s="372">
        <f>SUM(O21:O22)</f>
        <v>825</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825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363">
        <f>C15</f>
        <v>0</v>
      </c>
      <c r="E34" s="364" t="s">
        <v>41</v>
      </c>
      <c r="F34" s="365" t="s">
        <v>8</v>
      </c>
      <c r="G34" s="389">
        <f>'Rider Rates'!B25</f>
        <v>6.6629999999999995E-2</v>
      </c>
      <c r="H34" s="389"/>
      <c r="I34" s="389"/>
      <c r="J34" s="396">
        <f>SUM(G34:H34)</f>
        <v>6.6629999999999995E-2</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 t="shared" ref="D35:D36" si="3">C16</f>
        <v>0</v>
      </c>
      <c r="E35" s="364" t="s">
        <v>41</v>
      </c>
      <c r="F35" s="365" t="s">
        <v>8</v>
      </c>
      <c r="G35" s="389">
        <f>'Rider Rates'!B43</f>
        <v>2.0022E-3</v>
      </c>
      <c r="H35" s="389"/>
      <c r="I35" s="389"/>
      <c r="J35" s="396">
        <f>SUM(G35:H35)</f>
        <v>2.0022E-3</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 t="shared" si="3"/>
        <v>0</v>
      </c>
      <c r="E36" s="364" t="s">
        <v>41</v>
      </c>
      <c r="F36" s="358" t="s">
        <v>8</v>
      </c>
      <c r="G36" s="389">
        <f>'Rider Rates'!C43</f>
        <v>8.3000000000000001E-4</v>
      </c>
      <c r="H36" s="389"/>
      <c r="I36" s="389"/>
      <c r="J36" s="396">
        <f>SUM(G36:H36)</f>
        <v>8.3000000000000001E-4</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f>'Rider Rates'!$B$45</f>
        <v>4.5009999999999999E-4</v>
      </c>
      <c r="H37" s="389"/>
      <c r="I37" s="389"/>
      <c r="J37" s="396">
        <f>SUM(G37:H37)</f>
        <v>4.5009999999999999E-4</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393">
        <f>$N$23</f>
        <v>825</v>
      </c>
      <c r="E42" s="364" t="s">
        <v>122</v>
      </c>
      <c r="F42" s="365" t="s">
        <v>8</v>
      </c>
      <c r="G42" s="400"/>
      <c r="H42" s="356"/>
      <c r="I42" s="401">
        <f>'Rider Rates'!$B$85</f>
        <v>4.94232E-2</v>
      </c>
      <c r="J42" s="401">
        <f t="shared" si="0"/>
        <v>4.94232E-2</v>
      </c>
      <c r="K42" s="367"/>
      <c r="L42" s="250"/>
      <c r="M42" s="250"/>
      <c r="N42" s="250">
        <f>ROUND(D42*I42,2)</f>
        <v>40.770000000000003</v>
      </c>
      <c r="O42" s="250">
        <f t="shared" si="2"/>
        <v>40.770000000000003</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825</v>
      </c>
      <c r="E43" s="364" t="s">
        <v>122</v>
      </c>
      <c r="F43" s="365" t="s">
        <v>8</v>
      </c>
      <c r="G43" s="402"/>
      <c r="H43" s="356"/>
      <c r="I43" s="401">
        <f>'Rider Rates'!$B$87</f>
        <v>6.6985699999999995E-2</v>
      </c>
      <c r="J43" s="401">
        <f t="shared" si="0"/>
        <v>6.6985699999999995E-2</v>
      </c>
      <c r="K43" s="367"/>
      <c r="L43" s="250"/>
      <c r="M43" s="250"/>
      <c r="N43" s="250">
        <f>ROUND(D43*I43,2)</f>
        <v>55.26</v>
      </c>
      <c r="O43" s="250">
        <f t="shared" si="2"/>
        <v>55.26</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825</v>
      </c>
      <c r="E46" s="364" t="s">
        <v>122</v>
      </c>
      <c r="F46" s="365" t="s">
        <v>8</v>
      </c>
      <c r="G46" s="402"/>
      <c r="H46" s="356"/>
      <c r="I46" s="401">
        <f>'Rider Rates'!$B$105</f>
        <v>0.2363101</v>
      </c>
      <c r="J46" s="401">
        <f t="shared" si="0"/>
        <v>0.2363101</v>
      </c>
      <c r="K46" s="367"/>
      <c r="L46" s="250"/>
      <c r="M46" s="250"/>
      <c r="N46" s="250">
        <f>ROUND(D46*I46,2)</f>
        <v>194.96</v>
      </c>
      <c r="O46" s="250">
        <f t="shared" si="2"/>
        <v>194.96</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f>'Rider Rates'!B114</f>
        <v>3.6865999999999999E-3</v>
      </c>
      <c r="H48" s="389"/>
      <c r="I48" s="401"/>
      <c r="J48" s="396">
        <f>SUM(G48:H48)</f>
        <v>3.6865999999999999E-3</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4">SUM(M27:M54)</f>
        <v>0</v>
      </c>
      <c r="N55" s="415">
        <f t="shared" si="4"/>
        <v>313.35999999999996</v>
      </c>
      <c r="O55" s="415">
        <f t="shared" si="4"/>
        <v>313.35999999999996</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2" t="s">
        <v>94</v>
      </c>
      <c r="B57" s="380"/>
      <c r="C57" s="380"/>
      <c r="D57" s="380"/>
      <c r="E57" s="380"/>
      <c r="F57" s="380"/>
      <c r="G57" s="380"/>
      <c r="H57" s="380"/>
      <c r="I57" s="380"/>
      <c r="J57" s="380"/>
      <c r="K57" s="380"/>
      <c r="L57" s="419">
        <f>L23+L55</f>
        <v>0</v>
      </c>
      <c r="M57" s="419">
        <f>M23+M55</f>
        <v>0</v>
      </c>
      <c r="N57" s="419">
        <f>N23+N55</f>
        <v>1138.3599999999999</v>
      </c>
      <c r="O57" s="420">
        <f>O23+O55</f>
        <v>1138.3599999999999</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1138.3599999999999</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1138.3599999999999</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31"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257</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76">
        <f ca="1">TODAY()</f>
        <v>45686</v>
      </c>
      <c r="B6" s="210" t="s">
        <v>254</v>
      </c>
      <c r="C6" s="76"/>
      <c r="D6" s="76"/>
      <c r="E6" s="76"/>
      <c r="F6" s="76"/>
      <c r="G6" s="76"/>
      <c r="H6" s="76"/>
      <c r="I6" s="76"/>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284</v>
      </c>
      <c r="B17" s="31"/>
      <c r="C17" s="32">
        <f>'Customer Info'!$B$27</f>
        <v>0</v>
      </c>
      <c r="D17" s="32">
        <f>$C$17*$C$20</f>
        <v>0</v>
      </c>
      <c r="E17" s="31" t="s">
        <v>287</v>
      </c>
      <c r="F17" s="33"/>
      <c r="G17" s="31"/>
      <c r="H17" s="31"/>
      <c r="I17" s="31"/>
      <c r="J17" s="31"/>
      <c r="K17" s="31"/>
      <c r="L17" s="31"/>
      <c r="M17" s="31"/>
      <c r="N17" s="31"/>
      <c r="O17" s="31"/>
    </row>
    <row r="18" spans="1:30" x14ac:dyDescent="0.2">
      <c r="A18" s="31" t="s">
        <v>285</v>
      </c>
      <c r="B18" s="31"/>
      <c r="C18" s="285">
        <f>IF('Customer Info'!$B$18=0,0,ROUND(MAX(ROUND('Customer Info'!$B$18*'GS SEC'!C20,1),ROUND('Customer Info'!$B$19*'GS SEC'!C20,1))/'Customer Info'!$D$29,1))</f>
        <v>0</v>
      </c>
      <c r="D18" s="285">
        <f>$C$18</f>
        <v>0</v>
      </c>
      <c r="E18" s="31" t="s">
        <v>288</v>
      </c>
      <c r="F18" s="33"/>
      <c r="G18" s="31"/>
      <c r="H18" s="31"/>
      <c r="I18" s="31"/>
      <c r="J18" s="31"/>
      <c r="K18" s="31"/>
      <c r="L18" s="31"/>
      <c r="M18" s="31"/>
      <c r="N18" s="31"/>
      <c r="O18" s="31"/>
    </row>
    <row r="19" spans="1:30" x14ac:dyDescent="0.2">
      <c r="A19" s="31" t="s">
        <v>286</v>
      </c>
      <c r="B19" s="31"/>
      <c r="C19" s="32"/>
      <c r="D19" s="285">
        <f>MAX(100,ROUND(1.15*(MAX('Customer Info'!$B$18*'GS SEC'!C20,'Customer Info'!$B$19*'GS SEC'!C20)),1))</f>
        <v>100</v>
      </c>
      <c r="E19" s="31" t="s">
        <v>288</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5" t="s">
        <v>15</v>
      </c>
      <c r="E21" s="505"/>
      <c r="F21" s="505"/>
      <c r="G21" s="505"/>
      <c r="H21" s="505"/>
      <c r="K21" s="31"/>
      <c r="L21" s="31"/>
      <c r="M21" s="31"/>
      <c r="N21" s="31"/>
      <c r="O21" s="50"/>
    </row>
    <row r="22" spans="1:30" x14ac:dyDescent="0.2">
      <c r="A22" s="31" t="s">
        <v>15</v>
      </c>
      <c r="B22" s="31"/>
      <c r="C22" s="82" t="s">
        <v>15</v>
      </c>
      <c r="D22" s="505" t="s">
        <v>15</v>
      </c>
      <c r="E22" s="505"/>
      <c r="F22" s="505"/>
      <c r="G22" s="505"/>
      <c r="H22" s="505"/>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87" t="s">
        <v>68</v>
      </c>
      <c r="H24" s="488"/>
      <c r="I24" s="488"/>
      <c r="J24" s="489"/>
      <c r="K24" s="22"/>
      <c r="L24" s="490" t="s">
        <v>69</v>
      </c>
      <c r="M24" s="490"/>
      <c r="N24" s="490"/>
      <c r="O24" s="490"/>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7.0209999999999995E-2</v>
      </c>
      <c r="H40" s="103"/>
      <c r="I40" s="103"/>
      <c r="J40" s="237">
        <f>SUM(G40:H40)</f>
        <v>7.0209999999999995E-2</v>
      </c>
      <c r="K40" s="104" t="s">
        <v>42</v>
      </c>
      <c r="L40" s="105">
        <f>ROUND(D40*G40,2)</f>
        <v>0</v>
      </c>
      <c r="M40" s="105"/>
      <c r="N40" s="105"/>
      <c r="O40" s="105">
        <f t="shared" si="0"/>
        <v>0</v>
      </c>
      <c r="P40" s="245">
        <f>'Rider Rates'!$D$23</f>
        <v>45444</v>
      </c>
    </row>
    <row r="41" spans="1:220" x14ac:dyDescent="0.2">
      <c r="A41" s="241" t="s">
        <v>161</v>
      </c>
      <c r="B41" s="78"/>
      <c r="C41" s="78"/>
      <c r="D41" s="100">
        <f>'Customer Info'!$B$21+'Customer Info'!$B$22-'Customer Info'!$B$23</f>
        <v>0</v>
      </c>
      <c r="E41" s="101" t="s">
        <v>41</v>
      </c>
      <c r="F41" s="102" t="s">
        <v>8</v>
      </c>
      <c r="G41" s="103">
        <f>'Rider Rates'!B34</f>
        <v>2.65E-3</v>
      </c>
      <c r="H41" s="103"/>
      <c r="I41" s="103"/>
      <c r="J41" s="237">
        <f>SUM(G41:H41)</f>
        <v>2.65E-3</v>
      </c>
      <c r="K41" s="104" t="s">
        <v>42</v>
      </c>
      <c r="L41" s="105">
        <f>ROUND(D41*G41,2)</f>
        <v>0</v>
      </c>
      <c r="M41" s="105"/>
      <c r="N41" s="105"/>
      <c r="O41" s="105">
        <f t="shared" si="0"/>
        <v>0</v>
      </c>
      <c r="P41" s="245">
        <f>'Rider Rates'!$D$34</f>
        <v>45444</v>
      </c>
    </row>
    <row r="42" spans="1:220" x14ac:dyDescent="0.2">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0"/>
        <v>0</v>
      </c>
      <c r="P42" s="245">
        <f>'Rider Rates'!$D$45</f>
        <v>45657</v>
      </c>
    </row>
    <row r="43" spans="1:220" x14ac:dyDescent="0.2">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
      <c r="A44" s="210" t="s">
        <v>189</v>
      </c>
      <c r="B44" s="78"/>
      <c r="C44" s="78"/>
      <c r="D44" s="1">
        <f>IF($C$16&lt;0,0,$C$16)</f>
        <v>0</v>
      </c>
      <c r="E44" s="113" t="s">
        <v>41</v>
      </c>
      <c r="F44" s="102" t="s">
        <v>8</v>
      </c>
      <c r="G44" s="103"/>
      <c r="H44" s="103">
        <f>'Rider Rates'!$B$57</f>
        <v>6.0079999999999997E-4</v>
      </c>
      <c r="I44" s="103"/>
      <c r="J44" s="103">
        <f>SUM(G44:I44)</f>
        <v>6.0079999999999997E-4</v>
      </c>
      <c r="K44" s="104" t="s">
        <v>42</v>
      </c>
      <c r="L44" s="105"/>
      <c r="M44" s="105">
        <f>ROUND(D44*H44,2)</f>
        <v>0</v>
      </c>
      <c r="N44" s="205"/>
      <c r="O44" s="105">
        <f t="shared" si="0"/>
        <v>0</v>
      </c>
      <c r="P44" s="245">
        <f>'Rider Rates'!$D$57</f>
        <v>45383</v>
      </c>
    </row>
    <row r="45" spans="1:220" x14ac:dyDescent="0.2">
      <c r="A45" s="210" t="s">
        <v>189</v>
      </c>
      <c r="B45" s="78"/>
      <c r="C45" s="78"/>
      <c r="D45" s="49">
        <f>C14</f>
        <v>0</v>
      </c>
      <c r="E45" s="35" t="s">
        <v>64</v>
      </c>
      <c r="F45" s="4" t="s">
        <v>8</v>
      </c>
      <c r="G45" s="103"/>
      <c r="H45" s="239">
        <f>'Rider Rates'!$B$62</f>
        <v>6.73</v>
      </c>
      <c r="I45" s="103"/>
      <c r="J45" s="239">
        <f>SUM(G45:I45)</f>
        <v>6.73</v>
      </c>
      <c r="K45" s="104" t="s">
        <v>44</v>
      </c>
      <c r="L45" s="105"/>
      <c r="M45" s="105">
        <f>ROUND(D45*H45,2)</f>
        <v>0</v>
      </c>
      <c r="N45" s="205"/>
      <c r="O45" s="105">
        <f t="shared" si="0"/>
        <v>0</v>
      </c>
      <c r="P45" s="245">
        <f>'Rider Rates'!$D$62</f>
        <v>45383</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4.94232E-2</v>
      </c>
      <c r="J48" s="120">
        <f>SUM(H48:I48)</f>
        <v>4.94232E-2</v>
      </c>
      <c r="K48" s="104"/>
      <c r="L48" s="105"/>
      <c r="M48" s="105"/>
      <c r="N48" s="105">
        <f>ROUND(N$30*I48,2)</f>
        <v>0.46</v>
      </c>
      <c r="O48" s="209">
        <f t="shared" si="1"/>
        <v>0.46</v>
      </c>
      <c r="P48" s="245">
        <f>'Rider Rates'!$D$85</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17.53</v>
      </c>
      <c r="J50" s="196">
        <f>SUM(G50:I50)</f>
        <v>17.53</v>
      </c>
      <c r="K50" s="104"/>
      <c r="L50" s="105"/>
      <c r="M50" s="105"/>
      <c r="N50" s="105">
        <f>I50</f>
        <v>17.53</v>
      </c>
      <c r="O50" s="105">
        <f>SUM(L50:N50)</f>
        <v>17.53</v>
      </c>
      <c r="P50" s="245">
        <f>'Rider Rates'!$D$91</f>
        <v>45657</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0.2363101</v>
      </c>
      <c r="J53" s="120">
        <f>SUM(H53:I53)</f>
        <v>0.2363101</v>
      </c>
      <c r="K53" s="104"/>
      <c r="L53" s="105"/>
      <c r="M53" s="105"/>
      <c r="N53" s="105">
        <f>ROUND(N$30*I53,2)</f>
        <v>2.2200000000000002</v>
      </c>
      <c r="O53" s="105">
        <f t="shared" si="1"/>
        <v>2.2200000000000002</v>
      </c>
      <c r="P53" s="245">
        <f>'Rider Rates'!$D$105</f>
        <v>45622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25.68</v>
      </c>
      <c r="O62" s="169">
        <f t="shared" si="3"/>
        <v>25.68</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35.08</v>
      </c>
      <c r="O64" s="98">
        <f>O30+O62</f>
        <v>35.08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35.08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35.08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row r="94" spans="1:1" x14ac:dyDescent="0.2">
      <c r="A94" s="475"/>
    </row>
  </sheetData>
  <sheetProtection algorithmName="SHA-512" hashValue="v/NGMrcla40p6zH6fuV5K7mqBSf0iMdjZxJMQS3KyZwkxCW3erIm+s4L1hJPMLOuGgIhkHtGXG5i/pszQk9tDQ==" saltValue="X7ZlcD2SsJn9vjUFtBAdQg==" spinCount="100000" sheet="1" objects="1" scenarios="1"/>
  <mergeCells count="26">
    <mergeCell ref="A80:A94"/>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262</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76">
        <f ca="1">TODAY()</f>
        <v>45686</v>
      </c>
      <c r="B6" s="210" t="s">
        <v>261</v>
      </c>
      <c r="C6" s="274"/>
      <c r="D6" s="274"/>
      <c r="E6" s="274"/>
      <c r="F6" s="274"/>
      <c r="G6" s="274"/>
      <c r="H6" s="274"/>
      <c r="I6" s="274"/>
      <c r="J6" s="274"/>
      <c r="K6" s="274"/>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284</v>
      </c>
      <c r="B17" s="31"/>
      <c r="C17" s="32">
        <f>'Customer Info'!$B$27</f>
        <v>0</v>
      </c>
      <c r="D17" s="32">
        <f>$C$17*$C$20</f>
        <v>0</v>
      </c>
      <c r="E17" s="31" t="s">
        <v>287</v>
      </c>
      <c r="F17" s="33"/>
      <c r="G17" s="31"/>
      <c r="H17" s="31"/>
      <c r="I17" s="31"/>
      <c r="J17" s="31"/>
      <c r="K17" s="31"/>
      <c r="L17" s="31"/>
      <c r="M17" s="31"/>
      <c r="N17" s="31"/>
      <c r="O17" s="31"/>
    </row>
    <row r="18" spans="1:30" x14ac:dyDescent="0.2">
      <c r="A18" s="31" t="s">
        <v>285</v>
      </c>
      <c r="B18" s="31"/>
      <c r="C18" s="285">
        <f>IF('Customer Info'!$B$18=0,0,ROUND(MAX(ROUND('Customer Info'!$B$18*$C$20,1),ROUND('Customer Info'!$B$19*$C$20,1))/'Customer Info'!$D$29,1))</f>
        <v>0</v>
      </c>
      <c r="D18" s="285">
        <f>$C$18*C20</f>
        <v>0</v>
      </c>
      <c r="E18" s="31" t="s">
        <v>288</v>
      </c>
      <c r="F18" s="33"/>
      <c r="G18" s="31"/>
      <c r="H18" s="31"/>
      <c r="I18" s="31"/>
      <c r="J18" s="31"/>
      <c r="K18" s="31"/>
      <c r="L18" s="31"/>
      <c r="M18" s="31"/>
      <c r="N18" s="31"/>
      <c r="O18" s="31"/>
    </row>
    <row r="19" spans="1:30" x14ac:dyDescent="0.2">
      <c r="A19" s="31" t="s">
        <v>286</v>
      </c>
      <c r="B19" s="31"/>
      <c r="C19" s="32"/>
      <c r="D19" s="285">
        <f>MAX(100,ROUND(1.15*(MAX('Customer Info'!$B$18*'GS PRI'!C20,'Customer Info'!$B$19*'GS PRI'!C20)),1))</f>
        <v>100</v>
      </c>
      <c r="E19" s="31" t="s">
        <v>288</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5" t="s">
        <v>15</v>
      </c>
      <c r="E21" s="505"/>
      <c r="F21" s="505"/>
      <c r="G21" s="505"/>
      <c r="H21" s="505"/>
      <c r="K21" s="31"/>
      <c r="L21" s="31"/>
      <c r="M21" s="31"/>
      <c r="N21" s="31"/>
      <c r="O21" s="50"/>
    </row>
    <row r="22" spans="1:30" x14ac:dyDescent="0.2">
      <c r="A22" s="31" t="s">
        <v>15</v>
      </c>
      <c r="B22" s="31"/>
      <c r="C22" s="82" t="s">
        <v>15</v>
      </c>
      <c r="D22" s="505" t="s">
        <v>15</v>
      </c>
      <c r="E22" s="505"/>
      <c r="F22" s="505"/>
      <c r="G22" s="505"/>
      <c r="H22" s="505"/>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87" t="s">
        <v>68</v>
      </c>
      <c r="H24" s="488"/>
      <c r="I24" s="488"/>
      <c r="J24" s="489"/>
      <c r="K24" s="22"/>
      <c r="L24" s="490" t="s">
        <v>69</v>
      </c>
      <c r="M24" s="490"/>
      <c r="N24" s="490"/>
      <c r="O24" s="490"/>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
      <c r="A41" s="241" t="s">
        <v>161</v>
      </c>
      <c r="B41" s="78"/>
      <c r="C41" s="78"/>
      <c r="D41" s="100">
        <f>'Customer Info'!$B$21+'Customer Info'!$B$22-'Customer Info'!$B$23</f>
        <v>0</v>
      </c>
      <c r="E41" s="101" t="s">
        <v>41</v>
      </c>
      <c r="F41" s="102" t="s">
        <v>8</v>
      </c>
      <c r="G41" s="103">
        <f>'Rider Rates'!$B$37</f>
        <v>2.14E-3</v>
      </c>
      <c r="H41" s="103"/>
      <c r="I41" s="103"/>
      <c r="J41" s="237">
        <f>SUM(G41:H41)</f>
        <v>2.14E-3</v>
      </c>
      <c r="K41" s="104" t="s">
        <v>42</v>
      </c>
      <c r="L41" s="105">
        <f>ROUND(D41*G41,2)</f>
        <v>0</v>
      </c>
      <c r="M41" s="105"/>
      <c r="N41" s="105"/>
      <c r="O41" s="105">
        <f t="shared" si="0"/>
        <v>0</v>
      </c>
      <c r="P41" s="245">
        <f>'Rider Rates'!$D$37</f>
        <v>45444</v>
      </c>
    </row>
    <row r="42" spans="1:220" x14ac:dyDescent="0.2">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0"/>
        <v>0</v>
      </c>
      <c r="P42" s="245">
        <f>'Rider Rates'!$D$45</f>
        <v>45657</v>
      </c>
    </row>
    <row r="43" spans="1:220" x14ac:dyDescent="0.2">
      <c r="A43" s="241" t="s">
        <v>210</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45658</v>
      </c>
    </row>
    <row r="44" spans="1:220" x14ac:dyDescent="0.2">
      <c r="A44" s="210" t="s">
        <v>189</v>
      </c>
      <c r="B44" s="78"/>
      <c r="C44" s="78"/>
      <c r="D44" s="1">
        <f>IF($C$16&lt;0,0,$C$16)</f>
        <v>0</v>
      </c>
      <c r="E44" s="113" t="s">
        <v>41</v>
      </c>
      <c r="F44" s="102" t="s">
        <v>8</v>
      </c>
      <c r="G44" s="103"/>
      <c r="H44" s="103">
        <f>'Rider Rates'!B58</f>
        <v>5.8060000000000002E-4</v>
      </c>
      <c r="I44" s="103"/>
      <c r="J44" s="103">
        <f>SUM(G44:I44)</f>
        <v>5.8060000000000002E-4</v>
      </c>
      <c r="K44" s="104" t="s">
        <v>42</v>
      </c>
      <c r="L44" s="105"/>
      <c r="M44" s="105">
        <f>ROUND(D44*H44,2)</f>
        <v>0</v>
      </c>
      <c r="N44" s="205"/>
      <c r="O44" s="105">
        <f t="shared" si="0"/>
        <v>0</v>
      </c>
      <c r="P44" s="245">
        <f>'Rider Rates'!$D$57</f>
        <v>45383</v>
      </c>
    </row>
    <row r="45" spans="1:220" x14ac:dyDescent="0.2">
      <c r="A45" s="210" t="s">
        <v>189</v>
      </c>
      <c r="B45" s="78"/>
      <c r="C45" s="78"/>
      <c r="D45" s="49">
        <f>D14</f>
        <v>0</v>
      </c>
      <c r="E45" s="35" t="s">
        <v>64</v>
      </c>
      <c r="F45" s="4" t="s">
        <v>8</v>
      </c>
      <c r="G45" s="103"/>
      <c r="H45" s="239">
        <f>'Rider Rates'!B63</f>
        <v>6.76</v>
      </c>
      <c r="I45" s="103"/>
      <c r="J45" s="239">
        <f>SUM(G45:I45)</f>
        <v>6.76</v>
      </c>
      <c r="K45" s="104" t="s">
        <v>44</v>
      </c>
      <c r="L45" s="105"/>
      <c r="M45" s="105">
        <f>ROUND(D45*H45,2)</f>
        <v>0</v>
      </c>
      <c r="N45" s="205"/>
      <c r="O45" s="105">
        <f t="shared" si="0"/>
        <v>0</v>
      </c>
      <c r="P45" s="245">
        <f>'Rider Rates'!$D$62</f>
        <v>45383</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4.94232E-2</v>
      </c>
      <c r="J48" s="120">
        <f>SUM(H48:I48)</f>
        <v>4.94232E-2</v>
      </c>
      <c r="K48" s="104"/>
      <c r="L48" s="105"/>
      <c r="M48" s="105"/>
      <c r="N48" s="105">
        <f>ROUND(N$30*I48,2)</f>
        <v>6.85</v>
      </c>
      <c r="O48" s="209">
        <f t="shared" si="1"/>
        <v>6.85</v>
      </c>
      <c r="P48" s="245">
        <f>'Rider Rates'!$D$85</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17.53</v>
      </c>
      <c r="J50" s="196">
        <f>SUM(G50:I50)</f>
        <v>17.53</v>
      </c>
      <c r="K50" s="104"/>
      <c r="L50" s="105"/>
      <c r="M50" s="105"/>
      <c r="N50" s="105">
        <f>I50</f>
        <v>17.53</v>
      </c>
      <c r="O50" s="105">
        <f>SUM(L50:N50)</f>
        <v>17.53</v>
      </c>
      <c r="P50" s="245">
        <f>'Rider Rates'!$D$91</f>
        <v>45657</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0.2363101</v>
      </c>
      <c r="J53" s="120">
        <f>SUM(H53:I53)</f>
        <v>0.2363101</v>
      </c>
      <c r="K53" s="104"/>
      <c r="L53" s="105"/>
      <c r="M53" s="105"/>
      <c r="N53" s="105">
        <f>ROUND(N$30*I53,2)</f>
        <v>32.729999999999997</v>
      </c>
      <c r="O53" s="105">
        <f t="shared" si="1"/>
        <v>32.729999999999997</v>
      </c>
      <c r="P53" s="245">
        <f>'Rider Rates'!$D$105</f>
        <v>45622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2.9050000000000001E-4</v>
      </c>
      <c r="J57" s="265">
        <f>SUM(G57:I57)</f>
        <v>2.9050000000000001E-4</v>
      </c>
      <c r="K57" s="104" t="s">
        <v>42</v>
      </c>
      <c r="L57" s="266"/>
      <c r="M57" s="266"/>
      <c r="N57" s="266">
        <f>IF(D57*J57&gt;'Rider Rates'!$C$125,'Rider Rates'!$C$125,D57*J57)</f>
        <v>0</v>
      </c>
      <c r="O57" s="266">
        <f t="shared" si="2"/>
        <v>0</v>
      </c>
      <c r="P57" s="264">
        <f>'Rider Rates'!$E$125</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45658</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71.22999999999999</v>
      </c>
      <c r="O62" s="169">
        <f t="shared" si="3"/>
        <v>71.22999999999999</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209.73</v>
      </c>
      <c r="O64" s="98">
        <f>O30+O62</f>
        <v>209.73</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209.73</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209.73</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row r="94" spans="1:1" x14ac:dyDescent="0.2">
      <c r="A94" s="475"/>
    </row>
  </sheetData>
  <sheetProtection algorithmName="SHA-512" hashValue="GPxl87nkeNshJZvpUG4WBql66xQoHKKi3DlFEWHGazARMaelA9rlh6/tVjD+1cn+pMK+CR84eRAAKOzD5V2mSw==" saltValue="D7fbCsfLbaFDGMskrKvcX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activeCell="A32" sqref="A32"/>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315</v>
      </c>
    </row>
    <row r="2" spans="1:1" ht="24" x14ac:dyDescent="0.2">
      <c r="A2" s="299" t="s">
        <v>314</v>
      </c>
    </row>
    <row r="3" spans="1:1" ht="9.9499999999999993" customHeight="1" x14ac:dyDescent="0.2">
      <c r="A3" s="300"/>
    </row>
    <row r="4" spans="1:1" ht="24" customHeight="1" x14ac:dyDescent="0.2">
      <c r="A4" s="299" t="s">
        <v>313</v>
      </c>
    </row>
    <row r="5" spans="1:1" ht="9.9499999999999993" customHeight="1" x14ac:dyDescent="0.2">
      <c r="A5" s="300"/>
    </row>
    <row r="6" spans="1:1" ht="12" x14ac:dyDescent="0.2">
      <c r="A6" s="298" t="s">
        <v>312</v>
      </c>
    </row>
    <row r="7" spans="1:1" ht="9.9499999999999993" customHeight="1" x14ac:dyDescent="0.2">
      <c r="A7" s="298"/>
    </row>
    <row r="8" spans="1:1" ht="36" x14ac:dyDescent="0.2">
      <c r="A8" s="298" t="s">
        <v>311</v>
      </c>
    </row>
    <row r="9" spans="1:1" ht="9.9499999999999993" customHeight="1" x14ac:dyDescent="0.2">
      <c r="A9" s="299"/>
    </row>
    <row r="10" spans="1:1" ht="36" customHeight="1" x14ac:dyDescent="0.2">
      <c r="A10" s="298" t="s">
        <v>310</v>
      </c>
    </row>
    <row r="11" spans="1:1" ht="9.6" customHeight="1" x14ac:dyDescent="0.2">
      <c r="A11" s="298"/>
    </row>
    <row r="12" spans="1:1" ht="36" customHeight="1" x14ac:dyDescent="0.2">
      <c r="A12" s="298" t="s">
        <v>340</v>
      </c>
    </row>
    <row r="13" spans="1:1" ht="9.9499999999999993" customHeight="1" x14ac:dyDescent="0.2">
      <c r="A13" s="298"/>
    </row>
    <row r="14" spans="1:1" ht="38.25" customHeight="1" x14ac:dyDescent="0.2">
      <c r="A14" s="298" t="s">
        <v>309</v>
      </c>
    </row>
    <row r="15" spans="1:1" ht="9.9499999999999993" customHeight="1" x14ac:dyDescent="0.2">
      <c r="A15" s="298"/>
    </row>
    <row r="16" spans="1:1" ht="24" x14ac:dyDescent="0.2">
      <c r="A16" s="298" t="s">
        <v>308</v>
      </c>
    </row>
    <row r="17" spans="1:1" ht="9.9499999999999993" customHeight="1" x14ac:dyDescent="0.2">
      <c r="A17" s="298"/>
    </row>
    <row r="18" spans="1:1" ht="24" x14ac:dyDescent="0.2">
      <c r="A18" s="298" t="s">
        <v>307</v>
      </c>
    </row>
    <row r="19" spans="1:1" ht="9.9499999999999993" customHeight="1" x14ac:dyDescent="0.2">
      <c r="A19" s="298"/>
    </row>
    <row r="20" spans="1:1" ht="39.75" customHeight="1" x14ac:dyDescent="0.2">
      <c r="A20" s="298" t="s">
        <v>306</v>
      </c>
    </row>
    <row r="21" spans="1:1" ht="9.9499999999999993" customHeight="1" x14ac:dyDescent="0.2">
      <c r="A21" s="298"/>
    </row>
    <row r="22" spans="1:1" ht="24" x14ac:dyDescent="0.2">
      <c r="A22" s="298" t="s">
        <v>305</v>
      </c>
    </row>
    <row r="23" spans="1:1" ht="9.9499999999999993" customHeight="1" x14ac:dyDescent="0.2">
      <c r="A23" s="298"/>
    </row>
    <row r="24" spans="1:1" ht="36" x14ac:dyDescent="0.2">
      <c r="A24" s="298" t="s">
        <v>304</v>
      </c>
    </row>
    <row r="25" spans="1:1" ht="9.9499999999999993" customHeight="1" x14ac:dyDescent="0.2">
      <c r="A25" s="298"/>
    </row>
    <row r="26" spans="1:1" ht="24" x14ac:dyDescent="0.2">
      <c r="A26" s="298" t="s">
        <v>303</v>
      </c>
    </row>
    <row r="27" spans="1:1" ht="9.9499999999999993" customHeight="1" x14ac:dyDescent="0.2">
      <c r="A27" s="298"/>
    </row>
    <row r="28" spans="1:1" ht="24" x14ac:dyDescent="0.2">
      <c r="A28" s="296" t="s">
        <v>302</v>
      </c>
    </row>
    <row r="29" spans="1:1" ht="12" x14ac:dyDescent="0.2">
      <c r="A29" s="298"/>
    </row>
    <row r="30" spans="1:1" ht="45" customHeight="1" x14ac:dyDescent="0.2">
      <c r="A30" s="298" t="s">
        <v>301</v>
      </c>
    </row>
    <row r="32" spans="1:1" ht="36" customHeight="1" x14ac:dyDescent="0.2">
      <c r="A32" s="298" t="s">
        <v>300</v>
      </c>
    </row>
    <row r="33" spans="1:1" ht="9.9499999999999993" customHeight="1" x14ac:dyDescent="0.2">
      <c r="A33" s="297"/>
    </row>
    <row r="34" spans="1:1" ht="12" x14ac:dyDescent="0.2">
      <c r="A34" s="296" t="s">
        <v>299</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263</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76">
        <f ca="1">TODAY()</f>
        <v>45686</v>
      </c>
      <c r="B6" s="210" t="s">
        <v>264</v>
      </c>
      <c r="C6" s="274"/>
      <c r="D6" s="274"/>
      <c r="E6" s="274"/>
      <c r="F6" s="274"/>
      <c r="G6" s="274"/>
      <c r="H6" s="274"/>
      <c r="I6" s="274"/>
      <c r="J6" s="274"/>
      <c r="K6" s="274"/>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5" t="s">
        <v>15</v>
      </c>
      <c r="E20" s="505"/>
      <c r="F20" s="505"/>
      <c r="G20" s="505"/>
      <c r="H20" s="505"/>
      <c r="K20" s="31"/>
      <c r="L20" s="31"/>
      <c r="M20" s="31"/>
      <c r="N20" s="31"/>
      <c r="O20" s="50"/>
    </row>
    <row r="21" spans="1:30" x14ac:dyDescent="0.2">
      <c r="A21" s="31" t="s">
        <v>15</v>
      </c>
      <c r="B21" s="31"/>
      <c r="C21" s="82" t="s">
        <v>15</v>
      </c>
      <c r="D21" s="505" t="s">
        <v>15</v>
      </c>
      <c r="E21" s="505"/>
      <c r="F21" s="505"/>
      <c r="G21" s="505"/>
      <c r="H21" s="505"/>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87" t="s">
        <v>68</v>
      </c>
      <c r="H23" s="488"/>
      <c r="I23" s="488"/>
      <c r="J23" s="489"/>
      <c r="K23" s="22"/>
      <c r="L23" s="490" t="s">
        <v>69</v>
      </c>
      <c r="M23" s="490"/>
      <c r="N23" s="490"/>
      <c r="O23" s="490"/>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6.6629999999999995E-2</v>
      </c>
      <c r="H39" s="103"/>
      <c r="I39" s="103"/>
      <c r="J39" s="237">
        <f>SUM(G39:H39)</f>
        <v>6.6629999999999995E-2</v>
      </c>
      <c r="K39" s="104" t="s">
        <v>42</v>
      </c>
      <c r="L39" s="322">
        <f>ROUND(D39*G39,2)</f>
        <v>0</v>
      </c>
      <c r="M39" s="105"/>
      <c r="N39" s="105"/>
      <c r="O39" s="105">
        <f t="shared" si="0"/>
        <v>0</v>
      </c>
      <c r="P39" s="245">
        <f>'Rider Rates'!$D$23</f>
        <v>45444</v>
      </c>
    </row>
    <row r="40" spans="1:220" x14ac:dyDescent="0.2">
      <c r="A40" s="241" t="s">
        <v>161</v>
      </c>
      <c r="B40" s="78"/>
      <c r="C40" s="78"/>
      <c r="D40" s="100">
        <f>'Customer Info'!$B$21+'Customer Info'!$B$22-'Customer Info'!$B$23</f>
        <v>0</v>
      </c>
      <c r="E40" s="101" t="s">
        <v>41</v>
      </c>
      <c r="F40" s="102" t="s">
        <v>8</v>
      </c>
      <c r="G40" s="103">
        <f>'Rider Rates'!$B$38</f>
        <v>1.66E-3</v>
      </c>
      <c r="H40" s="103"/>
      <c r="I40" s="103"/>
      <c r="J40" s="237">
        <f>SUM(G40:H40)</f>
        <v>1.66E-3</v>
      </c>
      <c r="K40" s="104" t="s">
        <v>42</v>
      </c>
      <c r="L40" s="105">
        <f>ROUND(D40*G40,2)</f>
        <v>0</v>
      </c>
      <c r="M40" s="105"/>
      <c r="N40" s="105"/>
      <c r="O40" s="105">
        <f t="shared" si="0"/>
        <v>0</v>
      </c>
      <c r="P40" s="245">
        <f>'Rider Rates'!$D$38</f>
        <v>45444</v>
      </c>
    </row>
    <row r="41" spans="1:220" x14ac:dyDescent="0.2">
      <c r="A41" s="210" t="s">
        <v>193</v>
      </c>
      <c r="B41" s="78"/>
      <c r="C41" s="78"/>
      <c r="D41" s="100">
        <f>'Customer Info'!$B$21+'Customer Info'!$B$22-'Customer Info'!$B$23</f>
        <v>0</v>
      </c>
      <c r="E41" s="101" t="s">
        <v>41</v>
      </c>
      <c r="F41" s="102" t="s">
        <v>8</v>
      </c>
      <c r="G41" s="103">
        <f>'Rider Rates'!$B$45</f>
        <v>4.5009999999999999E-4</v>
      </c>
      <c r="H41" s="103"/>
      <c r="I41" s="103"/>
      <c r="J41" s="237">
        <f>SUM(G41:H41)</f>
        <v>4.5009999999999999E-4</v>
      </c>
      <c r="K41" s="104" t="s">
        <v>42</v>
      </c>
      <c r="L41" s="105">
        <f>ROUND(D41*G41,2)</f>
        <v>0</v>
      </c>
      <c r="M41" s="105"/>
      <c r="N41" s="105"/>
      <c r="O41" s="105">
        <f t="shared" si="0"/>
        <v>0</v>
      </c>
      <c r="P41" s="245">
        <f>'Rider Rates'!$D$45</f>
        <v>45657</v>
      </c>
    </row>
    <row r="42" spans="1:220" x14ac:dyDescent="0.2">
      <c r="A42" s="241" t="s">
        <v>210</v>
      </c>
      <c r="B42" s="78"/>
      <c r="C42" s="78"/>
      <c r="D42" s="1">
        <f>IF($C$16&lt;0,0,IF($C$16&gt;833000,833000,$C$16))</f>
        <v>0</v>
      </c>
      <c r="E42" s="101" t="s">
        <v>41</v>
      </c>
      <c r="F42" s="102" t="s">
        <v>8</v>
      </c>
      <c r="G42" s="103"/>
      <c r="H42" s="103"/>
      <c r="I42" s="103">
        <f>'Rider Rates'!D49</f>
        <v>1.8006999999999999E-3</v>
      </c>
      <c r="J42" s="103">
        <f>SUM(G42:I42)</f>
        <v>1.8006999999999999E-3</v>
      </c>
      <c r="K42" s="104" t="s">
        <v>42</v>
      </c>
      <c r="L42" s="105"/>
      <c r="M42" s="105"/>
      <c r="N42" s="87">
        <f>D42*J42</f>
        <v>0</v>
      </c>
      <c r="O42" s="105">
        <f t="shared" si="0"/>
        <v>0</v>
      </c>
      <c r="P42" s="245">
        <f>'Rider Rates'!E49</f>
        <v>45658</v>
      </c>
    </row>
    <row r="43" spans="1:220" x14ac:dyDescent="0.2">
      <c r="A43" s="210" t="s">
        <v>189</v>
      </c>
      <c r="B43" s="78"/>
      <c r="C43" s="78"/>
      <c r="D43" s="1">
        <f>IF($C$16&lt;0,0,$C$16)</f>
        <v>0</v>
      </c>
      <c r="E43" s="113" t="s">
        <v>41</v>
      </c>
      <c r="F43" s="102" t="s">
        <v>8</v>
      </c>
      <c r="G43" s="103"/>
      <c r="H43" s="103">
        <f>'Rider Rates'!$B$59</f>
        <v>5.7019999999999998E-4</v>
      </c>
      <c r="I43" s="103"/>
      <c r="J43" s="103">
        <f>SUM(G43:I43)</f>
        <v>5.7019999999999998E-4</v>
      </c>
      <c r="K43" s="104" t="s">
        <v>42</v>
      </c>
      <c r="L43" s="105"/>
      <c r="M43" s="105">
        <f>ROUND(D43*H43,2)</f>
        <v>0</v>
      </c>
      <c r="N43" s="205"/>
      <c r="O43" s="105">
        <f t="shared" si="0"/>
        <v>0</v>
      </c>
      <c r="P43" s="245">
        <f>'Rider Rates'!$D$59</f>
        <v>45383</v>
      </c>
    </row>
    <row r="44" spans="1:220" x14ac:dyDescent="0.2">
      <c r="A44" s="210" t="s">
        <v>189</v>
      </c>
      <c r="B44" s="78"/>
      <c r="C44" s="78"/>
      <c r="D44" s="49">
        <f>D27</f>
        <v>0</v>
      </c>
      <c r="E44" s="35" t="s">
        <v>64</v>
      </c>
      <c r="F44" s="4" t="s">
        <v>8</v>
      </c>
      <c r="G44" s="103"/>
      <c r="H44" s="239">
        <f>'Rider Rates'!$B$64</f>
        <v>7.45</v>
      </c>
      <c r="I44" s="103"/>
      <c r="J44" s="239">
        <f>SUM(G44:I44)</f>
        <v>7.45</v>
      </c>
      <c r="K44" s="104" t="s">
        <v>44</v>
      </c>
      <c r="L44" s="105"/>
      <c r="M44" s="105">
        <f>ROUND(D44*H44,2)</f>
        <v>0</v>
      </c>
      <c r="N44" s="205"/>
      <c r="O44" s="105">
        <f t="shared" si="0"/>
        <v>0</v>
      </c>
      <c r="P44" s="245">
        <f>'Rider Rates'!$D$64</f>
        <v>45383</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4.94232E-2</v>
      </c>
      <c r="J47" s="120">
        <f>SUM(H47:I47)</f>
        <v>4.94232E-2</v>
      </c>
      <c r="K47" s="104"/>
      <c r="L47" s="105"/>
      <c r="M47" s="105"/>
      <c r="N47" s="105">
        <f>ROUND(N$29*I47,2)</f>
        <v>40.770000000000003</v>
      </c>
      <c r="O47" s="209">
        <f t="shared" si="1"/>
        <v>40.770000000000003</v>
      </c>
      <c r="P47" s="245">
        <f>'Rider Rates'!$D$85</f>
        <v>45562</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17.53</v>
      </c>
      <c r="J49" s="196">
        <f>SUM(G49:I49)</f>
        <v>17.53</v>
      </c>
      <c r="K49" s="104"/>
      <c r="L49" s="105"/>
      <c r="M49" s="105"/>
      <c r="N49" s="105">
        <f>I49</f>
        <v>17.53</v>
      </c>
      <c r="O49" s="105">
        <f>SUM(L49:N49)</f>
        <v>17.53</v>
      </c>
      <c r="P49" s="245">
        <f>'Rider Rates'!$D$91</f>
        <v>45657</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0.2363101</v>
      </c>
      <c r="J52" s="120">
        <f>SUM(H52:I52)</f>
        <v>0.2363101</v>
      </c>
      <c r="K52" s="104"/>
      <c r="L52" s="105"/>
      <c r="M52" s="105"/>
      <c r="N52" s="105">
        <f>ROUND(N$29*I52,2)</f>
        <v>194.96</v>
      </c>
      <c r="O52" s="105">
        <f t="shared" si="1"/>
        <v>194.96</v>
      </c>
      <c r="P52" s="245">
        <f>'Rider Rates'!$D$105</f>
        <v>45622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2.9050000000000001E-4</v>
      </c>
      <c r="J56" s="265">
        <f>SUM(G56:I56)</f>
        <v>2.9050000000000001E-4</v>
      </c>
      <c r="K56" s="104" t="s">
        <v>42</v>
      </c>
      <c r="L56" s="266"/>
      <c r="M56" s="266"/>
      <c r="N56" s="266">
        <f>IF(D56*J56&gt;'Rider Rates'!$C$125,'Rider Rates'!$C$125,D56*J56)</f>
        <v>0</v>
      </c>
      <c r="O56" s="266">
        <f t="shared" si="2"/>
        <v>0</v>
      </c>
      <c r="P56" s="264">
        <f>'Rider Rates'!$E$125</f>
        <v>45658</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45658</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313.35999999999996</v>
      </c>
      <c r="O61" s="169">
        <f t="shared" si="3"/>
        <v>313.35999999999996</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1138.3599999999999</v>
      </c>
      <c r="O63" s="98">
        <f>O29+O61</f>
        <v>1138.3599999999999</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1138.3599999999999</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1138.3599999999999</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activeCell="K52" sqref="K52"/>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77" t="s">
        <v>120</v>
      </c>
      <c r="B1" s="477"/>
      <c r="C1" s="477"/>
      <c r="D1" s="477"/>
      <c r="E1" s="477"/>
      <c r="F1" s="477"/>
      <c r="G1" s="477"/>
      <c r="H1" s="477"/>
      <c r="I1" s="477"/>
      <c r="J1" s="477"/>
      <c r="K1" s="477"/>
      <c r="L1" s="477"/>
      <c r="M1" s="477"/>
      <c r="N1" s="477"/>
      <c r="O1" s="477"/>
      <c r="P1" s="477"/>
      <c r="Q1" s="197"/>
    </row>
    <row r="2" spans="1:59" ht="18" customHeight="1" x14ac:dyDescent="0.2">
      <c r="A2" s="486" t="s">
        <v>266</v>
      </c>
      <c r="B2" s="486"/>
      <c r="C2" s="486"/>
      <c r="D2" s="486"/>
      <c r="E2" s="486"/>
      <c r="F2" s="486"/>
      <c r="G2" s="486"/>
      <c r="H2" s="486"/>
      <c r="I2" s="486"/>
      <c r="J2" s="486"/>
      <c r="K2" s="486"/>
      <c r="L2" s="486"/>
      <c r="M2" s="486"/>
      <c r="N2" s="486"/>
      <c r="O2" s="486"/>
      <c r="P2" s="486"/>
    </row>
    <row r="3" spans="1:59" ht="18" x14ac:dyDescent="0.25">
      <c r="A3" s="486"/>
      <c r="B3" s="486"/>
      <c r="C3" s="486"/>
      <c r="D3" s="486"/>
      <c r="E3" s="486"/>
      <c r="F3" s="486"/>
      <c r="G3" s="486"/>
      <c r="H3" s="486"/>
      <c r="I3" s="486"/>
      <c r="J3" s="486"/>
      <c r="K3" s="486"/>
      <c r="L3" s="486"/>
      <c r="M3" s="486"/>
      <c r="N3" s="486"/>
      <c r="O3" s="486"/>
      <c r="P3" s="486"/>
      <c r="Q3" s="198"/>
    </row>
    <row r="4" spans="1:59"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45686</v>
      </c>
      <c r="B6" s="485" t="s">
        <v>265</v>
      </c>
      <c r="C6" s="485"/>
      <c r="D6" s="485"/>
      <c r="E6" s="485"/>
      <c r="F6" s="485"/>
      <c r="G6" s="485"/>
      <c r="H6" s="485"/>
      <c r="I6" s="485"/>
      <c r="J6" s="485"/>
      <c r="K6" s="485"/>
      <c r="L6" s="485"/>
      <c r="M6" s="485"/>
      <c r="N6" s="485"/>
      <c r="O6" s="485"/>
    </row>
    <row r="7" spans="1:59" x14ac:dyDescent="0.2">
      <c r="A7" s="476" t="s">
        <v>15</v>
      </c>
      <c r="B7" s="476"/>
      <c r="C7" s="476"/>
      <c r="D7" s="476"/>
      <c r="E7" s="476"/>
      <c r="F7" s="476"/>
      <c r="G7" s="476"/>
      <c r="H7" s="476"/>
      <c r="I7" s="476"/>
      <c r="J7" s="476"/>
      <c r="K7" s="476"/>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2</v>
      </c>
      <c r="C11" s="194" t="str">
        <f>LOOKUP($B$11,$S$11:$AD$11,S12:AD12)</f>
        <v>February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2" t="s">
        <v>68</v>
      </c>
      <c r="H23" s="483"/>
      <c r="I23" s="483"/>
      <c r="J23" s="484"/>
      <c r="K23" s="159"/>
      <c r="L23" s="479" t="s">
        <v>69</v>
      </c>
      <c r="M23" s="480"/>
      <c r="N23" s="480"/>
      <c r="O23" s="481"/>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1.17</v>
      </c>
      <c r="J39" s="237">
        <f>SUM(G39:I39)</f>
        <v>1.17</v>
      </c>
      <c r="K39" s="104"/>
      <c r="L39" s="105"/>
      <c r="M39" s="105"/>
      <c r="N39" s="105">
        <f>J39</f>
        <v>1.17</v>
      </c>
      <c r="O39" s="105">
        <f>SUM(L39:N39)</f>
        <v>1.17</v>
      </c>
      <c r="P39" s="245">
        <f>'Rider Rates'!E48</f>
        <v>45658</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4.3837099999999997E-2</v>
      </c>
      <c r="I40" s="103"/>
      <c r="J40" s="103">
        <f>SUM(G40:I40)</f>
        <v>4.3837099999999997E-2</v>
      </c>
      <c r="K40" s="104" t="s">
        <v>42</v>
      </c>
      <c r="L40" s="105"/>
      <c r="M40" s="105">
        <f>ROUND(D40*H40,2)</f>
        <v>0</v>
      </c>
      <c r="N40" s="205"/>
      <c r="O40" s="105">
        <f t="shared" si="2"/>
        <v>0</v>
      </c>
      <c r="P40" s="245">
        <f>'Rider Rates'!$D$55</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338</v>
      </c>
      <c r="B41" s="78"/>
      <c r="C41" s="78"/>
      <c r="D41" s="100">
        <f>IF($D$17&lt;0,0,$D$17)</f>
        <v>0</v>
      </c>
      <c r="E41" s="101" t="s">
        <v>41</v>
      </c>
      <c r="F41" s="102" t="s">
        <v>8</v>
      </c>
      <c r="G41" s="103"/>
      <c r="H41" s="103"/>
      <c r="I41" s="103">
        <f>'Rider Rates'!$B$66</f>
        <v>8.6240000000000004E-4</v>
      </c>
      <c r="J41" s="103">
        <f t="shared" ref="J41" si="3">SUM(G41:I41)</f>
        <v>8.6240000000000004E-4</v>
      </c>
      <c r="K41" s="104" t="s">
        <v>42</v>
      </c>
      <c r="L41" s="105"/>
      <c r="M41" s="105"/>
      <c r="N41" s="105">
        <f>ROUND($D$41*'Rider Rates'!$B$66,2)</f>
        <v>0</v>
      </c>
      <c r="O41" s="250">
        <f t="shared" ref="O41" si="4">SUM(L41:N41)</f>
        <v>0</v>
      </c>
      <c r="P41" s="245">
        <f>'Rider Rates'!$D$66</f>
        <v>45532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4.94232E-2</v>
      </c>
      <c r="J43" s="120">
        <f>SUM(G43:I43)</f>
        <v>4.94232E-2</v>
      </c>
      <c r="K43" s="104"/>
      <c r="L43" s="105"/>
      <c r="M43" s="105"/>
      <c r="N43" s="105">
        <f>ROUND(D43*I43,2)</f>
        <v>0.49</v>
      </c>
      <c r="O43" s="105">
        <f t="shared" si="2"/>
        <v>0.49</v>
      </c>
      <c r="P43" s="245">
        <f>'Rider Rates'!$D$85</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2.08</v>
      </c>
      <c r="J45" s="196">
        <f>SUM(G45:I45)</f>
        <v>2.08</v>
      </c>
      <c r="K45" s="104"/>
      <c r="L45" s="105"/>
      <c r="M45" s="105"/>
      <c r="N45" s="105">
        <f>I45</f>
        <v>2.08</v>
      </c>
      <c r="O45" s="250">
        <f>SUM(L45:N45)</f>
        <v>2.08</v>
      </c>
      <c r="P45" s="245">
        <f>'Rider Rates'!$D$90</f>
        <v>45657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0.2363101</v>
      </c>
      <c r="J46" s="238">
        <f t="shared" si="0"/>
        <v>0.2363101</v>
      </c>
      <c r="K46" s="104"/>
      <c r="L46" s="105"/>
      <c r="M46" s="105"/>
      <c r="N46" s="105">
        <f>ROUND(D46*I46,2)</f>
        <v>2.36</v>
      </c>
      <c r="O46" s="105">
        <f t="shared" si="2"/>
        <v>2.36</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Rates'!$B$124</f>
        <v>0.1</v>
      </c>
      <c r="J49" s="263">
        <f t="shared" si="5"/>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7.839999999999999</v>
      </c>
      <c r="O53" s="169">
        <f t="shared" si="7"/>
        <v>7.839999999999999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17.84</v>
      </c>
      <c r="O55" s="187">
        <f>O27+O53</f>
        <v>17.84</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17.84</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75"/>
    </row>
    <row r="75" spans="1:221" x14ac:dyDescent="0.2">
      <c r="A75" s="475"/>
    </row>
    <row r="76" spans="1:221" x14ac:dyDescent="0.2">
      <c r="A76" s="475"/>
    </row>
    <row r="77" spans="1:221" x14ac:dyDescent="0.2">
      <c r="A77" s="475"/>
    </row>
    <row r="78" spans="1:221" x14ac:dyDescent="0.2">
      <c r="A78" s="475"/>
    </row>
    <row r="79" spans="1:221" x14ac:dyDescent="0.2">
      <c r="A79" s="475"/>
    </row>
    <row r="80" spans="1:221"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activeCell="K52" sqref="K52"/>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c r="Q1" s="203"/>
    </row>
    <row r="2" spans="1:30" ht="20.25" x14ac:dyDescent="0.3">
      <c r="A2" s="493" t="s">
        <v>267</v>
      </c>
      <c r="B2" s="493"/>
      <c r="C2" s="493"/>
      <c r="D2" s="493"/>
      <c r="E2" s="493"/>
      <c r="F2" s="493"/>
      <c r="G2" s="493"/>
      <c r="H2" s="493"/>
      <c r="I2" s="493"/>
      <c r="J2" s="493"/>
      <c r="K2" s="493"/>
      <c r="L2" s="493"/>
      <c r="M2" s="493"/>
      <c r="N2" s="493"/>
      <c r="O2" s="493"/>
      <c r="P2" s="493"/>
      <c r="Q2" s="197"/>
    </row>
    <row r="3" spans="1:30" ht="18" x14ac:dyDescent="0.25">
      <c r="A3" s="478" t="s">
        <v>95</v>
      </c>
      <c r="B3" s="478"/>
      <c r="C3" s="478"/>
      <c r="D3" s="478"/>
      <c r="E3" s="478"/>
      <c r="F3" s="478"/>
      <c r="G3" s="478"/>
      <c r="H3" s="478"/>
      <c r="I3" s="478"/>
      <c r="J3" s="478"/>
      <c r="K3" s="478"/>
      <c r="L3" s="478"/>
      <c r="M3" s="478"/>
      <c r="N3" s="478"/>
      <c r="O3" s="478"/>
      <c r="P3" s="478"/>
      <c r="Q3" s="198"/>
    </row>
    <row r="4" spans="1:30" ht="15.75" x14ac:dyDescent="0.25">
      <c r="A4" s="478"/>
      <c r="B4" s="478"/>
      <c r="C4" s="478"/>
      <c r="D4" s="478"/>
      <c r="E4" s="478"/>
      <c r="F4" s="478"/>
      <c r="G4" s="478"/>
      <c r="H4" s="478"/>
      <c r="I4" s="478"/>
      <c r="J4" s="478"/>
      <c r="K4" s="478"/>
      <c r="L4" s="478"/>
      <c r="M4" s="478"/>
      <c r="N4" s="478"/>
      <c r="O4" s="478"/>
      <c r="P4" s="478"/>
      <c r="Q4" s="199"/>
    </row>
    <row r="5" spans="1:30" x14ac:dyDescent="0.2">
      <c r="A5" s="76">
        <f ca="1">TODAY()</f>
        <v>45686</v>
      </c>
      <c r="B5" s="485" t="s">
        <v>294</v>
      </c>
      <c r="C5" s="485"/>
      <c r="D5" s="485"/>
      <c r="E5" s="485"/>
      <c r="F5" s="485"/>
      <c r="G5" s="485"/>
      <c r="H5" s="485"/>
      <c r="I5" s="485"/>
      <c r="J5" s="485"/>
      <c r="K5" s="485"/>
      <c r="L5" s="485"/>
      <c r="M5" s="485"/>
      <c r="N5" s="485"/>
      <c r="O5" s="485"/>
    </row>
    <row r="6" spans="1:30" x14ac:dyDescent="0.2">
      <c r="A6" s="476" t="s">
        <v>15</v>
      </c>
      <c r="B6" s="476"/>
      <c r="C6" s="476"/>
      <c r="D6" s="476"/>
      <c r="E6" s="476"/>
      <c r="F6" s="476"/>
      <c r="G6" s="476"/>
      <c r="H6" s="476"/>
      <c r="I6" s="476"/>
      <c r="J6" s="476"/>
      <c r="K6" s="476"/>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2</v>
      </c>
      <c r="C10" s="194" t="str">
        <f>LOOKUP(B10,S11:AD11,S12:AD12)</f>
        <v>February</v>
      </c>
      <c r="D10" s="133">
        <f>'Customer Info'!C9</f>
        <v>2025</v>
      </c>
    </row>
    <row r="11" spans="1:30" x14ac:dyDescent="0.2">
      <c r="A11" s="491"/>
      <c r="B11" s="491"/>
      <c r="C11" s="491"/>
      <c r="D11" s="491"/>
      <c r="E11" s="491"/>
      <c r="F11" s="491"/>
      <c r="G11" s="491"/>
      <c r="H11" s="491"/>
      <c r="I11" s="491"/>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87" t="s">
        <v>68</v>
      </c>
      <c r="H17" s="488"/>
      <c r="I17" s="488"/>
      <c r="J17" s="489"/>
      <c r="K17" s="22"/>
      <c r="L17" s="490" t="s">
        <v>69</v>
      </c>
      <c r="M17" s="490"/>
      <c r="N17" s="490"/>
      <c r="O17" s="490"/>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1.17</v>
      </c>
      <c r="J33" s="103">
        <f>SUM(G33:I33)</f>
        <v>1.17</v>
      </c>
      <c r="K33" s="104" t="s">
        <v>42</v>
      </c>
      <c r="L33" s="105"/>
      <c r="M33" s="105"/>
      <c r="N33" s="105">
        <f>J33</f>
        <v>1.17</v>
      </c>
      <c r="O33" s="105">
        <f>SUM(L33:N33)</f>
        <v>1.17</v>
      </c>
      <c r="P33" s="245">
        <f>'Rider Rates'!E48</f>
        <v>45658</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4.3837099999999997E-2</v>
      </c>
      <c r="I34" s="103"/>
      <c r="J34" s="103">
        <f>SUM(G34:I34)</f>
        <v>4.3837099999999997E-2</v>
      </c>
      <c r="K34" s="104" t="s">
        <v>42</v>
      </c>
      <c r="L34" s="105"/>
      <c r="M34" s="105">
        <f>ROUND(D34*H34,2)</f>
        <v>0</v>
      </c>
      <c r="N34" s="205"/>
      <c r="O34" s="105">
        <f t="shared" si="2"/>
        <v>0</v>
      </c>
      <c r="P34" s="245">
        <f>'Rider Rates'!$D$55</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338</v>
      </c>
      <c r="B35" s="78"/>
      <c r="C35" s="78"/>
      <c r="D35" s="100">
        <f>IF($C$14&lt;0,0,$C$14)</f>
        <v>0</v>
      </c>
      <c r="E35" s="101" t="s">
        <v>41</v>
      </c>
      <c r="F35" s="102" t="s">
        <v>8</v>
      </c>
      <c r="G35" s="103"/>
      <c r="H35" s="103"/>
      <c r="I35" s="103">
        <f>'Rider Rates'!$B$66</f>
        <v>8.6240000000000004E-4</v>
      </c>
      <c r="J35" s="103">
        <f t="shared" ref="J35" si="3">SUM(G35:I35)</f>
        <v>8.6240000000000004E-4</v>
      </c>
      <c r="K35" s="104" t="s">
        <v>42</v>
      </c>
      <c r="L35" s="105"/>
      <c r="M35" s="105"/>
      <c r="N35" s="105">
        <f>ROUND($D$35*'Rider Rates'!$B$66,2)</f>
        <v>0</v>
      </c>
      <c r="O35" s="105">
        <f>SUM(L35:N35)</f>
        <v>0</v>
      </c>
      <c r="P35" s="245">
        <f>'Rider Rates'!$D$66</f>
        <v>45532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4.94232E-2</v>
      </c>
      <c r="J37" s="120">
        <f t="shared" si="0"/>
        <v>4.94232E-2</v>
      </c>
      <c r="K37" s="104"/>
      <c r="L37" s="105"/>
      <c r="M37" s="105"/>
      <c r="N37" s="105">
        <f>ROUND(D37*I37,2)</f>
        <v>0.49</v>
      </c>
      <c r="O37" s="105">
        <f>SUM(L37:N37)</f>
        <v>0.49</v>
      </c>
      <c r="P37" s="245">
        <f>'Rider Rates'!$D$85</f>
        <v>45562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2.08</v>
      </c>
      <c r="J39" s="196">
        <f t="shared" si="0"/>
        <v>2.08</v>
      </c>
      <c r="K39" s="104"/>
      <c r="L39" s="105"/>
      <c r="M39" s="105"/>
      <c r="N39" s="105">
        <f>I39</f>
        <v>2.08</v>
      </c>
      <c r="O39" s="105">
        <f>SUM(L39:N39)</f>
        <v>2.08</v>
      </c>
      <c r="P39" s="245">
        <f>'Rider Rates'!$D$90</f>
        <v>45657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0.2363101</v>
      </c>
      <c r="J40" s="120">
        <f t="shared" si="0"/>
        <v>0.2363101</v>
      </c>
      <c r="K40" s="104"/>
      <c r="L40" s="105"/>
      <c r="M40" s="105"/>
      <c r="N40" s="105">
        <f>ROUND(D40*I40,2)</f>
        <v>2.36</v>
      </c>
      <c r="O40" s="105">
        <f t="shared" ref="O40:O43" si="4">SUM(L40:N40)</f>
        <v>2.36</v>
      </c>
      <c r="P40" s="245">
        <f>'Rider Rates'!$D$105</f>
        <v>45622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Rates'!$B$124</f>
        <v>0.1</v>
      </c>
      <c r="J43" s="263">
        <f>SUM(G43:I43)</f>
        <v>0.1</v>
      </c>
      <c r="K43" s="104"/>
      <c r="L43" s="209"/>
      <c r="M43" s="209"/>
      <c r="N43" s="209">
        <f>J43</f>
        <v>0.1</v>
      </c>
      <c r="O43" s="209">
        <f t="shared" si="4"/>
        <v>0.1</v>
      </c>
      <c r="P43" s="264">
        <f>'Rider Rates'!$E$124</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7.839999999999999</v>
      </c>
      <c r="O47" s="169">
        <f t="shared" si="5"/>
        <v>7.839999999999999</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17.84</v>
      </c>
      <c r="O49" s="187">
        <f>O21+O47</f>
        <v>17.84</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17.84</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activeCell="K52" sqref="K52"/>
    </sheetView>
  </sheetViews>
  <sheetFormatPr defaultColWidth="8.5703125" defaultRowHeight="12.75" x14ac:dyDescent="0.2"/>
  <cols>
    <col min="1" max="1" width="37.5703125" style="332" customWidth="1"/>
    <col min="2" max="2" width="2.140625" style="332" customWidth="1"/>
    <col min="3" max="3" width="14.5703125" style="332" customWidth="1"/>
    <col min="4" max="4" width="15.42578125" style="332" customWidth="1"/>
    <col min="5" max="5" width="9.85546875" style="332" customWidth="1"/>
    <col min="6" max="6" width="5.5703125" style="332" customWidth="1"/>
    <col min="7" max="8" width="13.42578125" style="332" customWidth="1"/>
    <col min="9" max="9" width="14.5703125" style="332" customWidth="1"/>
    <col min="10" max="10" width="14.85546875" style="332" bestFit="1" customWidth="1"/>
    <col min="11" max="11" width="7" style="332" customWidth="1"/>
    <col min="12" max="12" width="15.140625" style="332" customWidth="1"/>
    <col min="13" max="13" width="17.42578125" style="332" bestFit="1" customWidth="1"/>
    <col min="14" max="14" width="16.5703125" style="332" customWidth="1"/>
    <col min="15" max="15" width="17.42578125" style="332" bestFit="1" customWidth="1"/>
    <col min="16" max="16" width="12.85546875" style="332" bestFit="1" customWidth="1"/>
    <col min="17" max="17" width="8.5703125" style="332"/>
    <col min="18" max="18" width="13.8554687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317</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c r="L5" s="333"/>
      <c r="M5" s="333"/>
      <c r="N5" s="333"/>
      <c r="O5" s="333"/>
      <c r="P5" s="333"/>
    </row>
    <row r="6" spans="1:30" x14ac:dyDescent="0.2">
      <c r="A6" s="334">
        <f ca="1">TODAY()</f>
        <v>45686</v>
      </c>
      <c r="B6" s="335" t="s">
        <v>318</v>
      </c>
      <c r="C6" s="335"/>
      <c r="D6" s="335"/>
      <c r="E6" s="335"/>
      <c r="F6" s="335"/>
      <c r="G6" s="335"/>
      <c r="H6" s="335"/>
      <c r="I6" s="335"/>
      <c r="J6" s="335"/>
      <c r="K6" s="335"/>
      <c r="L6" s="335"/>
      <c r="M6" s="335"/>
      <c r="N6" s="335"/>
      <c r="O6" s="335"/>
    </row>
    <row r="7" spans="1:30" x14ac:dyDescent="0.2">
      <c r="A7" s="501" t="s">
        <v>15</v>
      </c>
      <c r="B7" s="501"/>
      <c r="C7" s="501"/>
      <c r="D7" s="501"/>
      <c r="E7" s="501"/>
      <c r="F7" s="501"/>
      <c r="G7" s="501"/>
      <c r="H7" s="501"/>
      <c r="I7" s="501"/>
      <c r="J7" s="501"/>
      <c r="K7" s="501"/>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45"/>
      <c r="K12" s="345"/>
      <c r="L12" s="345"/>
      <c r="M12" s="345"/>
      <c r="N12" s="345"/>
      <c r="O12" s="345"/>
      <c r="P12" s="345"/>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47" t="s">
        <v>27</v>
      </c>
      <c r="B13" s="336"/>
      <c r="C13" s="336"/>
      <c r="D13" s="336"/>
      <c r="E13" s="336"/>
      <c r="F13" s="336"/>
      <c r="G13" s="336"/>
      <c r="H13" s="336"/>
      <c r="I13" s="336"/>
      <c r="R13" s="336" t="s">
        <v>168</v>
      </c>
      <c r="S13" s="348">
        <v>1.8274700000000001E-2</v>
      </c>
      <c r="T13" s="348">
        <v>1.8274700000000001E-2</v>
      </c>
      <c r="U13" s="348">
        <v>1.8274700000000001E-2</v>
      </c>
      <c r="V13" s="348">
        <v>1.8274700000000001E-2</v>
      </c>
      <c r="W13" s="348">
        <v>1.8274700000000001E-2</v>
      </c>
      <c r="X13" s="348">
        <v>1.8274700000000001E-2</v>
      </c>
      <c r="Y13" s="348">
        <v>1.8274700000000001E-2</v>
      </c>
      <c r="Z13" s="348">
        <v>1.8274700000000001E-2</v>
      </c>
      <c r="AA13" s="348">
        <v>1.8274700000000001E-2</v>
      </c>
      <c r="AB13" s="348">
        <v>1.8274700000000001E-2</v>
      </c>
      <c r="AC13" s="348">
        <v>1.8274700000000001E-2</v>
      </c>
      <c r="AD13" s="348">
        <v>1.8274700000000001E-2</v>
      </c>
    </row>
    <row r="14" spans="1:30" x14ac:dyDescent="0.2">
      <c r="A14" s="336"/>
      <c r="B14" s="336"/>
      <c r="C14" s="336"/>
      <c r="D14" s="336"/>
      <c r="E14" s="336"/>
      <c r="F14" s="336"/>
      <c r="G14" s="336"/>
      <c r="H14" s="336"/>
      <c r="I14" s="336"/>
      <c r="R14" s="336" t="s">
        <v>169</v>
      </c>
      <c r="S14" s="348">
        <v>1.8274700000000001E-2</v>
      </c>
      <c r="T14" s="348">
        <v>1.8274700000000001E-2</v>
      </c>
      <c r="U14" s="348">
        <v>1.8274700000000001E-2</v>
      </c>
      <c r="V14" s="348">
        <v>1.8274700000000001E-2</v>
      </c>
      <c r="W14" s="348">
        <v>1.8274700000000001E-2</v>
      </c>
      <c r="X14" s="348">
        <v>1.8274700000000001E-2</v>
      </c>
      <c r="Y14" s="348">
        <v>1.8274700000000001E-2</v>
      </c>
      <c r="Z14" s="348">
        <v>1.8274700000000001E-2</v>
      </c>
      <c r="AA14" s="348">
        <v>1.8274700000000001E-2</v>
      </c>
      <c r="AB14" s="348">
        <v>1.8274700000000001E-2</v>
      </c>
      <c r="AC14" s="348">
        <v>1.8274700000000001E-2</v>
      </c>
      <c r="AD14" s="348">
        <v>1.8274700000000001E-2</v>
      </c>
    </row>
    <row r="15" spans="1:30" x14ac:dyDescent="0.2">
      <c r="A15" s="349" t="s">
        <v>332</v>
      </c>
      <c r="B15" s="336"/>
      <c r="C15" s="339">
        <f>IF('Customer Info'!B21&lt;0,0,'Customer Info'!B21)</f>
        <v>0</v>
      </c>
      <c r="D15" s="336"/>
      <c r="E15" s="336"/>
      <c r="F15" s="336"/>
      <c r="G15" s="336"/>
      <c r="H15" s="336"/>
      <c r="I15" s="336"/>
      <c r="R15" s="336"/>
      <c r="S15" s="348"/>
      <c r="T15" s="348"/>
      <c r="U15" s="348"/>
      <c r="V15" s="348"/>
      <c r="W15" s="348"/>
      <c r="X15" s="348"/>
      <c r="Y15" s="348"/>
      <c r="Z15" s="348"/>
      <c r="AA15" s="348"/>
      <c r="AB15" s="348"/>
      <c r="AC15" s="348"/>
      <c r="AD15" s="348"/>
    </row>
    <row r="16" spans="1:30" x14ac:dyDescent="0.2">
      <c r="A16" s="349" t="s">
        <v>333</v>
      </c>
      <c r="B16" s="336"/>
      <c r="C16" s="339">
        <f>IF('Customer Info'!B22&lt;0,0,'Customer Info'!B22)</f>
        <v>0</v>
      </c>
      <c r="D16" s="336"/>
      <c r="E16" s="336"/>
      <c r="F16" s="336"/>
      <c r="G16" s="336"/>
      <c r="H16" s="336"/>
      <c r="I16" s="336"/>
      <c r="R16" s="336"/>
      <c r="S16" s="348"/>
      <c r="T16" s="348"/>
      <c r="U16" s="348"/>
      <c r="V16" s="348"/>
      <c r="W16" s="348"/>
      <c r="X16" s="348"/>
      <c r="Y16" s="348"/>
      <c r="Z16" s="348"/>
      <c r="AA16" s="348"/>
      <c r="AB16" s="348"/>
      <c r="AC16" s="348"/>
      <c r="AD16" s="348"/>
    </row>
    <row r="17" spans="1:221" x14ac:dyDescent="0.2">
      <c r="A17" s="349" t="s">
        <v>334</v>
      </c>
      <c r="B17" s="350"/>
      <c r="C17" s="336">
        <f>C15+C16</f>
        <v>0</v>
      </c>
      <c r="D17" s="350" t="s">
        <v>41</v>
      </c>
      <c r="E17" s="350"/>
      <c r="F17" s="351"/>
      <c r="G17" s="350"/>
      <c r="H17" s="350"/>
      <c r="I17" s="350"/>
      <c r="R17" s="352" t="s">
        <v>187</v>
      </c>
      <c r="S17" s="332">
        <f>'Rider Rates'!$C$21</f>
        <v>7.0209999999999995E-2</v>
      </c>
      <c r="T17" s="332">
        <f>'Rider Rates'!$C$21</f>
        <v>7.0209999999999995E-2</v>
      </c>
      <c r="U17" s="332">
        <f>'Rider Rates'!$C$21</f>
        <v>7.0209999999999995E-2</v>
      </c>
      <c r="V17" s="332">
        <f>'Rider Rates'!$C$21</f>
        <v>7.0209999999999995E-2</v>
      </c>
      <c r="W17" s="332">
        <f>'Rider Rates'!$C$21</f>
        <v>7.0209999999999995E-2</v>
      </c>
      <c r="X17" s="332">
        <f>'Rider Rates'!$B$21</f>
        <v>7.0209999999999995E-2</v>
      </c>
      <c r="Y17" s="332">
        <f>'Rider Rates'!$B$21</f>
        <v>7.0209999999999995E-2</v>
      </c>
      <c r="Z17" s="332">
        <f>'Rider Rates'!$B$21</f>
        <v>7.0209999999999995E-2</v>
      </c>
      <c r="AA17" s="332">
        <f>'Rider Rates'!$B$21</f>
        <v>7.0209999999999995E-2</v>
      </c>
      <c r="AB17" s="332">
        <f>'Rider Rates'!$C$21</f>
        <v>7.0209999999999995E-2</v>
      </c>
      <c r="AC17" s="332">
        <f>'Rider Rates'!$C$21</f>
        <v>7.0209999999999995E-2</v>
      </c>
      <c r="AD17" s="332">
        <f>'Rider Rates'!$C$21</f>
        <v>7.0209999999999995E-2</v>
      </c>
    </row>
    <row r="18" spans="1:221" x14ac:dyDescent="0.2">
      <c r="A18" s="350"/>
      <c r="B18" s="350"/>
      <c r="C18" s="351"/>
      <c r="D18" s="351"/>
      <c r="E18" s="351"/>
      <c r="F18" s="351"/>
      <c r="G18" s="337"/>
      <c r="H18" s="350"/>
      <c r="I18" s="350"/>
    </row>
    <row r="19" spans="1:221" x14ac:dyDescent="0.2">
      <c r="A19" s="353" t="s">
        <v>124</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
      <c r="A21" s="359" t="s">
        <v>32</v>
      </c>
      <c r="G21" s="360"/>
      <c r="H21" s="360"/>
      <c r="I21" s="250">
        <f>'Rider Rates'!B141</f>
        <v>10</v>
      </c>
      <c r="J21" s="250">
        <f>SUM(G21:I21)</f>
        <v>10</v>
      </c>
      <c r="L21" s="250"/>
      <c r="M21" s="250"/>
      <c r="N21" s="250">
        <f>I21</f>
        <v>10</v>
      </c>
      <c r="O21" s="250">
        <f>+SUM(L21:N21)</f>
        <v>10</v>
      </c>
      <c r="P21" s="361">
        <v>44531</v>
      </c>
    </row>
    <row r="22" spans="1:221" x14ac:dyDescent="0.2">
      <c r="A22" s="362" t="s">
        <v>330</v>
      </c>
      <c r="D22" s="363">
        <f>C15</f>
        <v>0</v>
      </c>
      <c r="E22" s="364" t="s">
        <v>41</v>
      </c>
      <c r="F22" s="365" t="s">
        <v>8</v>
      </c>
      <c r="G22" s="366"/>
      <c r="H22" s="366"/>
      <c r="I22" s="366">
        <f>'Rider Rates'!C141</f>
        <v>3.7427700000000001E-2</v>
      </c>
      <c r="J22" s="366">
        <f>SUM(G22:I22)</f>
        <v>3.7427700000000001E-2</v>
      </c>
      <c r="K22" s="367" t="s">
        <v>42</v>
      </c>
      <c r="L22" s="368"/>
      <c r="M22" s="368"/>
      <c r="N22" s="368">
        <f>ROUND($D22*I22,2)</f>
        <v>0</v>
      </c>
      <c r="O22" s="250">
        <f>+SUM(L22:N22)</f>
        <v>0</v>
      </c>
      <c r="P22" s="361">
        <f>'Rider Rates'!H141</f>
        <v>45444</v>
      </c>
    </row>
    <row r="23" spans="1:221" x14ac:dyDescent="0.2">
      <c r="A23" s="362" t="s">
        <v>331</v>
      </c>
      <c r="D23" s="363">
        <f>C16</f>
        <v>0</v>
      </c>
      <c r="E23" s="367" t="s">
        <v>92</v>
      </c>
      <c r="F23" s="365"/>
      <c r="G23" s="366"/>
      <c r="H23" s="366"/>
      <c r="I23" s="366">
        <f>'Rider Rates'!D141</f>
        <v>1.5787499999999999E-2</v>
      </c>
      <c r="J23" s="366">
        <f>SUM(G23:I23)</f>
        <v>1.5787499999999999E-2</v>
      </c>
      <c r="K23" s="367" t="s">
        <v>42</v>
      </c>
      <c r="L23" s="368"/>
      <c r="M23" s="368"/>
      <c r="N23" s="368">
        <f>ROUND($D23*I23,2)</f>
        <v>0</v>
      </c>
      <c r="O23" s="250">
        <f>+SUM(L23:N23)</f>
        <v>0</v>
      </c>
      <c r="P23" s="361">
        <f>'Rider Rates'!H141</f>
        <v>45444</v>
      </c>
    </row>
    <row r="24" spans="1:221" x14ac:dyDescent="0.2">
      <c r="A24" s="369" t="s">
        <v>75</v>
      </c>
      <c r="B24" s="370"/>
      <c r="C24" s="370"/>
      <c r="D24" s="371"/>
      <c r="E24" s="371"/>
      <c r="F24" s="370"/>
      <c r="G24" s="370"/>
      <c r="I24" s="372"/>
      <c r="K24" s="373"/>
      <c r="L24" s="374"/>
      <c r="M24" s="375"/>
      <c r="N24" s="374">
        <f>SUM(N19:N23)</f>
        <v>10</v>
      </c>
      <c r="O24" s="374">
        <f>SUM(O21:O23)</f>
        <v>10</v>
      </c>
      <c r="R24" s="376"/>
      <c r="S24" s="377"/>
      <c r="T24" s="378"/>
      <c r="U24" s="336"/>
      <c r="V24" s="379"/>
      <c r="W24" s="336"/>
      <c r="X24" s="336"/>
      <c r="Y24" s="336"/>
      <c r="Z24" s="336"/>
      <c r="AA24" s="336"/>
      <c r="AB24" s="336"/>
      <c r="AC24" s="336"/>
      <c r="AD24" s="336"/>
    </row>
    <row r="25" spans="1:221" x14ac:dyDescent="0.2">
      <c r="A25" s="380"/>
      <c r="B25" s="380"/>
      <c r="C25" s="380"/>
      <c r="D25" s="381"/>
      <c r="E25" s="381"/>
      <c r="F25" s="380"/>
      <c r="G25" s="381"/>
      <c r="H25" s="381"/>
      <c r="I25" s="381"/>
      <c r="J25" s="381"/>
      <c r="K25" s="382"/>
      <c r="L25" s="381"/>
      <c r="M25" s="381"/>
      <c r="N25" s="381"/>
      <c r="O25" s="381"/>
      <c r="P25" s="381"/>
      <c r="R25" s="383"/>
      <c r="S25" s="377"/>
      <c r="T25" s="378"/>
      <c r="U25" s="336"/>
      <c r="V25" s="379"/>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row>
    <row r="26" spans="1:221" x14ac:dyDescent="0.2">
      <c r="A26" s="347" t="s">
        <v>70</v>
      </c>
      <c r="B26" s="384"/>
      <c r="C26" s="384"/>
      <c r="D26" s="385"/>
      <c r="E26" s="385"/>
      <c r="F26" s="384"/>
      <c r="G26" s="385"/>
      <c r="H26" s="385"/>
      <c r="I26" s="385"/>
      <c r="J26" s="385"/>
      <c r="K26" s="385"/>
      <c r="L26" s="385"/>
      <c r="M26" s="385"/>
      <c r="N26" s="385"/>
      <c r="O26" s="385"/>
      <c r="P26" s="336"/>
      <c r="R26" s="383"/>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P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79</v>
      </c>
      <c r="B28" s="388"/>
      <c r="C28" s="388"/>
      <c r="D28" s="363">
        <f>IF($C$17&lt;0,0,IF($C$17&gt;833000,833000,$C$17))</f>
        <v>0</v>
      </c>
      <c r="E28" s="364" t="s">
        <v>41</v>
      </c>
      <c r="F28" s="365" t="s">
        <v>8</v>
      </c>
      <c r="G28" s="389"/>
      <c r="H28" s="389"/>
      <c r="I28" s="389">
        <f>'Rider Rates'!$B$4</f>
        <v>4.6278999999999999E-3</v>
      </c>
      <c r="J28" s="390">
        <f t="shared" ref="J28:J48" si="0">SUM(G28:I28)</f>
        <v>4.6278999999999999E-3</v>
      </c>
      <c r="K28" s="367" t="s">
        <v>42</v>
      </c>
      <c r="L28" s="250"/>
      <c r="M28" s="250"/>
      <c r="N28" s="250">
        <f t="shared" ref="N28:N33" si="1">ROUND(D28*I28,2)</f>
        <v>0</v>
      </c>
      <c r="O28" s="250">
        <f t="shared" ref="O28:O49" si="2">SUM(L28:N28)</f>
        <v>0</v>
      </c>
      <c r="P28" s="361">
        <f>'Rider Rates'!$D$4</f>
        <v>45657</v>
      </c>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80</v>
      </c>
      <c r="B29" s="336"/>
      <c r="C29" s="336"/>
      <c r="D29" s="391">
        <f>IF($C$17&gt;833000,$C$17-833000,0)</f>
        <v>0</v>
      </c>
      <c r="E29" s="364" t="s">
        <v>41</v>
      </c>
      <c r="F29" s="365" t="s">
        <v>8</v>
      </c>
      <c r="G29" s="389"/>
      <c r="H29" s="389"/>
      <c r="I29" s="389">
        <f>'Rider Rates'!$B$5</f>
        <v>1.7560000000000001E-4</v>
      </c>
      <c r="J29" s="390">
        <f t="shared" si="0"/>
        <v>1.7560000000000001E-4</v>
      </c>
      <c r="K29" s="367" t="s">
        <v>42</v>
      </c>
      <c r="L29" s="250"/>
      <c r="M29" s="250"/>
      <c r="N29" s="250">
        <f t="shared" si="1"/>
        <v>0</v>
      </c>
      <c r="O29" s="250">
        <f t="shared" si="2"/>
        <v>0</v>
      </c>
      <c r="P29" s="361">
        <f>'Rider Rates'!$D$4</f>
        <v>45657</v>
      </c>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97</v>
      </c>
      <c r="B30" s="336"/>
      <c r="C30" s="336"/>
      <c r="D30" s="363">
        <f>IF($C$17&lt;0,0,IF($C$17&gt;2000,2000,$C$17))</f>
        <v>0</v>
      </c>
      <c r="E30" s="364" t="s">
        <v>41</v>
      </c>
      <c r="F30" s="365" t="s">
        <v>8</v>
      </c>
      <c r="G30" s="389"/>
      <c r="H30" s="389"/>
      <c r="I30" s="392">
        <f>'Rider Rates'!$B$8</f>
        <v>4.6499999999999996E-3</v>
      </c>
      <c r="J30" s="392">
        <f t="shared" si="0"/>
        <v>4.6499999999999996E-3</v>
      </c>
      <c r="K30" s="367" t="s">
        <v>42</v>
      </c>
      <c r="L30" s="250"/>
      <c r="M30" s="250"/>
      <c r="N30" s="250">
        <f t="shared" si="1"/>
        <v>0</v>
      </c>
      <c r="O30" s="250">
        <f t="shared" si="2"/>
        <v>0</v>
      </c>
      <c r="P30" s="361">
        <f>'Rider Rates'!$D$7</f>
        <v>44531</v>
      </c>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98</v>
      </c>
      <c r="B31" s="336"/>
      <c r="C31" s="336"/>
      <c r="D31" s="363">
        <f>IF($C$17&lt;=2000,0,IF($C$17=0,0,IF($C$17-2000&gt;13000,13000,$C$17-2000)))</f>
        <v>0</v>
      </c>
      <c r="E31" s="364" t="s">
        <v>41</v>
      </c>
      <c r="F31" s="365" t="s">
        <v>8</v>
      </c>
      <c r="G31" s="389"/>
      <c r="H31" s="389"/>
      <c r="I31" s="392">
        <f>'Rider Rates'!$B$9</f>
        <v>4.1900000000000001E-3</v>
      </c>
      <c r="J31" s="392">
        <f t="shared" si="0"/>
        <v>4.1900000000000001E-3</v>
      </c>
      <c r="K31" s="367" t="s">
        <v>42</v>
      </c>
      <c r="L31" s="250"/>
      <c r="M31" s="250"/>
      <c r="N31" s="250">
        <f t="shared" si="1"/>
        <v>0</v>
      </c>
      <c r="O31" s="250">
        <f t="shared" si="2"/>
        <v>0</v>
      </c>
      <c r="P31" s="361">
        <f>'Rider Rates'!$D$7</f>
        <v>44531</v>
      </c>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87" t="s">
        <v>99</v>
      </c>
      <c r="B32" s="336"/>
      <c r="C32" s="336"/>
      <c r="D32" s="363">
        <f>IF($C$17=0,0,IF($C$17-15000&gt;=0,$C$17-15000,0))</f>
        <v>0</v>
      </c>
      <c r="E32" s="364" t="s">
        <v>41</v>
      </c>
      <c r="F32" s="365" t="s">
        <v>8</v>
      </c>
      <c r="G32" s="389"/>
      <c r="H32" s="389"/>
      <c r="I32" s="392">
        <f>'Rider Rates'!$B$10</f>
        <v>3.63E-3</v>
      </c>
      <c r="J32" s="392">
        <f t="shared" si="0"/>
        <v>3.63E-3</v>
      </c>
      <c r="K32" s="367" t="s">
        <v>42</v>
      </c>
      <c r="L32" s="250"/>
      <c r="M32" s="250"/>
      <c r="N32" s="250">
        <f t="shared" si="1"/>
        <v>0</v>
      </c>
      <c r="O32" s="250">
        <f t="shared" si="2"/>
        <v>0</v>
      </c>
      <c r="P32" s="361">
        <f>'Rider Rates'!$D$7</f>
        <v>44531</v>
      </c>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87" t="s">
        <v>114</v>
      </c>
      <c r="B33" s="336"/>
      <c r="C33" s="336"/>
      <c r="D33" s="393">
        <f>$N$24</f>
        <v>10</v>
      </c>
      <c r="E33" s="364" t="s">
        <v>122</v>
      </c>
      <c r="F33" s="365" t="s">
        <v>8</v>
      </c>
      <c r="G33" s="389"/>
      <c r="H33" s="389"/>
      <c r="I33" s="394">
        <f>'Rider Rates'!$B$12</f>
        <v>0</v>
      </c>
      <c r="J33" s="394">
        <f t="shared" si="0"/>
        <v>0</v>
      </c>
      <c r="K33" s="367"/>
      <c r="L33" s="250"/>
      <c r="M33" s="250"/>
      <c r="N33" s="250">
        <f t="shared" si="1"/>
        <v>0</v>
      </c>
      <c r="O33" s="250">
        <f t="shared" si="2"/>
        <v>0</v>
      </c>
      <c r="P33" s="361">
        <f>'Rider Rates'!$D$12</f>
        <v>44531</v>
      </c>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159</v>
      </c>
      <c r="B34" s="336"/>
      <c r="C34" s="336"/>
      <c r="D34" s="363">
        <f>IF($C$17&lt;0,0,$C$17)</f>
        <v>0</v>
      </c>
      <c r="E34" s="364" t="s">
        <v>41</v>
      </c>
      <c r="F34" s="365" t="s">
        <v>8</v>
      </c>
      <c r="G34" s="389"/>
      <c r="H34" s="389"/>
      <c r="I34" s="389">
        <f>'Rider Rates'!$B$15</f>
        <v>0</v>
      </c>
      <c r="J34" s="389">
        <f>SUM(G34:I34)</f>
        <v>0</v>
      </c>
      <c r="K34" s="367" t="s">
        <v>42</v>
      </c>
      <c r="L34" s="250"/>
      <c r="M34" s="250"/>
      <c r="N34" s="250">
        <f>ROUND(D34*I34,2)</f>
        <v>0</v>
      </c>
      <c r="O34" s="250">
        <f t="shared" si="2"/>
        <v>0</v>
      </c>
      <c r="P34" s="361">
        <f>'Rider Rates'!$D$15</f>
        <v>45505</v>
      </c>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237</v>
      </c>
      <c r="B35" s="336"/>
      <c r="C35" s="336"/>
      <c r="D35" s="393">
        <f>$N$24</f>
        <v>10</v>
      </c>
      <c r="E35" s="364" t="s">
        <v>122</v>
      </c>
      <c r="F35" s="365" t="s">
        <v>8</v>
      </c>
      <c r="G35" s="389"/>
      <c r="H35" s="389"/>
      <c r="I35" s="394">
        <f>'Rider Rates'!$B$18+'Rider Rates'!$E$18</f>
        <v>0</v>
      </c>
      <c r="J35" s="394">
        <f>SUM(G35:I35)</f>
        <v>0</v>
      </c>
      <c r="K35" s="367"/>
      <c r="L35" s="250"/>
      <c r="M35" s="250"/>
      <c r="N35" s="250">
        <f>ROUND($D$35*'Rider Rates'!$B$18,2)+ROUND($D$35*'Rider Rates'!$E$18,2)</f>
        <v>0</v>
      </c>
      <c r="O35" s="250">
        <f t="shared" si="2"/>
        <v>0</v>
      </c>
      <c r="P35" s="361">
        <f>MAX('Rider Rates'!$D$18,'Rider Rates'!$F$18)</f>
        <v>44531</v>
      </c>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186</v>
      </c>
      <c r="B36" s="336"/>
      <c r="C36" s="336"/>
      <c r="D36" s="363">
        <f>'Customer Info'!$B$21+'Customer Info'!$B$22</f>
        <v>0</v>
      </c>
      <c r="E36" s="364" t="s">
        <v>41</v>
      </c>
      <c r="F36" s="365" t="s">
        <v>8</v>
      </c>
      <c r="G36" s="389"/>
      <c r="H36" s="389"/>
      <c r="I36" s="389"/>
      <c r="J36" s="396">
        <f>SUM(G36:H36)</f>
        <v>0</v>
      </c>
      <c r="K36" s="367" t="s">
        <v>42</v>
      </c>
      <c r="L36" s="250">
        <f>ROUND(D36*G36,2)</f>
        <v>0</v>
      </c>
      <c r="M36" s="250"/>
      <c r="N36" s="250"/>
      <c r="O36" s="250">
        <f t="shared" si="2"/>
        <v>0</v>
      </c>
      <c r="P36" s="361">
        <f>'Rider Rates'!$D$21</f>
        <v>45444</v>
      </c>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7" t="s">
        <v>172</v>
      </c>
      <c r="B37" s="336"/>
      <c r="C37" s="336"/>
      <c r="D37" s="363">
        <f>'Customer Info'!$B$21+'Customer Info'!$B$22</f>
        <v>0</v>
      </c>
      <c r="E37" s="364" t="s">
        <v>41</v>
      </c>
      <c r="F37" s="365" t="s">
        <v>8</v>
      </c>
      <c r="G37" s="389"/>
      <c r="H37" s="389"/>
      <c r="I37" s="389"/>
      <c r="J37" s="396">
        <f>SUM(G37:H37)</f>
        <v>0</v>
      </c>
      <c r="K37" s="367" t="s">
        <v>42</v>
      </c>
      <c r="L37" s="250">
        <f>ROUND(D37*G37,2)</f>
        <v>0</v>
      </c>
      <c r="M37" s="250"/>
      <c r="N37" s="250"/>
      <c r="O37" s="250">
        <f t="shared" si="2"/>
        <v>0</v>
      </c>
      <c r="P37" s="361">
        <f>'Rider Rates'!$D$29</f>
        <v>45444</v>
      </c>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5" t="s">
        <v>193</v>
      </c>
      <c r="B38" s="336"/>
      <c r="C38" s="336"/>
      <c r="D38" s="363">
        <f>'Customer Info'!$B$21+'Customer Info'!$B$22</f>
        <v>0</v>
      </c>
      <c r="E38" s="364" t="s">
        <v>41</v>
      </c>
      <c r="F38" s="365" t="s">
        <v>8</v>
      </c>
      <c r="G38" s="389"/>
      <c r="H38" s="389"/>
      <c r="I38" s="389"/>
      <c r="J38" s="396">
        <f>SUM(G38:H38)</f>
        <v>0</v>
      </c>
      <c r="K38" s="367" t="s">
        <v>42</v>
      </c>
      <c r="L38" s="250">
        <f>ROUND(D38*G38,2)</f>
        <v>0</v>
      </c>
      <c r="M38" s="250"/>
      <c r="N38" s="250"/>
      <c r="O38" s="250">
        <f>SUM(L38:N38)</f>
        <v>0</v>
      </c>
      <c r="P38" s="361">
        <f>'Rider Rates'!$D$45</f>
        <v>45657</v>
      </c>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7" t="s">
        <v>210</v>
      </c>
      <c r="B39" s="336"/>
      <c r="C39" s="336"/>
      <c r="D39" s="363"/>
      <c r="E39" s="364" t="s">
        <v>115</v>
      </c>
      <c r="F39" s="365" t="s">
        <v>15</v>
      </c>
      <c r="G39" s="389"/>
      <c r="H39" s="389"/>
      <c r="I39" s="389">
        <f>'Rider Rates'!D48</f>
        <v>1.17</v>
      </c>
      <c r="J39" s="389">
        <f>SUM(G39:I39)</f>
        <v>1.17</v>
      </c>
      <c r="K39" s="367" t="s">
        <v>42</v>
      </c>
      <c r="L39" s="250"/>
      <c r="M39" s="250"/>
      <c r="N39" s="250">
        <f>J39</f>
        <v>1.17</v>
      </c>
      <c r="O39" s="250">
        <f>SUM(L39:N39)</f>
        <v>1.17</v>
      </c>
      <c r="P39" s="361">
        <f>'Rider Rates'!E48</f>
        <v>45658</v>
      </c>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95" t="s">
        <v>189</v>
      </c>
      <c r="B40" s="336"/>
      <c r="C40" s="336"/>
      <c r="D40" s="363">
        <f>IF($C$17&lt;0,0,$C$17)</f>
        <v>0</v>
      </c>
      <c r="E40" s="398" t="s">
        <v>41</v>
      </c>
      <c r="F40" s="365" t="s">
        <v>8</v>
      </c>
      <c r="G40" s="389"/>
      <c r="H40" s="389">
        <f>'Rider Rates'!$B$55</f>
        <v>4.3837099999999997E-2</v>
      </c>
      <c r="I40" s="389"/>
      <c r="J40" s="389">
        <f>SUM(G40:I40)</f>
        <v>4.3837099999999997E-2</v>
      </c>
      <c r="K40" s="367" t="s">
        <v>42</v>
      </c>
      <c r="L40" s="250"/>
      <c r="M40" s="250">
        <f>ROUND(D40*H40,2)</f>
        <v>0</v>
      </c>
      <c r="N40" s="399"/>
      <c r="O40" s="250">
        <f t="shared" si="2"/>
        <v>0</v>
      </c>
      <c r="P40" s="361">
        <f>'Rider Rates'!$D$55</f>
        <v>45383</v>
      </c>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338</v>
      </c>
      <c r="B41" s="336"/>
      <c r="C41" s="336"/>
      <c r="D41" s="363">
        <f>IF($C$17&lt;0,0,$C$17)</f>
        <v>0</v>
      </c>
      <c r="E41" s="364" t="s">
        <v>41</v>
      </c>
      <c r="F41" s="365" t="s">
        <v>8</v>
      </c>
      <c r="G41" s="389"/>
      <c r="H41" s="389"/>
      <c r="I41" s="389">
        <f>'Rider Rates'!$B$66</f>
        <v>8.6240000000000004E-4</v>
      </c>
      <c r="J41" s="389">
        <f t="shared" ref="J41" si="3">SUM(G41:I41)</f>
        <v>8.6240000000000004E-4</v>
      </c>
      <c r="K41" s="367" t="s">
        <v>42</v>
      </c>
      <c r="L41" s="250"/>
      <c r="M41" s="250"/>
      <c r="N41" s="250">
        <f>ROUND($D$41*'Rider Rates'!$B$66,2)</f>
        <v>0</v>
      </c>
      <c r="O41" s="250">
        <f t="shared" ref="O41" si="4">SUM(L41:N41)</f>
        <v>0</v>
      </c>
      <c r="P41" s="361">
        <f>'Rider Rates'!$D$66</f>
        <v>45532</v>
      </c>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96</v>
      </c>
      <c r="B42" s="336"/>
      <c r="C42" s="336"/>
      <c r="D42" s="363">
        <f>IF('Customer Info'!C34=TRUE,0,IF($C$17&lt;0,0,$C$17))</f>
        <v>0</v>
      </c>
      <c r="E42" s="364" t="s">
        <v>41</v>
      </c>
      <c r="F42" s="365" t="s">
        <v>8</v>
      </c>
      <c r="G42" s="389"/>
      <c r="H42" s="389"/>
      <c r="I42" s="389">
        <f>'Rider Rates'!$B$69+'Rider Rates'!$C$69</f>
        <v>0</v>
      </c>
      <c r="J42" s="389">
        <f t="shared" si="0"/>
        <v>0</v>
      </c>
      <c r="K42" s="367" t="s">
        <v>42</v>
      </c>
      <c r="L42" s="250"/>
      <c r="M42" s="250"/>
      <c r="N42" s="250">
        <f>ROUND($D$42*'Rider Rates'!$B$69,2)+ROUND($D$42*'Rider Rates'!$C$69,2)</f>
        <v>0</v>
      </c>
      <c r="O42" s="250">
        <f t="shared" si="2"/>
        <v>0</v>
      </c>
      <c r="P42" s="361">
        <f>'Rider Rates'!$D$69</f>
        <v>45444</v>
      </c>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81</v>
      </c>
      <c r="B43" s="336"/>
      <c r="C43" s="336"/>
      <c r="D43" s="393">
        <f>$N$24</f>
        <v>10</v>
      </c>
      <c r="E43" s="364" t="s">
        <v>122</v>
      </c>
      <c r="F43" s="365" t="s">
        <v>8</v>
      </c>
      <c r="G43" s="400"/>
      <c r="H43" s="356"/>
      <c r="I43" s="401">
        <f>'Rider Rates'!$B$85</f>
        <v>4.94232E-2</v>
      </c>
      <c r="J43" s="401">
        <f t="shared" si="0"/>
        <v>4.94232E-2</v>
      </c>
      <c r="K43" s="367"/>
      <c r="L43" s="250"/>
      <c r="M43" s="250"/>
      <c r="N43" s="250">
        <f>ROUND(D43*I43,2)</f>
        <v>0.49</v>
      </c>
      <c r="O43" s="250">
        <f t="shared" si="2"/>
        <v>0.49</v>
      </c>
      <c r="P43" s="361">
        <f>'Rider Rates'!$D$85</f>
        <v>45562</v>
      </c>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87" t="s">
        <v>82</v>
      </c>
      <c r="B44" s="336"/>
      <c r="C44" s="336"/>
      <c r="D44" s="393">
        <f>$N$24</f>
        <v>10</v>
      </c>
      <c r="E44" s="364" t="s">
        <v>122</v>
      </c>
      <c r="F44" s="365" t="s">
        <v>8</v>
      </c>
      <c r="G44" s="402"/>
      <c r="H44" s="356"/>
      <c r="I44" s="401">
        <f>'Rider Rates'!$B$87</f>
        <v>6.6985699999999995E-2</v>
      </c>
      <c r="J44" s="401">
        <f t="shared" si="0"/>
        <v>6.6985699999999995E-2</v>
      </c>
      <c r="K44" s="367"/>
      <c r="L44" s="250"/>
      <c r="M44" s="250"/>
      <c r="N44" s="250">
        <f>ROUND(D44*I44,2)</f>
        <v>0.67</v>
      </c>
      <c r="O44" s="250">
        <f t="shared" si="2"/>
        <v>0.67</v>
      </c>
      <c r="P44" s="361">
        <f>'Rider Rates'!$D$87</f>
        <v>45167</v>
      </c>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206</v>
      </c>
      <c r="B45" s="336"/>
      <c r="C45" s="336"/>
      <c r="D45" s="393"/>
      <c r="E45" s="398" t="s">
        <v>115</v>
      </c>
      <c r="F45" s="386"/>
      <c r="G45" s="402"/>
      <c r="H45" s="356"/>
      <c r="I45" s="403">
        <f>'Rider Rates'!$B$90</f>
        <v>2.08</v>
      </c>
      <c r="J45" s="403">
        <f t="shared" si="0"/>
        <v>2.08</v>
      </c>
      <c r="K45" s="367"/>
      <c r="L45" s="250"/>
      <c r="M45" s="250"/>
      <c r="N45" s="250">
        <f>I45</f>
        <v>2.08</v>
      </c>
      <c r="O45" s="250">
        <f t="shared" si="2"/>
        <v>2.08</v>
      </c>
      <c r="P45" s="361">
        <f>'Rider Rates'!$D$90</f>
        <v>45657</v>
      </c>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95" t="s">
        <v>239</v>
      </c>
      <c r="B46" s="336"/>
      <c r="C46" s="336"/>
      <c r="D46" s="363">
        <f>IF($C$17&lt;0,0,$C$17)</f>
        <v>0</v>
      </c>
      <c r="E46" s="364" t="s">
        <v>41</v>
      </c>
      <c r="F46" s="365" t="s">
        <v>8</v>
      </c>
      <c r="G46" s="389"/>
      <c r="H46" s="389"/>
      <c r="I46" s="389"/>
      <c r="J46" s="389">
        <f>'Rider Rates'!$B$94</f>
        <v>0</v>
      </c>
      <c r="K46" s="367" t="s">
        <v>42</v>
      </c>
      <c r="L46" s="250"/>
      <c r="M46" s="250"/>
      <c r="N46" s="250"/>
      <c r="O46" s="250">
        <f>ROUND($D46*('Rider Rates'!B$94),2)</f>
        <v>0</v>
      </c>
      <c r="P46" s="361">
        <f>'Rider Rates'!$D$94</f>
        <v>44531</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87" t="s">
        <v>156</v>
      </c>
      <c r="B47" s="336"/>
      <c r="C47" s="336"/>
      <c r="D47" s="393">
        <f>$N$24</f>
        <v>10</v>
      </c>
      <c r="E47" s="364" t="s">
        <v>122</v>
      </c>
      <c r="F47" s="365" t="s">
        <v>8</v>
      </c>
      <c r="G47" s="402"/>
      <c r="H47" s="356"/>
      <c r="I47" s="401">
        <f>'Rider Rates'!$B$105</f>
        <v>0.2363101</v>
      </c>
      <c r="J47" s="401">
        <f t="shared" si="0"/>
        <v>0.2363101</v>
      </c>
      <c r="K47" s="367"/>
      <c r="L47" s="250"/>
      <c r="M47" s="250"/>
      <c r="N47" s="250">
        <f>ROUND(D47*I47,2)</f>
        <v>2.36</v>
      </c>
      <c r="O47" s="250">
        <f t="shared" si="2"/>
        <v>2.36</v>
      </c>
      <c r="P47" s="361">
        <f>'Rider Rates'!$D$105</f>
        <v>45622</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95" t="s">
        <v>217</v>
      </c>
      <c r="B48" s="336"/>
      <c r="C48" s="336"/>
      <c r="D48" s="393"/>
      <c r="E48" s="398" t="s">
        <v>115</v>
      </c>
      <c r="F48" s="386"/>
      <c r="G48" s="402"/>
      <c r="H48" s="356"/>
      <c r="I48" s="404">
        <f>'Rider Rates'!B120</f>
        <v>0.97</v>
      </c>
      <c r="J48" s="403">
        <f t="shared" si="0"/>
        <v>0.97</v>
      </c>
      <c r="K48" s="367"/>
      <c r="L48" s="250"/>
      <c r="M48" s="250"/>
      <c r="N48" s="405">
        <f>I48</f>
        <v>0.97</v>
      </c>
      <c r="O48" s="250">
        <f t="shared" si="2"/>
        <v>0.97</v>
      </c>
      <c r="P48" s="361">
        <f>'Rider Rates'!D120</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21" x14ac:dyDescent="0.2">
      <c r="A49" s="387" t="s">
        <v>157</v>
      </c>
      <c r="B49" s="336"/>
      <c r="C49" s="336"/>
      <c r="D49" s="363">
        <f>'Customer Info'!$B$21+'Customer Info'!$B$22</f>
        <v>0</v>
      </c>
      <c r="E49" s="364" t="s">
        <v>41</v>
      </c>
      <c r="F49" s="365" t="s">
        <v>8</v>
      </c>
      <c r="G49" s="389"/>
      <c r="H49" s="389"/>
      <c r="I49" s="401"/>
      <c r="J49" s="396">
        <f>SUM(G49:H49)</f>
        <v>0</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21" x14ac:dyDescent="0.2">
      <c r="A50" s="395" t="s">
        <v>208</v>
      </c>
      <c r="B50" s="336"/>
      <c r="C50" s="336"/>
      <c r="D50" s="363">
        <f>IF($C$17&lt;1,0,$C$17)</f>
        <v>0</v>
      </c>
      <c r="E50" s="364" t="s">
        <v>41</v>
      </c>
      <c r="F50" s="358" t="s">
        <v>8</v>
      </c>
      <c r="G50" s="366"/>
      <c r="H50" s="366"/>
      <c r="I50" s="406">
        <f>'Rider Rates'!B117</f>
        <v>0</v>
      </c>
      <c r="J50" s="406">
        <f>SUM(G50:I50)</f>
        <v>0</v>
      </c>
      <c r="K50" s="367" t="s">
        <v>42</v>
      </c>
      <c r="L50" s="250"/>
      <c r="M50" s="250"/>
      <c r="N50" s="250">
        <f>D50*J50</f>
        <v>0</v>
      </c>
      <c r="O50" s="250">
        <f>SUM(L50:N50)</f>
        <v>0</v>
      </c>
      <c r="P50" s="361">
        <f>'Rider Rates'!D117</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21" x14ac:dyDescent="0.2">
      <c r="A51" s="397" t="s">
        <v>230</v>
      </c>
      <c r="B51" s="336"/>
      <c r="C51" s="336"/>
      <c r="D51" s="363"/>
      <c r="E51" s="364" t="s">
        <v>115</v>
      </c>
      <c r="F51" s="365" t="s">
        <v>8</v>
      </c>
      <c r="G51" s="407"/>
      <c r="H51" s="407"/>
      <c r="I51" s="407">
        <f>'Rider Rates'!$B$124</f>
        <v>0.1</v>
      </c>
      <c r="J51" s="407">
        <f>SUM(G51:I51)</f>
        <v>0.1</v>
      </c>
      <c r="K51" s="367"/>
      <c r="L51" s="408"/>
      <c r="M51" s="408"/>
      <c r="N51" s="408">
        <f>J51</f>
        <v>0.1</v>
      </c>
      <c r="O51" s="408">
        <f>SUM(L51:N51)</f>
        <v>0.1</v>
      </c>
      <c r="P51" s="409">
        <f>'Rider Rates'!$E$124</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21" x14ac:dyDescent="0.2">
      <c r="A52" s="397" t="s">
        <v>242</v>
      </c>
      <c r="B52" s="336"/>
      <c r="C52" s="336"/>
      <c r="D52" s="363">
        <f>C17</f>
        <v>0</v>
      </c>
      <c r="E52" s="364" t="s">
        <v>41</v>
      </c>
      <c r="F52" s="358" t="s">
        <v>8</v>
      </c>
      <c r="G52" s="389"/>
      <c r="H52" s="389"/>
      <c r="I52" s="389">
        <f>'Rider Rates'!$B$129</f>
        <v>0</v>
      </c>
      <c r="J52" s="396">
        <f>SUM(G52:I52)</f>
        <v>0</v>
      </c>
      <c r="K52" s="367" t="s">
        <v>42</v>
      </c>
      <c r="L52" s="250"/>
      <c r="M52" s="250"/>
      <c r="N52" s="250">
        <f>D52*J52</f>
        <v>0</v>
      </c>
      <c r="O52" s="250">
        <f>SUM(L52:N52)</f>
        <v>0</v>
      </c>
      <c r="P52" s="361">
        <f>'Rider Rates'!D129</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21" x14ac:dyDescent="0.2">
      <c r="A53" s="397" t="s">
        <v>241</v>
      </c>
      <c r="B53" s="336"/>
      <c r="C53" s="336"/>
      <c r="D53" s="363"/>
      <c r="E53" s="364" t="s">
        <v>115</v>
      </c>
      <c r="F53" s="365" t="s">
        <v>8</v>
      </c>
      <c r="G53" s="407"/>
      <c r="H53" s="407"/>
      <c r="I53" s="407">
        <f>'Rider Rates'!$B$136</f>
        <v>0</v>
      </c>
      <c r="J53" s="407">
        <f>SUM(G53:I53)</f>
        <v>0</v>
      </c>
      <c r="K53" s="367"/>
      <c r="L53" s="408"/>
      <c r="M53" s="408"/>
      <c r="N53" s="408">
        <f>J53</f>
        <v>0</v>
      </c>
      <c r="O53" s="408">
        <f>SUM(L53:N53)</f>
        <v>0</v>
      </c>
      <c r="P53" s="409">
        <f>'Rider Rates'!$D$132</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21"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21" x14ac:dyDescent="0.2">
      <c r="A55" s="410" t="s">
        <v>71</v>
      </c>
      <c r="B55" s="347"/>
      <c r="C55" s="347"/>
      <c r="D55" s="411"/>
      <c r="E55" s="412"/>
      <c r="F55" s="413"/>
      <c r="G55" s="413"/>
      <c r="H55" s="413"/>
      <c r="I55" s="413"/>
      <c r="J55" s="413"/>
      <c r="K55" s="414"/>
      <c r="L55" s="415">
        <f>SUM(L28:L54)</f>
        <v>0</v>
      </c>
      <c r="M55" s="415">
        <f t="shared" ref="M55:O55" si="5">SUM(M28:M54)</f>
        <v>0</v>
      </c>
      <c r="N55" s="415">
        <f t="shared" si="5"/>
        <v>7.839999999999999</v>
      </c>
      <c r="O55" s="415">
        <f t="shared" si="5"/>
        <v>7.839999999999999</v>
      </c>
      <c r="P55" s="416"/>
      <c r="Q55" s="386"/>
      <c r="R55" s="384"/>
      <c r="S55" s="384"/>
      <c r="T55" s="417"/>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21" x14ac:dyDescent="0.2">
      <c r="A56" s="336"/>
      <c r="B56" s="336"/>
      <c r="C56" s="336"/>
      <c r="D56" s="363"/>
      <c r="E56" s="398"/>
      <c r="F56" s="386"/>
      <c r="G56" s="386"/>
      <c r="H56" s="386"/>
      <c r="I56" s="386"/>
      <c r="J56" s="383"/>
      <c r="K56" s="367"/>
      <c r="L56" s="386"/>
      <c r="M56" s="386"/>
      <c r="N56" s="386"/>
      <c r="O56" s="386"/>
      <c r="P56" s="418"/>
      <c r="Q56" s="386"/>
      <c r="R56" s="384"/>
      <c r="S56" s="384"/>
      <c r="T56" s="417"/>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21" x14ac:dyDescent="0.2">
      <c r="A57" s="380"/>
      <c r="B57" s="380"/>
      <c r="C57" s="380"/>
      <c r="D57" s="380"/>
      <c r="E57" s="380"/>
      <c r="F57" s="380"/>
      <c r="G57" s="380"/>
      <c r="H57" s="380"/>
      <c r="I57" s="380"/>
      <c r="J57" s="380"/>
      <c r="K57" s="380"/>
      <c r="L57" s="419">
        <f>L24+L55</f>
        <v>0</v>
      </c>
      <c r="M57" s="419">
        <f>M24+M55</f>
        <v>0</v>
      </c>
      <c r="N57" s="419">
        <f>N24+N55</f>
        <v>17.84</v>
      </c>
      <c r="O57" s="420">
        <f>O24+O55</f>
        <v>17.84</v>
      </c>
      <c r="P57" s="420"/>
      <c r="Q57" s="386"/>
      <c r="R57" s="384"/>
      <c r="S57" s="384"/>
      <c r="T57" s="417"/>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21" x14ac:dyDescent="0.2">
      <c r="A58" s="421"/>
      <c r="B58" s="336"/>
      <c r="C58" s="336"/>
      <c r="D58" s="336"/>
      <c r="E58" s="336"/>
      <c r="F58" s="336"/>
      <c r="G58" s="336"/>
      <c r="H58" s="336"/>
      <c r="I58" s="336"/>
      <c r="J58" s="336"/>
      <c r="K58" s="336"/>
      <c r="L58" s="336"/>
      <c r="M58" s="336"/>
      <c r="Q58" s="384"/>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21" x14ac:dyDescent="0.2">
      <c r="A59" s="422"/>
      <c r="B59" s="336"/>
      <c r="C59" s="336"/>
      <c r="D59" s="336"/>
      <c r="E59" s="336"/>
      <c r="F59" s="336"/>
      <c r="G59" s="336"/>
      <c r="H59" s="336"/>
      <c r="I59" s="336"/>
      <c r="J59" s="336"/>
      <c r="K59" s="336"/>
      <c r="L59" s="336"/>
      <c r="M59" s="336"/>
      <c r="Q59" s="384"/>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21" x14ac:dyDescent="0.2">
      <c r="A60" s="384" t="s">
        <v>93</v>
      </c>
      <c r="B60" s="336"/>
      <c r="C60" s="336"/>
      <c r="D60" s="384"/>
      <c r="E60" s="336"/>
      <c r="F60" s="336"/>
      <c r="G60" s="336"/>
      <c r="H60" s="336"/>
      <c r="I60" s="336"/>
      <c r="J60" s="336"/>
      <c r="K60" s="336"/>
      <c r="L60" s="336"/>
      <c r="M60" s="336"/>
      <c r="N60" s="336"/>
      <c r="O60" s="378">
        <f>IF($C$17&lt;=0,MIN(O21,O57), O21)</f>
        <v>10</v>
      </c>
      <c r="Q60" s="384"/>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21" x14ac:dyDescent="0.2">
      <c r="A61" s="422"/>
      <c r="B61" s="384"/>
      <c r="C61" s="384"/>
      <c r="D61" s="384"/>
      <c r="E61" s="384"/>
      <c r="F61" s="384"/>
      <c r="G61" s="384"/>
      <c r="H61" s="384"/>
      <c r="I61" s="336"/>
      <c r="J61" s="336"/>
      <c r="K61" s="336"/>
      <c r="L61" s="336"/>
      <c r="M61" s="336"/>
      <c r="Q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21" x14ac:dyDescent="0.2">
      <c r="A62" s="347" t="s">
        <v>117</v>
      </c>
      <c r="O62" s="423">
        <f>IF($C$17&lt;0,O57,IF(O57&gt;O60,O57,O60))</f>
        <v>17.84</v>
      </c>
      <c r="P62" s="424"/>
      <c r="Q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21" x14ac:dyDescent="0.2">
      <c r="A63" s="422"/>
    </row>
    <row r="64" spans="1:221" x14ac:dyDescent="0.2">
      <c r="A64" s="422"/>
      <c r="I64" s="384" t="s">
        <v>121</v>
      </c>
      <c r="J64" s="384"/>
      <c r="K64" s="384"/>
      <c r="L64" s="425"/>
      <c r="M64" s="425"/>
      <c r="N64" s="425"/>
      <c r="O64" s="425">
        <f>ROUND(IF($C$17&lt;1,0,O57/($C$17*100)*10000),2)</f>
        <v>0</v>
      </c>
      <c r="P64" s="370" t="s">
        <v>87</v>
      </c>
    </row>
    <row r="65" spans="1:16" x14ac:dyDescent="0.2">
      <c r="A65" s="422"/>
      <c r="I65" s="426" t="s">
        <v>190</v>
      </c>
      <c r="J65" s="336"/>
      <c r="K65" s="336"/>
      <c r="L65" s="336"/>
      <c r="M65" s="336"/>
      <c r="N65" s="336"/>
      <c r="O65" s="427">
        <f>ROUND(IF($C$17&lt;1,0,(L57)/($C$17*100)*10000),2)</f>
        <v>0</v>
      </c>
      <c r="P65" s="339" t="s">
        <v>87</v>
      </c>
    </row>
    <row r="66" spans="1:16" x14ac:dyDescent="0.2">
      <c r="A66" s="422"/>
    </row>
    <row r="67" spans="1:16" x14ac:dyDescent="0.2">
      <c r="A67" s="422"/>
    </row>
    <row r="68" spans="1:16" x14ac:dyDescent="0.2">
      <c r="A68" s="422"/>
    </row>
    <row r="69" spans="1:16" x14ac:dyDescent="0.2">
      <c r="A69" s="422"/>
    </row>
    <row r="70" spans="1:16" x14ac:dyDescent="0.2">
      <c r="A70" s="422"/>
    </row>
    <row r="71" spans="1:16" x14ac:dyDescent="0.2">
      <c r="A71" s="422"/>
    </row>
    <row r="72" spans="1:16" x14ac:dyDescent="0.2">
      <c r="A72" s="422"/>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9" zoomScale="80" zoomScaleNormal="80" workbookViewId="0">
      <selection activeCell="K52" sqref="K52"/>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269</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row>
    <row r="6" spans="1:30" x14ac:dyDescent="0.2">
      <c r="A6" s="76">
        <f ca="1">TODAY()</f>
        <v>45686</v>
      </c>
      <c r="B6" s="210" t="s">
        <v>268</v>
      </c>
      <c r="C6" s="76"/>
      <c r="D6" s="76"/>
      <c r="E6" s="76"/>
      <c r="F6" s="76"/>
      <c r="G6" s="76"/>
      <c r="H6" s="76"/>
      <c r="I6" s="76"/>
    </row>
    <row r="7" spans="1:30" ht="26.25" x14ac:dyDescent="0.4">
      <c r="A7" s="503"/>
      <c r="B7" s="503"/>
      <c r="C7" s="503"/>
      <c r="D7" s="503"/>
      <c r="E7" s="503"/>
      <c r="F7" s="503"/>
      <c r="G7" s="503"/>
      <c r="H7" s="503"/>
      <c r="I7" s="503"/>
      <c r="J7" s="503"/>
      <c r="K7" s="503"/>
      <c r="L7" s="503"/>
      <c r="M7" s="503"/>
      <c r="N7" s="503"/>
      <c r="O7" s="503"/>
      <c r="P7" s="50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87" t="s">
        <v>68</v>
      </c>
      <c r="H19" s="488"/>
      <c r="I19" s="488"/>
      <c r="J19" s="489"/>
      <c r="K19" s="22"/>
      <c r="L19" s="490" t="s">
        <v>69</v>
      </c>
      <c r="M19" s="490"/>
      <c r="N19" s="490"/>
      <c r="O19" s="490"/>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2"/>
        <v>0</v>
      </c>
      <c r="P35" s="245">
        <f>'Rider Rates'!E49</f>
        <v>45658</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2"/>
        <v>0</v>
      </c>
      <c r="P36" s="245">
        <f>'Rider Rates'!$D$56</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4.94232E-2</v>
      </c>
      <c r="J39" s="120">
        <f t="shared" si="0"/>
        <v>4.94232E-2</v>
      </c>
      <c r="K39" s="104"/>
      <c r="L39" s="105"/>
      <c r="M39" s="105"/>
      <c r="N39" s="105">
        <f>ROUND(D39*I39,2)</f>
        <v>0.46</v>
      </c>
      <c r="O39" s="105">
        <f t="shared" si="2"/>
        <v>0.46</v>
      </c>
      <c r="P39" s="245">
        <f>'Rider Rates'!$D$85</f>
        <v>45562</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17.53</v>
      </c>
      <c r="J41" s="196">
        <f t="shared" si="0"/>
        <v>17.53</v>
      </c>
      <c r="K41" s="104"/>
      <c r="L41" s="105"/>
      <c r="M41" s="105"/>
      <c r="N41" s="105">
        <f>I41</f>
        <v>17.53</v>
      </c>
      <c r="O41" s="105">
        <f t="shared" si="2"/>
        <v>17.53</v>
      </c>
      <c r="P41" s="245">
        <f>'Rider Rates'!$D$91</f>
        <v>45657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0.2363101</v>
      </c>
      <c r="J42" s="120">
        <f t="shared" si="0"/>
        <v>0.2363101</v>
      </c>
      <c r="K42" s="104"/>
      <c r="L42" s="105"/>
      <c r="M42" s="105"/>
      <c r="N42" s="105">
        <f>ROUND(D42*I42,2)</f>
        <v>2.2200000000000002</v>
      </c>
      <c r="O42" s="105">
        <f t="shared" si="2"/>
        <v>2.2200000000000002</v>
      </c>
      <c r="P42" s="245">
        <f>'Rider Rates'!$D$105</f>
        <v>45622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Rates'!B125</f>
        <v>2.9050000000000001E-4</v>
      </c>
      <c r="J45" s="265">
        <f>SUM(G45:I45)</f>
        <v>2.9050000000000001E-4</v>
      </c>
      <c r="K45" s="104" t="s">
        <v>42</v>
      </c>
      <c r="L45" s="266"/>
      <c r="M45" s="266"/>
      <c r="N45" s="266">
        <f>IF(D45*J45&gt;'Rider Rates'!$C$125,'Rider Rates'!$C$125,D45*J45)</f>
        <v>0</v>
      </c>
      <c r="O45" s="266">
        <f>SUM(L45:N45)</f>
        <v>0</v>
      </c>
      <c r="P45" s="264">
        <f>'Rider Rates'!$E$125</f>
        <v>45658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45658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25.68</v>
      </c>
      <c r="O50" s="169">
        <f t="shared" si="3"/>
        <v>25.68</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35.08</v>
      </c>
      <c r="O52" s="187">
        <f>O24+O50</f>
        <v>35.08</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35.08</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35.08</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activeCell="K52" sqref="K52"/>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84</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row>
    <row r="6" spans="1:30" x14ac:dyDescent="0.2">
      <c r="A6" s="327">
        <f ca="1">TODAY()</f>
        <v>45686</v>
      </c>
      <c r="B6" s="210" t="s">
        <v>229</v>
      </c>
      <c r="C6" s="327"/>
      <c r="D6" s="327"/>
      <c r="E6" s="327"/>
      <c r="F6" s="327"/>
      <c r="G6" s="327"/>
      <c r="H6" s="327"/>
      <c r="I6" s="327"/>
    </row>
    <row r="7" spans="1:30" ht="26.25" x14ac:dyDescent="0.4">
      <c r="A7" s="503"/>
      <c r="B7" s="503"/>
      <c r="C7" s="503"/>
      <c r="D7" s="503"/>
      <c r="E7" s="503"/>
      <c r="F7" s="503"/>
      <c r="G7" s="503"/>
      <c r="H7" s="503"/>
      <c r="I7" s="503"/>
      <c r="J7" s="503"/>
      <c r="K7" s="503"/>
      <c r="L7" s="503"/>
      <c r="M7" s="503"/>
      <c r="N7" s="503"/>
      <c r="O7" s="503"/>
      <c r="P7" s="50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87" t="s">
        <v>68</v>
      </c>
      <c r="H19" s="488"/>
      <c r="I19" s="488"/>
      <c r="J19" s="489"/>
      <c r="K19" s="22"/>
      <c r="L19" s="490" t="s">
        <v>69</v>
      </c>
      <c r="M19" s="490"/>
      <c r="N19" s="490"/>
      <c r="O19" s="490"/>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45657</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45658</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4.94232E-2</v>
      </c>
      <c r="J42" s="120">
        <f t="shared" si="0"/>
        <v>4.94232E-2</v>
      </c>
      <c r="K42" s="104"/>
      <c r="L42" s="105"/>
      <c r="M42" s="105"/>
      <c r="N42" s="105">
        <f>ROUND(D42*I42,2)</f>
        <v>0.46</v>
      </c>
      <c r="O42" s="105">
        <f t="shared" si="2"/>
        <v>0.46</v>
      </c>
      <c r="P42" s="245">
        <f>'Rider Rates'!$D$85</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17.53</v>
      </c>
      <c r="J44" s="196">
        <f t="shared" si="0"/>
        <v>17.53</v>
      </c>
      <c r="K44" s="104"/>
      <c r="L44" s="105"/>
      <c r="M44" s="105"/>
      <c r="N44" s="105">
        <f>I44</f>
        <v>17.53</v>
      </c>
      <c r="O44" s="105">
        <f t="shared" si="2"/>
        <v>17.53</v>
      </c>
      <c r="P44" s="245">
        <f>'Rider Rates'!$D$91</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0.2363101</v>
      </c>
      <c r="J46" s="120">
        <f t="shared" si="0"/>
        <v>0.2363101</v>
      </c>
      <c r="K46" s="104"/>
      <c r="L46" s="105"/>
      <c r="M46" s="105"/>
      <c r="N46" s="105">
        <f>ROUND(D46*I46,2)</f>
        <v>2.2200000000000002</v>
      </c>
      <c r="O46" s="105">
        <f t="shared" si="2"/>
        <v>2.2200000000000002</v>
      </c>
      <c r="P46" s="245">
        <f>'Rider Rates'!$D$105</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2.9050000000000001E-4</v>
      </c>
      <c r="J50" s="265">
        <f>SUM(G50:I50)</f>
        <v>2.9050000000000001E-4</v>
      </c>
      <c r="K50" s="104" t="s">
        <v>42</v>
      </c>
      <c r="L50" s="266"/>
      <c r="M50" s="266"/>
      <c r="N50" s="266">
        <f>IF(D50*J50&gt;'Rider Rates'!$C$125,'Rider Rates'!$C$125,D50*J50)</f>
        <v>0</v>
      </c>
      <c r="O50" s="266">
        <f>SUM(L50:N50)</f>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25.68</v>
      </c>
      <c r="O55" s="169">
        <f t="shared" si="3"/>
        <v>25.68</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35.08</v>
      </c>
      <c r="O57" s="187">
        <f>O23+O55</f>
        <v>35.08</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35.08</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35.08</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30"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289</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282">
        <f ca="1">TODAY()</f>
        <v>45686</v>
      </c>
      <c r="B6" s="99" t="s">
        <v>291</v>
      </c>
      <c r="C6" s="282"/>
      <c r="D6" s="282"/>
      <c r="E6" s="282"/>
      <c r="F6" s="282"/>
      <c r="G6" s="282"/>
      <c r="H6" s="282"/>
      <c r="I6" s="282"/>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284</v>
      </c>
      <c r="B17" s="31"/>
      <c r="C17" s="32">
        <f>'Customer Info'!$B$27</f>
        <v>0</v>
      </c>
      <c r="D17" s="32">
        <f>$C$17*$C$20</f>
        <v>0</v>
      </c>
      <c r="E17" s="31" t="s">
        <v>287</v>
      </c>
      <c r="F17" s="33"/>
      <c r="G17" s="31"/>
      <c r="H17" s="31"/>
      <c r="I17" s="31"/>
      <c r="J17" s="31"/>
      <c r="K17" s="31"/>
      <c r="L17" s="31"/>
      <c r="M17" s="31"/>
      <c r="N17" s="31"/>
      <c r="O17" s="31"/>
    </row>
    <row r="18" spans="1:30" x14ac:dyDescent="0.2">
      <c r="A18" s="31" t="s">
        <v>285</v>
      </c>
      <c r="B18" s="31"/>
      <c r="C18" s="285">
        <f>IF('Customer Info'!$B$18=0,0,ROUND(MAX(ROUND('Customer Info'!$B$18*'GS SEC OAD'!C20,1),ROUND('Customer Info'!$B$19*'GS SEC OAD'!C20,1))/'Customer Info'!$D$29,1))</f>
        <v>0</v>
      </c>
      <c r="D18" s="285">
        <f>$C$18</f>
        <v>0</v>
      </c>
      <c r="E18" s="31" t="s">
        <v>288</v>
      </c>
      <c r="F18" s="33"/>
      <c r="G18" s="31"/>
      <c r="H18" s="31"/>
      <c r="I18" s="31"/>
      <c r="J18" s="31"/>
      <c r="K18" s="31"/>
      <c r="L18" s="31"/>
      <c r="M18" s="31"/>
      <c r="N18" s="31"/>
      <c r="O18" s="31"/>
    </row>
    <row r="19" spans="1:30" x14ac:dyDescent="0.2">
      <c r="A19" s="31" t="s">
        <v>286</v>
      </c>
      <c r="B19" s="31"/>
      <c r="C19" s="32"/>
      <c r="D19" s="285">
        <f>MAX(100,ROUND(1.15*(MAX('Customer Info'!$B$18*'GS SEC OAD'!C20,'Customer Info'!$B$19*'GS SEC OAD'!C20)),1))</f>
        <v>100</v>
      </c>
      <c r="E19" s="31" t="s">
        <v>288</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5" t="s">
        <v>15</v>
      </c>
      <c r="E21" s="505"/>
      <c r="F21" s="505"/>
      <c r="G21" s="505"/>
      <c r="H21" s="505"/>
      <c r="K21" s="31"/>
      <c r="L21" s="31"/>
      <c r="M21" s="31"/>
      <c r="N21" s="31"/>
      <c r="O21" s="50"/>
    </row>
    <row r="22" spans="1:30" x14ac:dyDescent="0.2">
      <c r="A22" s="31" t="s">
        <v>15</v>
      </c>
      <c r="B22" s="31"/>
      <c r="C22" s="82" t="s">
        <v>15</v>
      </c>
      <c r="D22" s="505" t="s">
        <v>15</v>
      </c>
      <c r="E22" s="505"/>
      <c r="F22" s="505"/>
      <c r="G22" s="505"/>
      <c r="H22" s="505"/>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87" t="s">
        <v>68</v>
      </c>
      <c r="H24" s="488"/>
      <c r="I24" s="488"/>
      <c r="J24" s="489"/>
      <c r="K24" s="22"/>
      <c r="L24" s="490" t="s">
        <v>69</v>
      </c>
      <c r="M24" s="490"/>
      <c r="N24" s="490"/>
      <c r="O24" s="490"/>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
      <c r="A41" s="210" t="s">
        <v>189</v>
      </c>
      <c r="B41" s="78"/>
      <c r="C41" s="78"/>
      <c r="D41" s="1">
        <f>IF($C$16&lt;0,0,$C$16)</f>
        <v>0</v>
      </c>
      <c r="E41" s="113" t="s">
        <v>41</v>
      </c>
      <c r="F41" s="102" t="s">
        <v>8</v>
      </c>
      <c r="G41" s="103"/>
      <c r="H41" s="103">
        <f>'Rider Rates'!$B$57</f>
        <v>6.0079999999999997E-4</v>
      </c>
      <c r="I41" s="103"/>
      <c r="J41" s="103">
        <f>SUM(G41:I41)</f>
        <v>6.0079999999999997E-4</v>
      </c>
      <c r="K41" s="104" t="s">
        <v>42</v>
      </c>
      <c r="L41" s="105"/>
      <c r="M41" s="105">
        <f>ROUND(D41*H41,2)</f>
        <v>0</v>
      </c>
      <c r="N41" s="205"/>
      <c r="O41" s="105">
        <f t="shared" si="0"/>
        <v>0</v>
      </c>
      <c r="P41" s="245">
        <f>'Rider Rates'!$D$57</f>
        <v>45383</v>
      </c>
    </row>
    <row r="42" spans="1:221" x14ac:dyDescent="0.2">
      <c r="A42" s="210" t="s">
        <v>189</v>
      </c>
      <c r="B42" s="78"/>
      <c r="C42" s="78"/>
      <c r="D42" s="49">
        <f>D28</f>
        <v>0</v>
      </c>
      <c r="E42" s="35" t="s">
        <v>64</v>
      </c>
      <c r="F42" s="4" t="s">
        <v>8</v>
      </c>
      <c r="G42" s="103"/>
      <c r="H42" s="239">
        <f>'Rider Rates'!$B$62</f>
        <v>6.73</v>
      </c>
      <c r="I42" s="103"/>
      <c r="J42" s="239">
        <f>SUM(G42:I42)</f>
        <v>6.73</v>
      </c>
      <c r="K42" s="104" t="s">
        <v>44</v>
      </c>
      <c r="L42" s="105"/>
      <c r="M42" s="105">
        <f>ROUND(D42*H42,2)</f>
        <v>0</v>
      </c>
      <c r="N42" s="205"/>
      <c r="O42" s="105">
        <f t="shared" si="0"/>
        <v>0</v>
      </c>
      <c r="P42" s="245">
        <f>'Rider Rates'!$D$62</f>
        <v>45383</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4.94232E-2</v>
      </c>
      <c r="J45" s="120">
        <f>SUM(H45:I45)</f>
        <v>4.94232E-2</v>
      </c>
      <c r="K45" s="104"/>
      <c r="L45" s="105"/>
      <c r="M45" s="105"/>
      <c r="N45" s="105">
        <f>ROUND(N$30*I45,2)</f>
        <v>0.46</v>
      </c>
      <c r="O45" s="209">
        <f t="shared" si="0"/>
        <v>0.46</v>
      </c>
      <c r="P45" s="245">
        <f>'Rider Rates'!$D$85</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17.53</v>
      </c>
      <c r="J47" s="196">
        <f>SUM(G47:I47)</f>
        <v>17.53</v>
      </c>
      <c r="K47" s="104"/>
      <c r="L47" s="105"/>
      <c r="M47" s="105"/>
      <c r="N47" s="105">
        <f>I47</f>
        <v>17.53</v>
      </c>
      <c r="O47" s="105">
        <f>SUM(L47:N47)</f>
        <v>17.53</v>
      </c>
      <c r="P47" s="245">
        <f>'Rider Rates'!$D$91</f>
        <v>45657</v>
      </c>
    </row>
    <row r="48" spans="1:221" x14ac:dyDescent="0.2">
      <c r="A48" s="99" t="s">
        <v>156</v>
      </c>
      <c r="B48" s="78"/>
      <c r="C48" s="78"/>
      <c r="D48" s="208">
        <f>$N$30</f>
        <v>9.4</v>
      </c>
      <c r="E48" s="101" t="s">
        <v>122</v>
      </c>
      <c r="F48" s="102" t="s">
        <v>8</v>
      </c>
      <c r="G48" s="114"/>
      <c r="H48" s="115"/>
      <c r="I48" s="120">
        <f>'Rider Rates'!$B$105</f>
        <v>0.2363101</v>
      </c>
      <c r="J48" s="120">
        <f>SUM(H48:I48)</f>
        <v>0.2363101</v>
      </c>
      <c r="K48" s="104"/>
      <c r="L48" s="105"/>
      <c r="M48" s="105"/>
      <c r="N48" s="105">
        <f>ROUND(N$30*I48,2)</f>
        <v>2.2200000000000002</v>
      </c>
      <c r="O48" s="105">
        <f t="shared" si="0"/>
        <v>2.2200000000000002</v>
      </c>
      <c r="P48" s="245">
        <f>'Rider Rates'!$D$105</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25.68</v>
      </c>
      <c r="O56" s="169">
        <f t="shared" si="3"/>
        <v>25.68</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35.08</v>
      </c>
      <c r="O58" s="98">
        <f>O30+O56</f>
        <v>35.08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35.08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35.08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5"/>
    </row>
    <row r="75" spans="1:16" x14ac:dyDescent="0.2">
      <c r="A75" s="475"/>
    </row>
    <row r="76" spans="1:16" x14ac:dyDescent="0.2">
      <c r="A76" s="475"/>
    </row>
    <row r="77" spans="1:16" x14ac:dyDescent="0.2">
      <c r="A77" s="475"/>
    </row>
    <row r="78" spans="1:16" x14ac:dyDescent="0.2">
      <c r="A78" s="47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sheetData>
  <sheetProtection algorithmName="SHA-512" hashValue="4RF51edTiyC6dv9/DcuHDc4PRb4CRbr7cvevPF2rAervdbLQX2ufKPEHRT0MkBe83ked42NF1NO0XbITzs+HqA==" saltValue="tA6VELUabgp/Y2Js81dMc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33"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290</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282">
        <f ca="1">TODAY()</f>
        <v>45686</v>
      </c>
      <c r="B6" s="99" t="s">
        <v>292</v>
      </c>
      <c r="C6" s="274"/>
      <c r="D6" s="274"/>
      <c r="E6" s="274"/>
      <c r="F6" s="274"/>
      <c r="G6" s="274"/>
      <c r="H6" s="274"/>
      <c r="I6" s="274"/>
      <c r="J6" s="274"/>
      <c r="K6" s="274"/>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284</v>
      </c>
      <c r="B17" s="31"/>
      <c r="C17" s="32">
        <f>'Customer Info'!$B$27</f>
        <v>0</v>
      </c>
      <c r="D17" s="32">
        <f>$C$17*$C$20</f>
        <v>0</v>
      </c>
      <c r="E17" s="31" t="s">
        <v>287</v>
      </c>
      <c r="F17" s="33"/>
      <c r="G17" s="31"/>
      <c r="H17" s="31"/>
      <c r="I17" s="31"/>
      <c r="J17" s="31"/>
      <c r="K17" s="31"/>
      <c r="L17" s="31"/>
      <c r="M17" s="31"/>
      <c r="N17" s="31"/>
      <c r="O17" s="31"/>
    </row>
    <row r="18" spans="1:30" x14ac:dyDescent="0.2">
      <c r="A18" s="31" t="s">
        <v>285</v>
      </c>
      <c r="B18" s="31"/>
      <c r="C18" s="285">
        <f>IF('Customer Info'!$B$18=0,0,ROUND(MAX(ROUND('Customer Info'!$B$18*$C$20,1),ROUND('Customer Info'!$B$19*$C$20,1))/'Customer Info'!$D$29,1))</f>
        <v>0</v>
      </c>
      <c r="D18" s="285">
        <f>$C$18*C20</f>
        <v>0</v>
      </c>
      <c r="E18" s="31" t="s">
        <v>288</v>
      </c>
      <c r="F18" s="33"/>
      <c r="G18" s="31"/>
      <c r="H18" s="31"/>
      <c r="I18" s="31"/>
      <c r="J18" s="31"/>
      <c r="K18" s="31"/>
      <c r="L18" s="31"/>
      <c r="M18" s="31"/>
      <c r="N18" s="31"/>
      <c r="O18" s="31"/>
    </row>
    <row r="19" spans="1:30" x14ac:dyDescent="0.2">
      <c r="A19" s="31" t="s">
        <v>286</v>
      </c>
      <c r="B19" s="31"/>
      <c r="C19" s="32"/>
      <c r="D19" s="285">
        <f>MAX(100,ROUND(1.15*(MAX('Customer Info'!$B$18*'GS PRI OAD'!C20,'Customer Info'!$B$19*'GS PRI OAD'!C20)),1))</f>
        <v>100</v>
      </c>
      <c r="E19" s="31" t="s">
        <v>288</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05" t="s">
        <v>15</v>
      </c>
      <c r="E21" s="505"/>
      <c r="F21" s="505"/>
      <c r="G21" s="505"/>
      <c r="H21" s="505"/>
      <c r="K21" s="31"/>
      <c r="L21" s="31"/>
      <c r="M21" s="31"/>
      <c r="N21" s="31"/>
      <c r="O21" s="50"/>
    </row>
    <row r="22" spans="1:30" x14ac:dyDescent="0.2">
      <c r="A22" s="31" t="s">
        <v>15</v>
      </c>
      <c r="B22" s="31"/>
      <c r="C22" s="82" t="s">
        <v>15</v>
      </c>
      <c r="D22" s="505" t="s">
        <v>15</v>
      </c>
      <c r="E22" s="505"/>
      <c r="F22" s="505"/>
      <c r="G22" s="505"/>
      <c r="H22" s="505"/>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87" t="s">
        <v>68</v>
      </c>
      <c r="H24" s="488"/>
      <c r="I24" s="488"/>
      <c r="J24" s="489"/>
      <c r="K24" s="22"/>
      <c r="L24" s="490" t="s">
        <v>69</v>
      </c>
      <c r="M24" s="490"/>
      <c r="N24" s="490"/>
      <c r="O24" s="490"/>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45658</v>
      </c>
    </row>
    <row r="41" spans="1:221" x14ac:dyDescent="0.2">
      <c r="A41" s="210" t="s">
        <v>189</v>
      </c>
      <c r="B41" s="78"/>
      <c r="C41" s="78"/>
      <c r="D41" s="1">
        <f>IF($C$16&lt;0,0,$C$16)</f>
        <v>0</v>
      </c>
      <c r="E41" s="113" t="s">
        <v>41</v>
      </c>
      <c r="F41" s="102" t="s">
        <v>8</v>
      </c>
      <c r="G41" s="103"/>
      <c r="H41" s="103">
        <f>'Rider Rates'!B58</f>
        <v>5.8060000000000002E-4</v>
      </c>
      <c r="I41" s="103"/>
      <c r="J41" s="103">
        <f>SUM(G41:I41)</f>
        <v>5.8060000000000002E-4</v>
      </c>
      <c r="K41" s="104" t="s">
        <v>42</v>
      </c>
      <c r="L41" s="105"/>
      <c r="M41" s="105">
        <f>ROUND(D41*H41,2)</f>
        <v>0</v>
      </c>
      <c r="N41" s="205"/>
      <c r="O41" s="105">
        <f t="shared" si="0"/>
        <v>0</v>
      </c>
      <c r="P41" s="245">
        <f>'Rider Rates'!$D$57</f>
        <v>45383</v>
      </c>
    </row>
    <row r="42" spans="1:221" x14ac:dyDescent="0.2">
      <c r="A42" s="210" t="s">
        <v>189</v>
      </c>
      <c r="B42" s="78"/>
      <c r="C42" s="78"/>
      <c r="D42" s="49">
        <f>D28</f>
        <v>0</v>
      </c>
      <c r="E42" s="35" t="s">
        <v>64</v>
      </c>
      <c r="F42" s="4" t="s">
        <v>8</v>
      </c>
      <c r="G42" s="103"/>
      <c r="H42" s="239">
        <f>'Rider Rates'!B63</f>
        <v>6.76</v>
      </c>
      <c r="I42" s="103"/>
      <c r="J42" s="239">
        <f>SUM(G42:I42)</f>
        <v>6.76</v>
      </c>
      <c r="K42" s="104" t="s">
        <v>44</v>
      </c>
      <c r="L42" s="105"/>
      <c r="M42" s="105">
        <f>ROUND(D42*H42,2)</f>
        <v>0</v>
      </c>
      <c r="N42" s="205"/>
      <c r="O42" s="105">
        <f t="shared" si="0"/>
        <v>0</v>
      </c>
      <c r="P42" s="245">
        <f>'Rider Rates'!$D$62</f>
        <v>45383</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4.94232E-2</v>
      </c>
      <c r="J45" s="120">
        <f>SUM(H45:I45)</f>
        <v>4.94232E-2</v>
      </c>
      <c r="K45" s="104"/>
      <c r="L45" s="105"/>
      <c r="M45" s="105"/>
      <c r="N45" s="105">
        <f>ROUND(N$30*I45,2)</f>
        <v>6.85</v>
      </c>
      <c r="O45" s="209">
        <f t="shared" si="0"/>
        <v>6.85</v>
      </c>
      <c r="P45" s="245">
        <f>'Rider Rates'!$D$85</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17.53</v>
      </c>
      <c r="J47" s="196">
        <f>SUM(G47:I47)</f>
        <v>17.53</v>
      </c>
      <c r="K47" s="104"/>
      <c r="L47" s="105"/>
      <c r="M47" s="105"/>
      <c r="N47" s="105">
        <f>I47</f>
        <v>17.53</v>
      </c>
      <c r="O47" s="105">
        <f>SUM(L47:N47)</f>
        <v>17.53</v>
      </c>
      <c r="P47" s="245">
        <f>'Rider Rates'!$D$91</f>
        <v>45657</v>
      </c>
    </row>
    <row r="48" spans="1:221" x14ac:dyDescent="0.2">
      <c r="A48" s="99" t="s">
        <v>156</v>
      </c>
      <c r="B48" s="78"/>
      <c r="C48" s="78"/>
      <c r="D48" s="208">
        <f>$N$30</f>
        <v>138.5</v>
      </c>
      <c r="E48" s="101" t="s">
        <v>122</v>
      </c>
      <c r="F48" s="102" t="s">
        <v>8</v>
      </c>
      <c r="G48" s="114"/>
      <c r="H48" s="115"/>
      <c r="I48" s="120">
        <f>'Rider Rates'!$B$105</f>
        <v>0.2363101</v>
      </c>
      <c r="J48" s="120">
        <f>SUM(H48:I48)</f>
        <v>0.2363101</v>
      </c>
      <c r="K48" s="104"/>
      <c r="L48" s="105"/>
      <c r="M48" s="105"/>
      <c r="N48" s="105">
        <f>ROUND(N$30*I48,2)</f>
        <v>32.729999999999997</v>
      </c>
      <c r="O48" s="105">
        <f t="shared" si="0"/>
        <v>32.729999999999997</v>
      </c>
      <c r="P48" s="245">
        <f>'Rider Rates'!$D$105</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2.9050000000000001E-4</v>
      </c>
      <c r="J51" s="265">
        <f t="shared" si="1"/>
        <v>2.9050000000000001E-4</v>
      </c>
      <c r="K51" s="104" t="s">
        <v>42</v>
      </c>
      <c r="L51" s="266"/>
      <c r="M51" s="266"/>
      <c r="N51" s="266">
        <f>IF(D51*J51&gt;'Rider Rates'!$C$125,'Rider Rates'!$C$125,D51*J51)</f>
        <v>0</v>
      </c>
      <c r="O51" s="266">
        <f t="shared" si="2"/>
        <v>0</v>
      </c>
      <c r="P51" s="264">
        <f>'Rider Rates'!$E$125</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45658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71.22999999999999</v>
      </c>
      <c r="O56" s="169">
        <f t="shared" si="3"/>
        <v>71.22999999999999</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209.73</v>
      </c>
      <c r="O58" s="98">
        <f>O30+O56</f>
        <v>209.73</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209.73</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209.73</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75"/>
    </row>
    <row r="75" spans="1:16" x14ac:dyDescent="0.2">
      <c r="A75" s="475"/>
    </row>
    <row r="76" spans="1:16" x14ac:dyDescent="0.2">
      <c r="A76" s="475"/>
    </row>
    <row r="77" spans="1:16" x14ac:dyDescent="0.2">
      <c r="A77" s="475"/>
    </row>
    <row r="78" spans="1:16" x14ac:dyDescent="0.2">
      <c r="A78" s="47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sheetData>
  <sheetProtection algorithmName="SHA-512" hashValue="QBYHz0s0xzniqkOTgKn2bSxllaW4skFORFD/TbwmvRrJUP0WvlaMBQeWxPHtQGEyWr1gAixN9+B/BDWMlviubw==" saltValue="AyJZ9uS7GTVr+6kJx8vf6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24" zoomScale="80" zoomScaleNormal="80" workbookViewId="0">
      <selection activeCell="K52" sqref="K5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2" t="s">
        <v>120</v>
      </c>
      <c r="B1" s="492"/>
      <c r="C1" s="492"/>
      <c r="D1" s="492"/>
      <c r="E1" s="492"/>
      <c r="F1" s="492"/>
      <c r="G1" s="492"/>
      <c r="H1" s="492"/>
      <c r="I1" s="492"/>
      <c r="J1" s="492"/>
      <c r="K1" s="492"/>
      <c r="L1" s="492"/>
      <c r="M1" s="492"/>
      <c r="N1" s="492"/>
      <c r="O1" s="492"/>
      <c r="P1" s="492"/>
    </row>
    <row r="2" spans="1:256" ht="20.25" x14ac:dyDescent="0.3">
      <c r="A2" s="477" t="s">
        <v>278</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c r="CT2" s="477"/>
      <c r="CU2" s="477"/>
      <c r="CV2" s="477"/>
      <c r="CW2" s="477"/>
      <c r="CX2" s="477"/>
      <c r="CY2" s="477"/>
      <c r="CZ2" s="477"/>
      <c r="DA2" s="477"/>
      <c r="DB2" s="477"/>
      <c r="DC2" s="477"/>
      <c r="DD2" s="477"/>
      <c r="DE2" s="477"/>
      <c r="DF2" s="477"/>
      <c r="DG2" s="477"/>
      <c r="DH2" s="477"/>
      <c r="DI2" s="477"/>
      <c r="DJ2" s="477"/>
      <c r="DK2" s="477"/>
      <c r="DL2" s="477"/>
      <c r="DM2" s="477"/>
      <c r="DN2" s="477"/>
      <c r="DO2" s="477"/>
      <c r="DP2" s="477"/>
      <c r="DQ2" s="477"/>
      <c r="DR2" s="477"/>
      <c r="DS2" s="477"/>
      <c r="DT2" s="477"/>
      <c r="DU2" s="477"/>
      <c r="DV2" s="477"/>
      <c r="DW2" s="477"/>
      <c r="DX2" s="477"/>
      <c r="DY2" s="477"/>
      <c r="DZ2" s="477"/>
      <c r="EA2" s="477"/>
      <c r="EB2" s="477"/>
      <c r="EC2" s="477"/>
      <c r="ED2" s="477"/>
      <c r="EE2" s="477"/>
      <c r="EF2" s="477"/>
      <c r="EG2" s="477"/>
      <c r="EH2" s="477"/>
      <c r="EI2" s="477"/>
      <c r="EJ2" s="477"/>
      <c r="EK2" s="477"/>
      <c r="EL2" s="477"/>
      <c r="EM2" s="477"/>
      <c r="EN2" s="477"/>
      <c r="EO2" s="477"/>
      <c r="EP2" s="477"/>
      <c r="EQ2" s="477"/>
      <c r="ER2" s="477"/>
      <c r="ES2" s="477"/>
      <c r="ET2" s="477"/>
      <c r="EU2" s="477"/>
      <c r="EV2" s="477"/>
      <c r="EW2" s="477"/>
      <c r="EX2" s="477"/>
      <c r="EY2" s="477"/>
      <c r="EZ2" s="477"/>
      <c r="FA2" s="477"/>
      <c r="FB2" s="477"/>
      <c r="FC2" s="477"/>
      <c r="FD2" s="477"/>
      <c r="FE2" s="477"/>
      <c r="FF2" s="477"/>
      <c r="FG2" s="477"/>
      <c r="FH2" s="477"/>
      <c r="FI2" s="477"/>
      <c r="FJ2" s="477"/>
      <c r="FK2" s="477"/>
      <c r="FL2" s="477"/>
      <c r="FM2" s="477"/>
      <c r="FN2" s="477"/>
      <c r="FO2" s="477"/>
      <c r="FP2" s="477"/>
      <c r="FQ2" s="477"/>
      <c r="FR2" s="477"/>
      <c r="FS2" s="477"/>
      <c r="FT2" s="477"/>
      <c r="FU2" s="477"/>
      <c r="FV2" s="477"/>
      <c r="FW2" s="477"/>
      <c r="FX2" s="477"/>
      <c r="FY2" s="477"/>
      <c r="FZ2" s="477"/>
      <c r="GA2" s="477"/>
      <c r="GB2" s="477"/>
      <c r="GC2" s="477"/>
      <c r="GD2" s="477"/>
      <c r="GE2" s="477"/>
      <c r="GF2" s="477"/>
      <c r="GG2" s="477"/>
      <c r="GH2" s="477"/>
      <c r="GI2" s="477"/>
      <c r="GJ2" s="477"/>
      <c r="GK2" s="477"/>
      <c r="GL2" s="477"/>
      <c r="GM2" s="477"/>
      <c r="GN2" s="477"/>
      <c r="GO2" s="477"/>
      <c r="GP2" s="477"/>
      <c r="GQ2" s="477"/>
      <c r="GR2" s="477"/>
      <c r="GS2" s="477"/>
      <c r="GT2" s="477"/>
      <c r="GU2" s="477"/>
      <c r="GV2" s="477"/>
      <c r="GW2" s="477"/>
      <c r="GX2" s="477"/>
      <c r="GY2" s="477"/>
      <c r="GZ2" s="477"/>
      <c r="HA2" s="477"/>
      <c r="HB2" s="477"/>
      <c r="HC2" s="477"/>
      <c r="HD2" s="477"/>
      <c r="HE2" s="477"/>
      <c r="HF2" s="477"/>
      <c r="HG2" s="477"/>
      <c r="HH2" s="477"/>
      <c r="HI2" s="477"/>
      <c r="HJ2" s="477"/>
      <c r="HK2" s="477"/>
      <c r="HL2" s="477"/>
      <c r="HM2" s="477"/>
      <c r="HN2" s="477"/>
      <c r="HO2" s="477"/>
      <c r="HP2" s="477"/>
      <c r="HQ2" s="477"/>
      <c r="HR2" s="477"/>
      <c r="HS2" s="477"/>
      <c r="HT2" s="477"/>
      <c r="HU2" s="477"/>
      <c r="HV2" s="477"/>
      <c r="HW2" s="477"/>
      <c r="HX2" s="477"/>
      <c r="HY2" s="477"/>
      <c r="HZ2" s="477"/>
      <c r="IA2" s="477"/>
      <c r="IB2" s="477"/>
      <c r="IC2" s="477"/>
      <c r="ID2" s="477"/>
      <c r="IE2" s="477"/>
      <c r="IF2" s="477"/>
      <c r="IG2" s="477"/>
      <c r="IH2" s="477"/>
      <c r="II2" s="477"/>
      <c r="IJ2" s="477"/>
      <c r="IK2" s="477"/>
      <c r="IL2" s="477"/>
      <c r="IM2" s="477"/>
      <c r="IN2" s="477"/>
      <c r="IO2" s="477"/>
      <c r="IP2" s="477"/>
      <c r="IQ2" s="477"/>
      <c r="IR2" s="477"/>
      <c r="IS2" s="477"/>
      <c r="IT2" s="477"/>
      <c r="IU2" s="477"/>
      <c r="IV2" s="477"/>
    </row>
    <row r="3" spans="1:256" ht="18" x14ac:dyDescent="0.25">
      <c r="A3" s="493" t="s">
        <v>270</v>
      </c>
      <c r="B3" s="493"/>
      <c r="C3" s="493"/>
      <c r="D3" s="493"/>
      <c r="E3" s="493"/>
      <c r="F3" s="493"/>
      <c r="G3" s="493"/>
      <c r="H3" s="493"/>
      <c r="I3" s="493"/>
      <c r="J3" s="493"/>
      <c r="K3" s="493"/>
      <c r="L3" s="493"/>
      <c r="M3" s="493"/>
      <c r="N3" s="493"/>
      <c r="O3" s="493"/>
      <c r="P3" s="493"/>
    </row>
    <row r="4" spans="1:256"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256" ht="15" x14ac:dyDescent="0.2">
      <c r="A5" s="75"/>
      <c r="B5" s="75"/>
      <c r="C5" s="75"/>
      <c r="D5" s="75"/>
      <c r="E5" s="75"/>
      <c r="F5" s="75"/>
      <c r="G5" s="75"/>
      <c r="H5" s="75"/>
      <c r="I5" s="75"/>
      <c r="J5" s="75"/>
      <c r="K5" s="75"/>
    </row>
    <row r="6" spans="1:256" x14ac:dyDescent="0.2">
      <c r="A6" s="76">
        <f ca="1">TODAY()</f>
        <v>45686</v>
      </c>
      <c r="B6" s="99" t="s">
        <v>293</v>
      </c>
      <c r="C6" s="274"/>
      <c r="D6" s="274"/>
      <c r="E6" s="274"/>
      <c r="F6" s="274"/>
      <c r="G6" s="274"/>
      <c r="H6" s="274"/>
      <c r="I6" s="274"/>
      <c r="J6" s="274"/>
      <c r="K6" s="274"/>
    </row>
    <row r="7" spans="1:256" ht="26.25" x14ac:dyDescent="0.4">
      <c r="A7" s="503"/>
      <c r="B7" s="503"/>
      <c r="C7" s="503"/>
      <c r="D7" s="503"/>
      <c r="E7" s="503"/>
      <c r="F7" s="503"/>
      <c r="G7" s="503"/>
      <c r="H7" s="503"/>
      <c r="I7" s="503"/>
      <c r="J7" s="503"/>
      <c r="K7" s="503"/>
      <c r="L7" s="503"/>
      <c r="M7" s="503"/>
      <c r="N7" s="503"/>
      <c r="O7" s="503"/>
      <c r="P7" s="503"/>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2</v>
      </c>
      <c r="C10" s="194" t="str">
        <f>LOOKUP(B10,R10:AD10,R11:AD11)</f>
        <v>February</v>
      </c>
      <c r="D10" s="133">
        <f>'Customer Info'!C9</f>
        <v>2025</v>
      </c>
      <c r="S10">
        <v>1</v>
      </c>
      <c r="T10">
        <v>2</v>
      </c>
      <c r="U10">
        <v>3</v>
      </c>
      <c r="V10">
        <v>4</v>
      </c>
      <c r="W10">
        <v>5</v>
      </c>
      <c r="X10">
        <v>6</v>
      </c>
      <c r="Y10">
        <v>7</v>
      </c>
      <c r="Z10">
        <v>8</v>
      </c>
      <c r="AA10">
        <v>9</v>
      </c>
      <c r="AB10">
        <v>10</v>
      </c>
      <c r="AC10">
        <v>11</v>
      </c>
      <c r="AD10">
        <v>12</v>
      </c>
    </row>
    <row r="11" spans="1:256" ht="15" customHeight="1" x14ac:dyDescent="0.2">
      <c r="A11" s="491"/>
      <c r="B11" s="491"/>
      <c r="C11" s="491"/>
      <c r="D11" s="491"/>
      <c r="E11" s="491"/>
      <c r="F11" s="491"/>
      <c r="G11" s="491"/>
      <c r="H11" s="491"/>
      <c r="I11" s="491"/>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05" t="s">
        <v>15</v>
      </c>
      <c r="E20" s="505"/>
      <c r="F20" s="505"/>
      <c r="G20" s="505"/>
      <c r="H20" s="505"/>
      <c r="K20" s="31"/>
      <c r="L20" s="31"/>
      <c r="M20" s="31"/>
      <c r="N20" s="31"/>
      <c r="O20" s="50"/>
    </row>
    <row r="21" spans="1:30" x14ac:dyDescent="0.2">
      <c r="A21" s="31" t="s">
        <v>15</v>
      </c>
      <c r="B21" s="31"/>
      <c r="C21" s="82" t="s">
        <v>15</v>
      </c>
      <c r="D21" s="505" t="s">
        <v>15</v>
      </c>
      <c r="E21" s="505"/>
      <c r="F21" s="505"/>
      <c r="G21" s="505"/>
      <c r="H21" s="505"/>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87" t="s">
        <v>68</v>
      </c>
      <c r="H23" s="488"/>
      <c r="I23" s="488"/>
      <c r="J23" s="489"/>
      <c r="K23" s="22"/>
      <c r="L23" s="490" t="s">
        <v>69</v>
      </c>
      <c r="M23" s="490"/>
      <c r="N23" s="490"/>
      <c r="O23" s="490"/>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1.8006999999999999E-3</v>
      </c>
      <c r="J39" s="103">
        <f>SUM(G39:I39)</f>
        <v>1.8006999999999999E-3</v>
      </c>
      <c r="K39" s="104" t="s">
        <v>42</v>
      </c>
      <c r="L39" s="105"/>
      <c r="M39" s="105"/>
      <c r="N39" s="87">
        <f>D39*J39</f>
        <v>0</v>
      </c>
      <c r="O39" s="105">
        <f t="shared" si="0"/>
        <v>0</v>
      </c>
      <c r="P39" s="245">
        <f>'Rider Rates'!E49</f>
        <v>45658</v>
      </c>
    </row>
    <row r="40" spans="1:221" x14ac:dyDescent="0.2">
      <c r="A40" s="210" t="s">
        <v>189</v>
      </c>
      <c r="B40" s="78"/>
      <c r="C40" s="78"/>
      <c r="D40" s="1">
        <f>IF($C$16&lt;0,0,$C$16)</f>
        <v>0</v>
      </c>
      <c r="E40" s="113" t="s">
        <v>41</v>
      </c>
      <c r="F40" s="102" t="s">
        <v>8</v>
      </c>
      <c r="G40" s="103"/>
      <c r="H40" s="103">
        <f>'Rider Rates'!$B$59</f>
        <v>5.7019999999999998E-4</v>
      </c>
      <c r="I40" s="103"/>
      <c r="J40" s="103">
        <f>SUM(G40:I40)</f>
        <v>5.7019999999999998E-4</v>
      </c>
      <c r="K40" s="104" t="s">
        <v>42</v>
      </c>
      <c r="L40" s="105"/>
      <c r="M40" s="105">
        <f>ROUND(D40*H40,2)</f>
        <v>0</v>
      </c>
      <c r="N40" s="205"/>
      <c r="O40" s="105">
        <f t="shared" si="0"/>
        <v>0</v>
      </c>
      <c r="P40" s="245">
        <f>'Rider Rates'!$D$59</f>
        <v>45383</v>
      </c>
    </row>
    <row r="41" spans="1:221" x14ac:dyDescent="0.2">
      <c r="A41" s="210" t="s">
        <v>189</v>
      </c>
      <c r="B41" s="78"/>
      <c r="C41" s="78"/>
      <c r="D41" s="49">
        <f>D27</f>
        <v>0</v>
      </c>
      <c r="E41" s="35" t="s">
        <v>64</v>
      </c>
      <c r="F41" s="4" t="s">
        <v>8</v>
      </c>
      <c r="G41" s="103"/>
      <c r="H41" s="239">
        <f>'Rider Rates'!$B$64</f>
        <v>7.45</v>
      </c>
      <c r="I41" s="103"/>
      <c r="J41" s="239">
        <f>SUM(G41:I41)</f>
        <v>7.45</v>
      </c>
      <c r="K41" s="104" t="s">
        <v>44</v>
      </c>
      <c r="L41" s="105"/>
      <c r="M41" s="105">
        <f>ROUND(D41*H41,2)</f>
        <v>0</v>
      </c>
      <c r="N41" s="205"/>
      <c r="O41" s="105">
        <f t="shared" si="0"/>
        <v>0</v>
      </c>
      <c r="P41" s="245">
        <f>'Rider Rates'!$D$64</f>
        <v>45383</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4.94232E-2</v>
      </c>
      <c r="J44" s="120">
        <f>SUM(H44:I44)</f>
        <v>4.94232E-2</v>
      </c>
      <c r="K44" s="104"/>
      <c r="L44" s="105"/>
      <c r="M44" s="105"/>
      <c r="N44" s="105">
        <f>ROUND(N$29*I44,2)</f>
        <v>40.770000000000003</v>
      </c>
      <c r="O44" s="209">
        <f t="shared" si="1"/>
        <v>40.770000000000003</v>
      </c>
      <c r="P44" s="245">
        <f>'Rider Rates'!$D$85</f>
        <v>45562</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17.53</v>
      </c>
      <c r="J46" s="196">
        <f>SUM(G46:I46)</f>
        <v>17.53</v>
      </c>
      <c r="K46" s="104"/>
      <c r="L46" s="105"/>
      <c r="M46" s="105"/>
      <c r="N46" s="105">
        <f>I46</f>
        <v>17.53</v>
      </c>
      <c r="O46" s="105">
        <f>SUM(L46:N46)</f>
        <v>17.53</v>
      </c>
      <c r="P46" s="245">
        <f>'Rider Rates'!$D$91</f>
        <v>45657</v>
      </c>
    </row>
    <row r="47" spans="1:221" x14ac:dyDescent="0.2">
      <c r="A47" s="99" t="s">
        <v>156</v>
      </c>
      <c r="B47" s="78"/>
      <c r="C47" s="78"/>
      <c r="D47" s="208">
        <f>$N$29</f>
        <v>825</v>
      </c>
      <c r="E47" s="101" t="s">
        <v>122</v>
      </c>
      <c r="F47" s="102" t="s">
        <v>8</v>
      </c>
      <c r="G47" s="114"/>
      <c r="H47" s="115"/>
      <c r="I47" s="120">
        <f>'Rider Rates'!$B$105</f>
        <v>0.2363101</v>
      </c>
      <c r="J47" s="120">
        <f>SUM(H47:I47)</f>
        <v>0.2363101</v>
      </c>
      <c r="K47" s="104"/>
      <c r="L47" s="105"/>
      <c r="M47" s="105"/>
      <c r="N47" s="105">
        <f>ROUND(N$29*I47,2)</f>
        <v>194.96</v>
      </c>
      <c r="O47" s="105">
        <f t="shared" si="1"/>
        <v>194.96</v>
      </c>
      <c r="P47" s="245">
        <f>'Rider Rates'!$D$105</f>
        <v>45622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2.9050000000000001E-4</v>
      </c>
      <c r="J50" s="265">
        <f t="shared" si="2"/>
        <v>2.9050000000000001E-4</v>
      </c>
      <c r="K50" s="104" t="s">
        <v>42</v>
      </c>
      <c r="L50" s="266"/>
      <c r="M50" s="266"/>
      <c r="N50" s="266">
        <f>IF(D50*J50&gt;'Rider Rates'!$C$125,'Rider Rates'!$C$125,D50*J50)</f>
        <v>0</v>
      </c>
      <c r="O50" s="266">
        <f t="shared" si="3"/>
        <v>0</v>
      </c>
      <c r="P50" s="264">
        <f>'Rider Rates'!$E$125</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45658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313.35999999999996</v>
      </c>
      <c r="O55" s="169">
        <f t="shared" si="4"/>
        <v>313.35999999999996</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1138.3599999999999</v>
      </c>
      <c r="O57" s="98">
        <f>O29+O55</f>
        <v>1138.3599999999999</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1138.3599999999999</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1138.3599999999999</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75"/>
    </row>
    <row r="74" spans="1:16" x14ac:dyDescent="0.2">
      <c r="A74" s="475"/>
    </row>
    <row r="75" spans="1:16" x14ac:dyDescent="0.2">
      <c r="A75" s="475"/>
    </row>
    <row r="76" spans="1:16" x14ac:dyDescent="0.2">
      <c r="A76" s="475"/>
    </row>
    <row r="77" spans="1:16" x14ac:dyDescent="0.2">
      <c r="A77" s="475"/>
    </row>
    <row r="78" spans="1:16" x14ac:dyDescent="0.2">
      <c r="A78" s="475"/>
    </row>
    <row r="79" spans="1:16" x14ac:dyDescent="0.2">
      <c r="A79" s="475"/>
    </row>
    <row r="80" spans="1:1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sheetData>
  <sheetProtection algorithmName="SHA-512" hashValue="Ar3w0mwvXa+bfd22CRiMEySxuc5UsPZ8ARZyFv5ca5A70cmFCfJrK8HkCPysbnwt65wN6H30/gjDcNo+/LxtJw==" saltValue="I6Iz9kPt0m5twVH0WhJPL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31"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324</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325</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ht="14.45" customHeight="1"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
      <c r="A21" s="332" t="s">
        <v>32</v>
      </c>
      <c r="G21" s="432"/>
      <c r="H21" s="432"/>
      <c r="I21" s="432">
        <f>'Rider Rates'!B143</f>
        <v>9.4</v>
      </c>
      <c r="J21" s="432">
        <f>SUM(G21:I21)</f>
        <v>9.4</v>
      </c>
      <c r="L21" s="433"/>
      <c r="M21" s="433"/>
      <c r="N21" s="433">
        <f>I21</f>
        <v>9.4</v>
      </c>
      <c r="O21" s="408">
        <f>SUM(L21:N21)</f>
        <v>9.4</v>
      </c>
      <c r="P21" s="361">
        <v>44531</v>
      </c>
    </row>
    <row r="22" spans="1:221" x14ac:dyDescent="0.2">
      <c r="A22" s="434" t="s">
        <v>132</v>
      </c>
      <c r="D22" s="363">
        <f>C15</f>
        <v>0</v>
      </c>
      <c r="E22" s="364" t="s">
        <v>41</v>
      </c>
      <c r="F22" s="365" t="s">
        <v>8</v>
      </c>
      <c r="G22" s="407"/>
      <c r="H22" s="407"/>
      <c r="I22" s="407">
        <f>'Rider Rates'!C143</f>
        <v>2.0634799999999998E-2</v>
      </c>
      <c r="J22" s="407">
        <f>SUM(G22:I22)</f>
        <v>2.0634799999999998E-2</v>
      </c>
      <c r="K22" s="367" t="s">
        <v>42</v>
      </c>
      <c r="L22" s="408"/>
      <c r="M22" s="408"/>
      <c r="N22" s="408">
        <f>IF(C15&lt;0,0,ROUND($D22*I22,2))</f>
        <v>0</v>
      </c>
      <c r="O22" s="408">
        <f>SUM(L22:N22)</f>
        <v>0</v>
      </c>
      <c r="P22" s="361">
        <f>'Rider Rates'!H144</f>
        <v>45444</v>
      </c>
    </row>
    <row r="23" spans="1:221" x14ac:dyDescent="0.2">
      <c r="A23" s="370" t="s">
        <v>50</v>
      </c>
      <c r="B23" s="370"/>
      <c r="C23" s="370"/>
      <c r="D23" s="371"/>
      <c r="E23" s="371"/>
      <c r="F23" s="370"/>
      <c r="G23" s="370"/>
      <c r="H23" s="370"/>
      <c r="I23" s="370"/>
      <c r="J23" s="370"/>
      <c r="K23" s="373"/>
      <c r="L23" s="372"/>
      <c r="M23" s="372"/>
      <c r="N23" s="372">
        <f>SUM(N21:N22)</f>
        <v>9.4</v>
      </c>
      <c r="O23" s="372">
        <f>SUM(O21:O22)</f>
        <v>9.4</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9.4</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100">
        <f>'Customer Info'!$B$21+'Customer Info'!$B$22-'Customer Info'!$B$23</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C17</f>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439">
        <f>$N$23</f>
        <v>9.4</v>
      </c>
      <c r="E42" s="364" t="s">
        <v>122</v>
      </c>
      <c r="F42" s="365" t="s">
        <v>8</v>
      </c>
      <c r="G42" s="400"/>
      <c r="H42" s="356"/>
      <c r="I42" s="401">
        <f>'Rider Rates'!$B$85</f>
        <v>4.94232E-2</v>
      </c>
      <c r="J42" s="401">
        <f t="shared" si="0"/>
        <v>4.94232E-2</v>
      </c>
      <c r="K42" s="367"/>
      <c r="L42" s="250"/>
      <c r="M42" s="250"/>
      <c r="N42" s="250">
        <f>ROUND(D42*I42,2)</f>
        <v>0.46</v>
      </c>
      <c r="O42" s="250">
        <f t="shared" si="2"/>
        <v>0.46</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9.4</v>
      </c>
      <c r="E43" s="364" t="s">
        <v>122</v>
      </c>
      <c r="F43" s="365" t="s">
        <v>8</v>
      </c>
      <c r="G43" s="402"/>
      <c r="H43" s="356"/>
      <c r="I43" s="401">
        <f>'Rider Rates'!$B$87</f>
        <v>6.6985699999999995E-2</v>
      </c>
      <c r="J43" s="401">
        <f t="shared" si="0"/>
        <v>6.6985699999999995E-2</v>
      </c>
      <c r="K43" s="367"/>
      <c r="L43" s="250"/>
      <c r="M43" s="250"/>
      <c r="N43" s="250">
        <f>ROUND(D43*I43,2)</f>
        <v>0.63</v>
      </c>
      <c r="O43" s="250">
        <f t="shared" si="2"/>
        <v>0.63</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9.4</v>
      </c>
      <c r="E46" s="364" t="s">
        <v>122</v>
      </c>
      <c r="F46" s="365" t="s">
        <v>8</v>
      </c>
      <c r="G46" s="402"/>
      <c r="H46" s="356"/>
      <c r="I46" s="401">
        <f>'Rider Rates'!$B$105</f>
        <v>0.2363101</v>
      </c>
      <c r="J46" s="401">
        <f t="shared" si="0"/>
        <v>0.2363101</v>
      </c>
      <c r="K46" s="367"/>
      <c r="L46" s="250"/>
      <c r="M46" s="250"/>
      <c r="N46" s="250">
        <f>ROUND(D46*I46,2)</f>
        <v>2.2200000000000002</v>
      </c>
      <c r="O46" s="250">
        <f t="shared" si="2"/>
        <v>2.2200000000000002</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c r="H48" s="389"/>
      <c r="I48" s="401"/>
      <c r="J48" s="396">
        <f>SUM(G48:H48)</f>
        <v>0</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3">SUM(M27:M54)</f>
        <v>0</v>
      </c>
      <c r="N55" s="415">
        <f t="shared" si="3"/>
        <v>25.68</v>
      </c>
      <c r="O55" s="415">
        <f t="shared" si="3"/>
        <v>25.68</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7" t="s">
        <v>94</v>
      </c>
      <c r="B57" s="380"/>
      <c r="C57" s="380"/>
      <c r="D57" s="380"/>
      <c r="E57" s="380"/>
      <c r="F57" s="380"/>
      <c r="G57" s="380"/>
      <c r="H57" s="380"/>
      <c r="I57" s="380"/>
      <c r="J57" s="380"/>
      <c r="K57" s="380"/>
      <c r="L57" s="419">
        <f>L23+L55</f>
        <v>0</v>
      </c>
      <c r="M57" s="419">
        <f>M23+M55</f>
        <v>0</v>
      </c>
      <c r="N57" s="419">
        <f>N23+N55</f>
        <v>35.08</v>
      </c>
      <c r="O57" s="420">
        <f>O23+O55</f>
        <v>35.08</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35.08</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35.08</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31" zoomScale="80" zoomScaleNormal="80" workbookViewId="0">
      <selection activeCell="A51" sqref="A51:XFD5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77" t="s">
        <v>120</v>
      </c>
      <c r="B1" s="477"/>
      <c r="C1" s="477"/>
      <c r="D1" s="477"/>
      <c r="E1" s="477"/>
      <c r="F1" s="477"/>
      <c r="G1" s="477"/>
      <c r="H1" s="477"/>
      <c r="I1" s="477"/>
      <c r="J1" s="477"/>
      <c r="K1" s="477"/>
      <c r="L1" s="477"/>
      <c r="M1" s="477"/>
      <c r="N1" s="477"/>
      <c r="O1" s="477"/>
      <c r="P1" s="477"/>
      <c r="Q1" s="197"/>
    </row>
    <row r="2" spans="1:59" ht="18" customHeight="1" x14ac:dyDescent="0.2">
      <c r="A2" s="486" t="s">
        <v>116</v>
      </c>
      <c r="B2" s="486"/>
      <c r="C2" s="486"/>
      <c r="D2" s="486"/>
      <c r="E2" s="486"/>
      <c r="F2" s="486"/>
      <c r="G2" s="486"/>
      <c r="H2" s="486"/>
      <c r="I2" s="486"/>
      <c r="J2" s="486"/>
      <c r="K2" s="486"/>
      <c r="L2" s="486"/>
      <c r="M2" s="486"/>
      <c r="N2" s="486"/>
      <c r="O2" s="486"/>
      <c r="P2" s="486"/>
    </row>
    <row r="3" spans="1:59" ht="18" x14ac:dyDescent="0.25">
      <c r="A3" s="486"/>
      <c r="B3" s="486"/>
      <c r="C3" s="486"/>
      <c r="D3" s="486"/>
      <c r="E3" s="486"/>
      <c r="F3" s="486"/>
      <c r="G3" s="486"/>
      <c r="H3" s="486"/>
      <c r="I3" s="486"/>
      <c r="J3" s="486"/>
      <c r="K3" s="486"/>
      <c r="L3" s="486"/>
      <c r="M3" s="486"/>
      <c r="N3" s="486"/>
      <c r="O3" s="486"/>
      <c r="P3" s="486"/>
      <c r="Q3" s="198"/>
    </row>
    <row r="4" spans="1:59"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45686</v>
      </c>
      <c r="B6" s="485" t="s">
        <v>235</v>
      </c>
      <c r="C6" s="485"/>
      <c r="D6" s="485"/>
      <c r="E6" s="485"/>
      <c r="F6" s="485"/>
      <c r="G6" s="485"/>
      <c r="H6" s="485"/>
      <c r="I6" s="485"/>
      <c r="J6" s="485"/>
      <c r="K6" s="485"/>
      <c r="L6" s="485"/>
      <c r="M6" s="485"/>
      <c r="N6" s="485"/>
      <c r="O6" s="485"/>
    </row>
    <row r="7" spans="1:59" x14ac:dyDescent="0.2">
      <c r="A7" s="476" t="s">
        <v>15</v>
      </c>
      <c r="B7" s="476"/>
      <c r="C7" s="476"/>
      <c r="D7" s="476"/>
      <c r="E7" s="476"/>
      <c r="F7" s="476"/>
      <c r="G7" s="476"/>
      <c r="H7" s="476"/>
      <c r="I7" s="476"/>
      <c r="J7" s="476"/>
      <c r="K7" s="476"/>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2</v>
      </c>
      <c r="C11" s="194" t="str">
        <f>LOOKUP($B$11,$S$11:$AD$11,S12:AD12)</f>
        <v>February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2" t="s">
        <v>68</v>
      </c>
      <c r="H23" s="483"/>
      <c r="I23" s="483"/>
      <c r="J23" s="484"/>
      <c r="K23" s="159"/>
      <c r="L23" s="479" t="s">
        <v>69</v>
      </c>
      <c r="M23" s="480"/>
      <c r="N23" s="480"/>
      <c r="O23" s="481"/>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4.5009999999999999E-4</v>
      </c>
      <c r="H41" s="103"/>
      <c r="I41" s="103"/>
      <c r="J41" s="237">
        <f>SUM(G41:H41)</f>
        <v>4.5009999999999999E-4</v>
      </c>
      <c r="K41" s="104" t="s">
        <v>42</v>
      </c>
      <c r="L41" s="105">
        <f>ROUND(D41*G41,2)</f>
        <v>0</v>
      </c>
      <c r="M41" s="105"/>
      <c r="N41" s="105"/>
      <c r="O41" s="105">
        <f t="shared" si="3"/>
        <v>0</v>
      </c>
      <c r="P41" s="245">
        <f>'Rider Rates'!$D$45</f>
        <v>45657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1.17</v>
      </c>
      <c r="J42" s="237">
        <f>SUM(G42:I42)</f>
        <v>1.17</v>
      </c>
      <c r="K42" s="104"/>
      <c r="L42" s="105"/>
      <c r="M42" s="105"/>
      <c r="N42" s="105">
        <f>J42</f>
        <v>1.17</v>
      </c>
      <c r="O42" s="105">
        <f>SUM(L42:N42)</f>
        <v>1.17</v>
      </c>
      <c r="P42" s="245">
        <f>'Rider Rates'!E48</f>
        <v>45658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4.3837099999999997E-2</v>
      </c>
      <c r="I43" s="103"/>
      <c r="J43" s="103">
        <f>SUM(G43:I43)</f>
        <v>4.3837099999999997E-2</v>
      </c>
      <c r="K43" s="104" t="s">
        <v>42</v>
      </c>
      <c r="L43" s="105"/>
      <c r="M43" s="105">
        <f>ROUND(D43*H43,2)</f>
        <v>0</v>
      </c>
      <c r="N43" s="205"/>
      <c r="O43" s="105">
        <f t="shared" si="3"/>
        <v>0</v>
      </c>
      <c r="P43" s="245">
        <f>'Rider Rates'!$D$55</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338</v>
      </c>
      <c r="B44" s="78"/>
      <c r="C44" s="78"/>
      <c r="D44" s="100">
        <f>IF($D$17&lt;0,0,$D$17)</f>
        <v>0</v>
      </c>
      <c r="E44" s="101" t="s">
        <v>41</v>
      </c>
      <c r="F44" s="102" t="s">
        <v>8</v>
      </c>
      <c r="G44" s="103"/>
      <c r="H44" s="103"/>
      <c r="I44" s="103">
        <f>'Rider Rates'!$B$66</f>
        <v>8.6240000000000004E-4</v>
      </c>
      <c r="J44" s="103">
        <f t="shared" ref="J44" si="4">SUM(G44:I44)</f>
        <v>8.6240000000000004E-4</v>
      </c>
      <c r="K44" s="104" t="s">
        <v>42</v>
      </c>
      <c r="L44" s="105"/>
      <c r="M44" s="105"/>
      <c r="N44" s="105">
        <f>ROUND($D$44*'Rider Rates'!$B$66,2)</f>
        <v>0</v>
      </c>
      <c r="O44" s="250">
        <f>SUM(L44:N44)</f>
        <v>0</v>
      </c>
      <c r="P44" s="245">
        <f>'Rider Rates'!$D$66</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4.94232E-2</v>
      </c>
      <c r="J46" s="120">
        <f>SUM(G46:I46)</f>
        <v>4.94232E-2</v>
      </c>
      <c r="K46" s="104"/>
      <c r="L46" s="105"/>
      <c r="M46" s="105"/>
      <c r="N46" s="105">
        <f>ROUND(D46*I46,2)</f>
        <v>0.49</v>
      </c>
      <c r="O46" s="105">
        <f t="shared" si="2"/>
        <v>0.49</v>
      </c>
      <c r="P46" s="245">
        <f>'Rider Rates'!$D$85</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2.08</v>
      </c>
      <c r="J48" s="196">
        <f>SUM(G48:I48)</f>
        <v>2.08</v>
      </c>
      <c r="K48" s="104"/>
      <c r="L48" s="105"/>
      <c r="M48" s="105"/>
      <c r="N48" s="105">
        <f>I48</f>
        <v>2.08</v>
      </c>
      <c r="O48" s="250">
        <f>SUM(L48:N48)</f>
        <v>2.08</v>
      </c>
      <c r="P48" s="245">
        <f>'Rider Rates'!$D$90</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0.2363101</v>
      </c>
      <c r="J50" s="238">
        <f t="shared" si="0"/>
        <v>0.2363101</v>
      </c>
      <c r="K50" s="104"/>
      <c r="L50" s="105"/>
      <c r="M50" s="105"/>
      <c r="N50" s="105">
        <f>ROUND(D50*I50,2)</f>
        <v>2.36</v>
      </c>
      <c r="O50" s="105">
        <f t="shared" si="2"/>
        <v>2.36</v>
      </c>
      <c r="P50" s="245">
        <f>'Rider Rates'!$D$105</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Rates'!$B$124</f>
        <v>0.1</v>
      </c>
      <c r="J54" s="263">
        <f>SUM(G54:I54)</f>
        <v>0.1</v>
      </c>
      <c r="K54" s="104"/>
      <c r="L54" s="209"/>
      <c r="M54" s="209"/>
      <c r="N54" s="209">
        <f>J54</f>
        <v>0.1</v>
      </c>
      <c r="O54" s="209">
        <f>SUM(L54:N54)</f>
        <v>0.1</v>
      </c>
      <c r="P54" s="264">
        <f>'Rider Rates'!E124</f>
        <v>45658</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7.839999999999999</v>
      </c>
      <c r="O58" s="169">
        <f t="shared" si="6"/>
        <v>7.839999999999999</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17.84</v>
      </c>
      <c r="O60" s="187">
        <f>O27+O58</f>
        <v>17.84</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17.84</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75"/>
    </row>
    <row r="80" spans="1:23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36"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328</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326</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
      <c r="A21" s="332" t="s">
        <v>32</v>
      </c>
      <c r="G21" s="432"/>
      <c r="H21" s="432"/>
      <c r="I21" s="432">
        <f>'Rider Rates'!B144</f>
        <v>138.5</v>
      </c>
      <c r="J21" s="432">
        <f>SUM(G21:I21)</f>
        <v>138.5</v>
      </c>
      <c r="L21" s="433"/>
      <c r="M21" s="433"/>
      <c r="N21" s="433">
        <f>I21</f>
        <v>138.5</v>
      </c>
      <c r="O21" s="408">
        <f>SUM(L21:N21)</f>
        <v>138.5</v>
      </c>
      <c r="P21" s="361">
        <v>44531</v>
      </c>
    </row>
    <row r="22" spans="1:221" x14ac:dyDescent="0.2">
      <c r="A22" s="434" t="s">
        <v>132</v>
      </c>
      <c r="D22" s="363">
        <f>C15</f>
        <v>0</v>
      </c>
      <c r="E22" s="364" t="s">
        <v>41</v>
      </c>
      <c r="F22" s="365" t="s">
        <v>8</v>
      </c>
      <c r="G22" s="407"/>
      <c r="H22" s="407"/>
      <c r="I22" s="445">
        <f>'Rider Rates'!C144</f>
        <v>1.3832199999999999E-2</v>
      </c>
      <c r="J22" s="407">
        <f>SUM(G22:I22)</f>
        <v>1.3832199999999999E-2</v>
      </c>
      <c r="K22" s="367" t="s">
        <v>42</v>
      </c>
      <c r="L22" s="408"/>
      <c r="M22" s="408"/>
      <c r="N22" s="408">
        <f>IF(C15&lt;0,0,ROUND($D22*I22,2))</f>
        <v>0</v>
      </c>
      <c r="O22" s="408">
        <f>SUM(L22:N22)</f>
        <v>0</v>
      </c>
      <c r="P22" s="361">
        <f>'Rider Rates'!H144</f>
        <v>45444</v>
      </c>
    </row>
    <row r="23" spans="1:221" x14ac:dyDescent="0.2">
      <c r="A23" s="370" t="s">
        <v>50</v>
      </c>
      <c r="B23" s="370"/>
      <c r="C23" s="370"/>
      <c r="D23" s="371"/>
      <c r="E23" s="371"/>
      <c r="F23" s="370"/>
      <c r="G23" s="370"/>
      <c r="H23" s="370"/>
      <c r="I23" s="370"/>
      <c r="J23" s="370"/>
      <c r="K23" s="373"/>
      <c r="L23" s="372"/>
      <c r="M23" s="372"/>
      <c r="N23" s="372">
        <f>SUM(N21:N22)</f>
        <v>138.5</v>
      </c>
      <c r="O23" s="372">
        <f>SUM(O21:O22)</f>
        <v>138.5</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138.5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363">
        <f>C15</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 t="shared" ref="D35:D36" si="3">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 t="shared" si="3"/>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393">
        <f>$N$23</f>
        <v>138.5</v>
      </c>
      <c r="E42" s="364" t="s">
        <v>122</v>
      </c>
      <c r="F42" s="365" t="s">
        <v>8</v>
      </c>
      <c r="G42" s="400"/>
      <c r="H42" s="356"/>
      <c r="I42" s="401">
        <f>'Rider Rates'!$B$85</f>
        <v>4.94232E-2</v>
      </c>
      <c r="J42" s="401">
        <f t="shared" si="0"/>
        <v>4.94232E-2</v>
      </c>
      <c r="K42" s="367"/>
      <c r="L42" s="250"/>
      <c r="M42" s="250"/>
      <c r="N42" s="250">
        <f>ROUND(D42*I42,2)</f>
        <v>6.85</v>
      </c>
      <c r="O42" s="250">
        <f t="shared" si="2"/>
        <v>6.85</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138.5</v>
      </c>
      <c r="E43" s="364" t="s">
        <v>122</v>
      </c>
      <c r="F43" s="365" t="s">
        <v>8</v>
      </c>
      <c r="G43" s="402"/>
      <c r="H43" s="356"/>
      <c r="I43" s="401">
        <f>'Rider Rates'!$B$87</f>
        <v>6.6985699999999995E-2</v>
      </c>
      <c r="J43" s="401">
        <f t="shared" si="0"/>
        <v>6.6985699999999995E-2</v>
      </c>
      <c r="K43" s="367"/>
      <c r="L43" s="250"/>
      <c r="M43" s="250"/>
      <c r="N43" s="250">
        <f>ROUND(D43*I43,2)</f>
        <v>9.2799999999999994</v>
      </c>
      <c r="O43" s="250">
        <f t="shared" si="2"/>
        <v>9.2799999999999994</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138.5</v>
      </c>
      <c r="E46" s="364" t="s">
        <v>122</v>
      </c>
      <c r="F46" s="365" t="s">
        <v>8</v>
      </c>
      <c r="G46" s="402"/>
      <c r="H46" s="356"/>
      <c r="I46" s="401">
        <f>'Rider Rates'!$B$105</f>
        <v>0.2363101</v>
      </c>
      <c r="J46" s="401">
        <f t="shared" si="0"/>
        <v>0.2363101</v>
      </c>
      <c r="K46" s="367"/>
      <c r="L46" s="250"/>
      <c r="M46" s="250"/>
      <c r="N46" s="250">
        <f>ROUND(D46*I46,2)</f>
        <v>32.729999999999997</v>
      </c>
      <c r="O46" s="250">
        <f t="shared" si="2"/>
        <v>32.729999999999997</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c r="H48" s="389"/>
      <c r="I48" s="401"/>
      <c r="J48" s="396">
        <f>SUM(G48:H48)</f>
        <v>0</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4">SUM(M27:M54)</f>
        <v>0</v>
      </c>
      <c r="N55" s="415">
        <f t="shared" si="4"/>
        <v>71.22999999999999</v>
      </c>
      <c r="O55" s="415">
        <f t="shared" si="4"/>
        <v>71.22999999999999</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7" t="s">
        <v>94</v>
      </c>
      <c r="B57" s="380"/>
      <c r="C57" s="380"/>
      <c r="D57" s="380"/>
      <c r="E57" s="380"/>
      <c r="F57" s="380"/>
      <c r="G57" s="380"/>
      <c r="H57" s="380"/>
      <c r="I57" s="380"/>
      <c r="J57" s="380"/>
      <c r="K57" s="380"/>
      <c r="L57" s="419">
        <f>L23+L55</f>
        <v>0</v>
      </c>
      <c r="M57" s="419">
        <f>M23+M55</f>
        <v>0</v>
      </c>
      <c r="N57" s="419">
        <f>N23+N55</f>
        <v>209.73</v>
      </c>
      <c r="O57" s="420">
        <f>O23+O55</f>
        <v>209.73</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209.73</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209.73</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36" zoomScale="85" zoomScaleNormal="85" workbookViewId="0">
      <selection activeCell="K52" sqref="K52"/>
    </sheetView>
  </sheetViews>
  <sheetFormatPr defaultColWidth="8.5703125" defaultRowHeight="12.75" x14ac:dyDescent="0.2"/>
  <cols>
    <col min="1" max="1" width="31" style="332" customWidth="1"/>
    <col min="2" max="2" width="2.140625" style="332" customWidth="1"/>
    <col min="3" max="3" width="21.140625" style="332" customWidth="1"/>
    <col min="4" max="4" width="15.42578125" style="332" customWidth="1"/>
    <col min="5" max="5" width="10.140625" style="332" customWidth="1"/>
    <col min="6" max="6" width="5.5703125" style="332" customWidth="1"/>
    <col min="7" max="8" width="13.42578125" style="332" customWidth="1"/>
    <col min="9" max="9" width="14.5703125" style="332" customWidth="1"/>
    <col min="10" max="10" width="13.42578125" style="332" customWidth="1"/>
    <col min="11" max="11" width="7" style="332" customWidth="1"/>
    <col min="12" max="12" width="15.140625" style="332" customWidth="1"/>
    <col min="13" max="13" width="17.42578125" style="332" bestFit="1" customWidth="1"/>
    <col min="14" max="14" width="16.5703125" style="332" customWidth="1"/>
    <col min="15" max="15" width="19.140625" style="332" bestFit="1" customWidth="1"/>
    <col min="16" max="16" width="12.85546875" style="332" bestFit="1" customWidth="1"/>
    <col min="17" max="17" width="8.5703125" style="332"/>
    <col min="18" max="18" width="9.14062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327</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row>
    <row r="6" spans="1:30" x14ac:dyDescent="0.2">
      <c r="A6" s="334">
        <f ca="1">TODAY()</f>
        <v>45686</v>
      </c>
      <c r="B6" s="387" t="s">
        <v>329</v>
      </c>
      <c r="C6" s="334"/>
      <c r="D6" s="334"/>
      <c r="E6" s="334"/>
      <c r="F6" s="334"/>
      <c r="G6" s="334"/>
      <c r="H6" s="334"/>
      <c r="I6" s="334"/>
    </row>
    <row r="7" spans="1:30" ht="26.25" x14ac:dyDescent="0.4">
      <c r="A7" s="506"/>
      <c r="B7" s="506"/>
      <c r="C7" s="506"/>
      <c r="D7" s="506"/>
      <c r="E7" s="506"/>
      <c r="F7" s="506"/>
      <c r="G7" s="506"/>
      <c r="H7" s="506"/>
      <c r="I7" s="506"/>
      <c r="J7" s="506"/>
      <c r="K7" s="506"/>
      <c r="L7" s="506"/>
      <c r="M7" s="506"/>
      <c r="N7" s="506"/>
      <c r="O7" s="506"/>
      <c r="P7" s="506"/>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80"/>
      <c r="K12" s="380"/>
      <c r="L12" s="428"/>
      <c r="M12" s="428"/>
      <c r="N12" s="428"/>
      <c r="O12" s="428"/>
      <c r="P12" s="428"/>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53" t="s">
        <v>27</v>
      </c>
      <c r="B13" s="354"/>
      <c r="C13" s="354"/>
      <c r="D13" s="354"/>
      <c r="E13" s="354"/>
      <c r="F13" s="354"/>
      <c r="G13" s="354"/>
      <c r="H13" s="354"/>
      <c r="I13" s="354"/>
      <c r="R13" s="352" t="s">
        <v>187</v>
      </c>
      <c r="S13" s="332">
        <f>'Rider Rates'!$C$22</f>
        <v>7.0209999999999995E-2</v>
      </c>
      <c r="T13" s="332">
        <f>'Rider Rates'!$C$22</f>
        <v>7.0209999999999995E-2</v>
      </c>
      <c r="U13" s="332">
        <f>'Rider Rates'!$C$22</f>
        <v>7.0209999999999995E-2</v>
      </c>
      <c r="V13" s="332">
        <f>'Rider Rates'!$C$22</f>
        <v>7.0209999999999995E-2</v>
      </c>
      <c r="W13" s="332">
        <f>'Rider Rates'!$C$22</f>
        <v>7.0209999999999995E-2</v>
      </c>
      <c r="X13" s="332">
        <f>'Rider Rates'!$B$22</f>
        <v>7.0209999999999995E-2</v>
      </c>
      <c r="Y13" s="332">
        <f>'Rider Rates'!$B$22</f>
        <v>7.0209999999999995E-2</v>
      </c>
      <c r="Z13" s="332">
        <f>'Rider Rates'!$B$22</f>
        <v>7.0209999999999995E-2</v>
      </c>
      <c r="AA13" s="332">
        <f>'Rider Rates'!$B$22</f>
        <v>7.0209999999999995E-2</v>
      </c>
      <c r="AB13" s="332">
        <f>'Rider Rates'!$C$22</f>
        <v>7.0209999999999995E-2</v>
      </c>
      <c r="AC13" s="332">
        <f>'Rider Rates'!$C$22</f>
        <v>7.0209999999999995E-2</v>
      </c>
      <c r="AD13" s="332">
        <f>'Rider Rates'!$C$22</f>
        <v>7.0209999999999995E-2</v>
      </c>
    </row>
    <row r="14" spans="1:30" x14ac:dyDescent="0.2">
      <c r="A14" s="336"/>
      <c r="B14" s="336"/>
      <c r="C14" s="336"/>
      <c r="D14" s="336"/>
      <c r="E14" s="336"/>
      <c r="F14" s="336"/>
      <c r="G14" s="336"/>
      <c r="H14" s="336"/>
      <c r="I14" s="336"/>
      <c r="R14" s="336"/>
      <c r="S14" s="348"/>
      <c r="T14" s="348"/>
      <c r="U14" s="348"/>
      <c r="V14" s="348"/>
      <c r="W14" s="348"/>
      <c r="X14" s="348"/>
      <c r="Y14" s="348"/>
      <c r="Z14" s="348"/>
      <c r="AA14" s="348"/>
      <c r="AB14" s="348"/>
      <c r="AC14" s="348"/>
      <c r="AD14" s="348"/>
    </row>
    <row r="15" spans="1:30" x14ac:dyDescent="0.2">
      <c r="A15" s="350" t="s">
        <v>52</v>
      </c>
      <c r="B15" s="350"/>
      <c r="C15" s="429">
        <f>IF('Customer Info'!B21+'Customer Info'!B22-'Customer Info'!B23&lt;0,0,'Customer Info'!B21+'Customer Info'!B22-'Customer Info'!B23)</f>
        <v>0</v>
      </c>
      <c r="D15" s="350" t="s">
        <v>41</v>
      </c>
      <c r="E15" s="350"/>
      <c r="F15" s="351"/>
      <c r="G15" s="350"/>
      <c r="H15" s="350"/>
      <c r="I15" s="350"/>
      <c r="R15" s="336"/>
      <c r="S15" s="348"/>
      <c r="T15" s="348"/>
      <c r="U15" s="348"/>
      <c r="V15" s="348"/>
      <c r="W15" s="348"/>
      <c r="X15" s="348"/>
      <c r="Y15" s="348"/>
      <c r="Z15" s="348"/>
      <c r="AA15" s="348"/>
      <c r="AB15" s="348"/>
      <c r="AC15" s="348"/>
      <c r="AD15" s="348"/>
    </row>
    <row r="16" spans="1:30" x14ac:dyDescent="0.2">
      <c r="A16" s="350" t="s">
        <v>225</v>
      </c>
      <c r="B16" s="350"/>
      <c r="C16" s="429">
        <f>'Customer Info'!B21</f>
        <v>0</v>
      </c>
      <c r="D16" s="350" t="s">
        <v>41</v>
      </c>
      <c r="E16" s="350"/>
      <c r="F16" s="351"/>
      <c r="G16" s="337" t="s">
        <v>15</v>
      </c>
      <c r="H16" s="350"/>
    </row>
    <row r="17" spans="1:221" x14ac:dyDescent="0.2">
      <c r="A17" s="350" t="s">
        <v>226</v>
      </c>
      <c r="B17" s="350"/>
      <c r="C17" s="429">
        <f>'Customer Info'!B22</f>
        <v>0</v>
      </c>
      <c r="D17" s="430" t="s">
        <v>41</v>
      </c>
      <c r="E17" s="351"/>
      <c r="F17" s="351"/>
      <c r="G17" s="337" t="s">
        <v>15</v>
      </c>
      <c r="H17" s="350"/>
      <c r="I17" s="431" t="s">
        <v>15</v>
      </c>
    </row>
    <row r="19" spans="1:221" x14ac:dyDescent="0.2">
      <c r="A19" s="353" t="s">
        <v>31</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446" t="s">
        <v>65</v>
      </c>
      <c r="M20" s="446" t="s">
        <v>66</v>
      </c>
      <c r="N20" s="446" t="s">
        <v>67</v>
      </c>
      <c r="O20" s="446" t="s">
        <v>34</v>
      </c>
      <c r="P20" s="358" t="s">
        <v>57</v>
      </c>
    </row>
    <row r="21" spans="1:221" x14ac:dyDescent="0.2">
      <c r="A21" s="332" t="s">
        <v>32</v>
      </c>
      <c r="G21" s="432"/>
      <c r="H21" s="432"/>
      <c r="I21" s="432">
        <f>'Rider Rates'!B145</f>
        <v>825</v>
      </c>
      <c r="J21" s="432">
        <f>SUM(G21:I21)</f>
        <v>825</v>
      </c>
      <c r="L21" s="433"/>
      <c r="M21" s="433"/>
      <c r="N21" s="433">
        <f>I21</f>
        <v>825</v>
      </c>
      <c r="O21" s="408">
        <f>SUM(L21:N21)</f>
        <v>825</v>
      </c>
      <c r="P21" s="361">
        <v>44531</v>
      </c>
    </row>
    <row r="22" spans="1:221" x14ac:dyDescent="0.2">
      <c r="A22" s="434" t="s">
        <v>132</v>
      </c>
      <c r="D22" s="363">
        <f>C15</f>
        <v>0</v>
      </c>
      <c r="E22" s="364" t="s">
        <v>41</v>
      </c>
      <c r="F22" s="365" t="s">
        <v>8</v>
      </c>
      <c r="G22" s="407"/>
      <c r="H22" s="407"/>
      <c r="I22" s="445">
        <f>'Rider Rates'!C145</f>
        <v>5.9799999999999997E-5</v>
      </c>
      <c r="J22" s="407">
        <f>SUM(G22:I22)</f>
        <v>5.9799999999999997E-5</v>
      </c>
      <c r="K22" s="367" t="s">
        <v>42</v>
      </c>
      <c r="L22" s="408"/>
      <c r="M22" s="408"/>
      <c r="N22" s="408">
        <f>IF(C15&lt;0,0,ROUND($D22*I22,2))</f>
        <v>0</v>
      </c>
      <c r="O22" s="408">
        <f>SUM(L22:N22)</f>
        <v>0</v>
      </c>
      <c r="P22" s="361">
        <f>'Rider Rates'!H145</f>
        <v>45444</v>
      </c>
    </row>
    <row r="23" spans="1:221" x14ac:dyDescent="0.2">
      <c r="A23" s="370" t="s">
        <v>50</v>
      </c>
      <c r="B23" s="370"/>
      <c r="C23" s="370"/>
      <c r="D23" s="371"/>
      <c r="E23" s="371"/>
      <c r="F23" s="370"/>
      <c r="G23" s="370"/>
      <c r="H23" s="370"/>
      <c r="I23" s="370"/>
      <c r="J23" s="370"/>
      <c r="K23" s="373"/>
      <c r="L23" s="372"/>
      <c r="M23" s="372"/>
      <c r="N23" s="372">
        <f>SUM(N21:N22)</f>
        <v>825</v>
      </c>
      <c r="O23" s="372">
        <f>SUM(O21:O22)</f>
        <v>825</v>
      </c>
    </row>
    <row r="24" spans="1:221" x14ac:dyDescent="0.2">
      <c r="A24" s="435"/>
      <c r="B24" s="435"/>
      <c r="C24" s="436"/>
      <c r="D24" s="436"/>
      <c r="E24" s="436"/>
      <c r="F24" s="436"/>
      <c r="G24" s="437"/>
      <c r="H24" s="437"/>
      <c r="I24" s="437"/>
      <c r="J24" s="437"/>
      <c r="K24" s="435"/>
      <c r="L24" s="435"/>
      <c r="M24" s="435"/>
      <c r="N24" s="435"/>
      <c r="O24" s="435"/>
      <c r="P24" s="435"/>
    </row>
    <row r="25" spans="1:221" x14ac:dyDescent="0.2">
      <c r="A25" s="347" t="s">
        <v>70</v>
      </c>
      <c r="B25" s="384"/>
      <c r="C25" s="384"/>
      <c r="D25" s="385"/>
      <c r="E25" s="385"/>
      <c r="F25" s="384"/>
      <c r="G25" s="385"/>
      <c r="H25" s="385"/>
      <c r="I25" s="385"/>
      <c r="J25" s="385"/>
      <c r="K25" s="385"/>
      <c r="L25" s="385"/>
      <c r="M25" s="385"/>
      <c r="N25" s="385"/>
      <c r="O25" s="385"/>
      <c r="P25" s="424"/>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336"/>
      <c r="BW25" s="336"/>
      <c r="BX25" s="336"/>
      <c r="BY25" s="336"/>
      <c r="BZ25" s="336"/>
      <c r="CA25" s="336"/>
      <c r="CB25" s="336"/>
      <c r="CC25" s="336"/>
      <c r="CD25" s="336"/>
      <c r="CE25" s="336"/>
      <c r="CF25" s="336"/>
      <c r="CG25" s="336"/>
      <c r="CH25" s="336"/>
      <c r="CI25" s="336"/>
      <c r="CJ25" s="336"/>
      <c r="CK25" s="336"/>
      <c r="CL25" s="336"/>
      <c r="CM25" s="336"/>
      <c r="CN25" s="336"/>
      <c r="CO25" s="336"/>
      <c r="CP25" s="336"/>
      <c r="CQ25" s="336"/>
      <c r="CR25" s="336"/>
      <c r="CS25" s="336"/>
      <c r="CT25" s="336"/>
      <c r="CU25" s="336"/>
      <c r="CV25" s="336"/>
      <c r="CW25" s="336"/>
      <c r="CX25" s="336"/>
      <c r="CY25" s="336"/>
      <c r="CZ25" s="336"/>
      <c r="DA25" s="336"/>
      <c r="DB25" s="336"/>
      <c r="DC25" s="336"/>
      <c r="DD25" s="336"/>
      <c r="DE25" s="336"/>
      <c r="DF25" s="336"/>
      <c r="DG25" s="336"/>
      <c r="DH25" s="336"/>
      <c r="DI25" s="336"/>
      <c r="DJ25" s="336"/>
      <c r="DK25" s="336"/>
      <c r="DL25" s="336"/>
      <c r="DM25" s="336"/>
      <c r="DN25" s="336"/>
      <c r="DO25" s="336"/>
      <c r="DP25" s="336"/>
      <c r="DQ25" s="336"/>
      <c r="DR25" s="336"/>
      <c r="DS25" s="336"/>
      <c r="DT25" s="336"/>
      <c r="DU25" s="336"/>
      <c r="DV25" s="336"/>
      <c r="DW25" s="336"/>
      <c r="DX25" s="336"/>
      <c r="DY25" s="336"/>
      <c r="DZ25" s="336"/>
      <c r="EA25" s="336"/>
      <c r="EB25" s="336"/>
      <c r="EC25" s="336"/>
      <c r="ED25" s="336"/>
      <c r="EE25" s="336"/>
      <c r="EF25" s="336"/>
      <c r="EG25" s="336"/>
      <c r="EH25" s="336"/>
      <c r="EI25" s="336"/>
      <c r="EJ25" s="336"/>
      <c r="EK25" s="336"/>
      <c r="EL25" s="336"/>
      <c r="EM25" s="336"/>
      <c r="EN25" s="336"/>
      <c r="EO25" s="336"/>
      <c r="EP25" s="336"/>
      <c r="EQ25" s="336"/>
      <c r="ER25" s="336"/>
      <c r="ES25" s="336"/>
      <c r="ET25" s="336"/>
      <c r="EU25" s="336"/>
      <c r="EV25" s="336"/>
      <c r="EW25" s="336"/>
      <c r="EX25" s="336"/>
      <c r="EY25" s="336"/>
      <c r="EZ25" s="336"/>
      <c r="FA25" s="336"/>
      <c r="FB25" s="336"/>
      <c r="FC25" s="336"/>
      <c r="FD25" s="336"/>
      <c r="FE25" s="336"/>
      <c r="FF25" s="336"/>
      <c r="FG25" s="336"/>
      <c r="FH25" s="336"/>
      <c r="FI25" s="336"/>
      <c r="FJ25" s="336"/>
      <c r="FK25" s="336"/>
      <c r="FL25" s="336"/>
      <c r="FM25" s="336"/>
      <c r="FN25" s="336"/>
      <c r="FO25" s="336"/>
      <c r="FP25" s="336"/>
      <c r="FQ25" s="336"/>
      <c r="FR25" s="336"/>
      <c r="FS25" s="336"/>
      <c r="FT25" s="336"/>
      <c r="FU25" s="336"/>
      <c r="FV25" s="336"/>
      <c r="FW25" s="336"/>
      <c r="FX25" s="336"/>
      <c r="FY25" s="336"/>
      <c r="FZ25" s="336"/>
      <c r="GA25" s="336"/>
      <c r="GB25" s="336"/>
      <c r="GC25" s="336"/>
      <c r="GD25" s="336"/>
      <c r="GE25" s="336"/>
      <c r="GF25" s="336"/>
      <c r="GG25" s="336"/>
      <c r="GH25" s="336"/>
      <c r="GI25" s="336"/>
      <c r="GJ25" s="336"/>
      <c r="GK25" s="336"/>
      <c r="GL25" s="336"/>
      <c r="GM25" s="336"/>
      <c r="GN25" s="336"/>
      <c r="GO25" s="336"/>
      <c r="GP25" s="336"/>
      <c r="GQ25" s="336"/>
      <c r="GR25" s="336"/>
      <c r="GS25" s="336"/>
      <c r="GT25" s="336"/>
      <c r="GU25" s="336"/>
      <c r="GV25" s="336"/>
      <c r="GW25" s="336"/>
      <c r="GX25" s="336"/>
      <c r="GY25" s="336"/>
      <c r="GZ25" s="336"/>
      <c r="HA25" s="336"/>
      <c r="HB25" s="336"/>
      <c r="HC25" s="336"/>
      <c r="HD25" s="336"/>
      <c r="HE25" s="336"/>
      <c r="HF25" s="336"/>
      <c r="HG25" s="336"/>
      <c r="HH25" s="336"/>
      <c r="HI25" s="336"/>
      <c r="HJ25" s="336"/>
      <c r="HK25" s="336"/>
      <c r="HL25" s="336"/>
      <c r="HM25" s="336"/>
    </row>
    <row r="26" spans="1:221" x14ac:dyDescent="0.2">
      <c r="P26" s="438"/>
      <c r="Q26" s="386"/>
      <c r="R26" s="376"/>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A27" s="387" t="s">
        <v>79</v>
      </c>
      <c r="B27" s="388"/>
      <c r="C27" s="388"/>
      <c r="D27" s="363">
        <f>IF($C$15&lt;0,0,IF($C$15&gt;833000,833000,$C$15))</f>
        <v>0</v>
      </c>
      <c r="E27" s="364" t="s">
        <v>41</v>
      </c>
      <c r="F27" s="365" t="s">
        <v>8</v>
      </c>
      <c r="G27" s="389"/>
      <c r="H27" s="389"/>
      <c r="I27" s="389">
        <f>'Rider Rates'!$B$4</f>
        <v>4.6278999999999999E-3</v>
      </c>
      <c r="J27" s="389">
        <f t="shared" ref="J27:J47" si="0">SUM(G27:I27)</f>
        <v>4.6278999999999999E-3</v>
      </c>
      <c r="K27" s="367" t="s">
        <v>42</v>
      </c>
      <c r="L27" s="250"/>
      <c r="M27" s="250"/>
      <c r="N27" s="250">
        <f t="shared" ref="N27:N32" si="1">ROUND(D27*I27,2)</f>
        <v>0</v>
      </c>
      <c r="O27" s="250">
        <f t="shared" ref="O27:O48" si="2">SUM(L27:N27)</f>
        <v>0</v>
      </c>
      <c r="P27" s="361">
        <f>'Rider Rates'!$D$4</f>
        <v>45657</v>
      </c>
      <c r="Q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80</v>
      </c>
      <c r="B28" s="336"/>
      <c r="C28" s="336"/>
      <c r="D28" s="391">
        <f>IF($C$15&gt;833000,$C$15-833000,0)</f>
        <v>0</v>
      </c>
      <c r="E28" s="364" t="s">
        <v>41</v>
      </c>
      <c r="F28" s="365" t="s">
        <v>8</v>
      </c>
      <c r="G28" s="389"/>
      <c r="H28" s="389"/>
      <c r="I28" s="389">
        <f>'Rider Rates'!$B$5</f>
        <v>1.7560000000000001E-4</v>
      </c>
      <c r="J28" s="389">
        <f t="shared" si="0"/>
        <v>1.7560000000000001E-4</v>
      </c>
      <c r="K28" s="367" t="s">
        <v>42</v>
      </c>
      <c r="L28" s="250"/>
      <c r="M28" s="250"/>
      <c r="N28" s="250">
        <f t="shared" si="1"/>
        <v>0</v>
      </c>
      <c r="O28" s="250">
        <f t="shared" si="2"/>
        <v>0</v>
      </c>
      <c r="P28" s="361">
        <f>'Rider Rates'!$D$4</f>
        <v>45657</v>
      </c>
      <c r="Q28" s="386"/>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97</v>
      </c>
      <c r="B29" s="336"/>
      <c r="C29" s="336"/>
      <c r="D29" s="363">
        <f>IF('Customer Info'!$C$32=TRUE,0,IF($C$15&lt;0,0,IF($C$15&gt;2000,2000,$C$15)))</f>
        <v>0</v>
      </c>
      <c r="E29" s="364" t="s">
        <v>41</v>
      </c>
      <c r="F29" s="365" t="s">
        <v>8</v>
      </c>
      <c r="G29" s="389"/>
      <c r="H29" s="389"/>
      <c r="I29" s="392">
        <f>'Rider Rates'!$B$8</f>
        <v>4.6499999999999996E-3</v>
      </c>
      <c r="J29" s="392">
        <f t="shared" si="0"/>
        <v>4.6499999999999996E-3</v>
      </c>
      <c r="K29" s="367" t="s">
        <v>42</v>
      </c>
      <c r="L29" s="250"/>
      <c r="M29" s="250"/>
      <c r="N29" s="250">
        <f t="shared" si="1"/>
        <v>0</v>
      </c>
      <c r="O29" s="250">
        <f t="shared" si="2"/>
        <v>0</v>
      </c>
      <c r="P29" s="361">
        <f>'Rider Rates'!$D$7</f>
        <v>44531</v>
      </c>
      <c r="Q29" s="386"/>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98</v>
      </c>
      <c r="B30" s="336"/>
      <c r="C30" s="336"/>
      <c r="D30" s="363">
        <f>IF('Customer Info'!$C$32=TRUE,0,IF($C$15&lt;=2000,0,IF($C$15=0,0,IF($C$15-2000&gt;13000,13000,$C$15-2000))))</f>
        <v>0</v>
      </c>
      <c r="E30" s="364" t="s">
        <v>41</v>
      </c>
      <c r="F30" s="365" t="s">
        <v>8</v>
      </c>
      <c r="G30" s="389"/>
      <c r="H30" s="389"/>
      <c r="I30" s="392">
        <f>'Rider Rates'!$B$9</f>
        <v>4.1900000000000001E-3</v>
      </c>
      <c r="J30" s="392">
        <f t="shared" si="0"/>
        <v>4.1900000000000001E-3</v>
      </c>
      <c r="K30" s="367" t="s">
        <v>42</v>
      </c>
      <c r="L30" s="250"/>
      <c r="M30" s="250"/>
      <c r="N30" s="250">
        <f t="shared" si="1"/>
        <v>0</v>
      </c>
      <c r="O30" s="250">
        <f t="shared" si="2"/>
        <v>0</v>
      </c>
      <c r="P30" s="361">
        <f>'Rider Rates'!$D$7</f>
        <v>44531</v>
      </c>
      <c r="Q30" s="386"/>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99</v>
      </c>
      <c r="B31" s="336"/>
      <c r="C31" s="336"/>
      <c r="D31" s="363">
        <f>IF('Customer Info'!$C$32=TRUE,0,IF($C$15=0,0,IF($C$15-15000&gt;=0,$C$15-15000,0)))</f>
        <v>0</v>
      </c>
      <c r="E31" s="364" t="s">
        <v>41</v>
      </c>
      <c r="F31" s="365" t="s">
        <v>8</v>
      </c>
      <c r="G31" s="389"/>
      <c r="H31" s="389"/>
      <c r="I31" s="392">
        <f>'Rider Rates'!$B$10</f>
        <v>3.63E-3</v>
      </c>
      <c r="J31" s="392">
        <f t="shared" si="0"/>
        <v>3.63E-3</v>
      </c>
      <c r="K31" s="367" t="s">
        <v>42</v>
      </c>
      <c r="L31" s="250"/>
      <c r="M31" s="250"/>
      <c r="N31" s="250">
        <f t="shared" si="1"/>
        <v>0</v>
      </c>
      <c r="O31" s="250">
        <f t="shared" si="2"/>
        <v>0</v>
      </c>
      <c r="P31" s="361">
        <f>'Rider Rates'!$D$7</f>
        <v>44531</v>
      </c>
      <c r="Q31" s="386"/>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95" t="s">
        <v>159</v>
      </c>
      <c r="B32" s="336"/>
      <c r="C32" s="336"/>
      <c r="D32" s="363">
        <f>IF($C$15&lt;0,0,$C$15)</f>
        <v>0</v>
      </c>
      <c r="E32" s="364" t="s">
        <v>41</v>
      </c>
      <c r="F32" s="365" t="s">
        <v>8</v>
      </c>
      <c r="G32" s="389"/>
      <c r="H32" s="389"/>
      <c r="I32" s="389">
        <f>'Rider Rates'!$B$16</f>
        <v>0</v>
      </c>
      <c r="J32" s="389">
        <f>SUM(G32:I32)</f>
        <v>0</v>
      </c>
      <c r="K32" s="367" t="s">
        <v>42</v>
      </c>
      <c r="L32" s="250"/>
      <c r="M32" s="250"/>
      <c r="N32" s="250">
        <f t="shared" si="1"/>
        <v>0</v>
      </c>
      <c r="O32" s="250">
        <f t="shared" si="2"/>
        <v>0</v>
      </c>
      <c r="P32" s="361">
        <f>'Rider Rates'!$D$16</f>
        <v>45322</v>
      </c>
      <c r="Q32" s="386"/>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95" t="s">
        <v>237</v>
      </c>
      <c r="B33" s="336"/>
      <c r="C33" s="336"/>
      <c r="D33" s="393">
        <f>$N$23</f>
        <v>825</v>
      </c>
      <c r="E33" s="364" t="s">
        <v>122</v>
      </c>
      <c r="F33" s="365" t="s">
        <v>8</v>
      </c>
      <c r="G33" s="389"/>
      <c r="H33" s="389"/>
      <c r="I33" s="394">
        <f>'Rider Rates'!$B$18+'Rider Rates'!$E$18</f>
        <v>0</v>
      </c>
      <c r="J33" s="394">
        <f>SUM(G33:I33)</f>
        <v>0</v>
      </c>
      <c r="K33" s="367"/>
      <c r="L33" s="250"/>
      <c r="M33" s="250"/>
      <c r="N33" s="250">
        <f>ROUND($D$33*'Rider Rates'!$B$18,2)+ROUND($D$33*'Rider Rates'!$E$18,2)</f>
        <v>0</v>
      </c>
      <c r="O33" s="250">
        <f t="shared" si="2"/>
        <v>0</v>
      </c>
      <c r="P33" s="361">
        <f>MAX('Rider Rates'!$D$18,'Rider Rates'!$F$18)</f>
        <v>44531</v>
      </c>
      <c r="Q33" s="386"/>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186</v>
      </c>
      <c r="B34" s="336"/>
      <c r="C34" s="336"/>
      <c r="D34" s="363">
        <f>C15</f>
        <v>0</v>
      </c>
      <c r="E34" s="364" t="s">
        <v>41</v>
      </c>
      <c r="F34" s="365" t="s">
        <v>8</v>
      </c>
      <c r="G34" s="389"/>
      <c r="H34" s="389"/>
      <c r="I34" s="389"/>
      <c r="J34" s="396">
        <f>SUM(G34:H34)</f>
        <v>0</v>
      </c>
      <c r="K34" s="367" t="s">
        <v>42</v>
      </c>
      <c r="L34" s="250">
        <f>ROUND(D34*G34,2)</f>
        <v>0</v>
      </c>
      <c r="M34" s="250"/>
      <c r="N34" s="250"/>
      <c r="O34" s="250">
        <f t="shared" si="2"/>
        <v>0</v>
      </c>
      <c r="P34" s="361">
        <f>'Rider Rates'!$D$22</f>
        <v>45444</v>
      </c>
      <c r="Q34" s="386"/>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162</v>
      </c>
      <c r="B35" s="336"/>
      <c r="C35" s="336"/>
      <c r="D35" s="363">
        <f t="shared" ref="D35:D36" si="3">C16</f>
        <v>0</v>
      </c>
      <c r="E35" s="364" t="s">
        <v>41</v>
      </c>
      <c r="F35" s="365" t="s">
        <v>8</v>
      </c>
      <c r="G35" s="389"/>
      <c r="H35" s="389"/>
      <c r="I35" s="389"/>
      <c r="J35" s="396">
        <f>SUM(G35:H35)</f>
        <v>0</v>
      </c>
      <c r="K35" s="367" t="s">
        <v>42</v>
      </c>
      <c r="L35" s="250">
        <f>ROUND(D35*G35,2)</f>
        <v>0</v>
      </c>
      <c r="M35" s="250"/>
      <c r="N35" s="250"/>
      <c r="O35" s="250">
        <f t="shared" si="2"/>
        <v>0</v>
      </c>
      <c r="P35" s="361">
        <f>'Rider Rates'!$D$35</f>
        <v>45444</v>
      </c>
      <c r="Q35" s="386"/>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219</v>
      </c>
      <c r="B36" s="336"/>
      <c r="C36" s="336"/>
      <c r="D36" s="363">
        <f t="shared" si="3"/>
        <v>0</v>
      </c>
      <c r="E36" s="364" t="s">
        <v>41</v>
      </c>
      <c r="F36" s="358" t="s">
        <v>8</v>
      </c>
      <c r="G36" s="389"/>
      <c r="H36" s="389"/>
      <c r="I36" s="389"/>
      <c r="J36" s="396">
        <f>SUM(G36:H36)</f>
        <v>0</v>
      </c>
      <c r="K36" s="367" t="s">
        <v>42</v>
      </c>
      <c r="L36" s="250">
        <f>ROUND(D36*G36,2)</f>
        <v>0</v>
      </c>
      <c r="M36" s="250"/>
      <c r="N36" s="250"/>
      <c r="O36" s="250">
        <f t="shared" si="2"/>
        <v>0</v>
      </c>
      <c r="P36" s="361">
        <f>'Rider Rates'!D36</f>
        <v>45444</v>
      </c>
      <c r="Q36" s="386"/>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5" t="s">
        <v>193</v>
      </c>
      <c r="B37" s="336"/>
      <c r="C37" s="336"/>
      <c r="D37" s="363">
        <f>C16+C17</f>
        <v>0</v>
      </c>
      <c r="E37" s="364" t="s">
        <v>41</v>
      </c>
      <c r="F37" s="365" t="s">
        <v>8</v>
      </c>
      <c r="G37" s="389"/>
      <c r="H37" s="389"/>
      <c r="I37" s="389"/>
      <c r="J37" s="396">
        <f>SUM(G37:H37)</f>
        <v>0</v>
      </c>
      <c r="K37" s="367" t="s">
        <v>42</v>
      </c>
      <c r="L37" s="250">
        <f>ROUND(D37*G37,2)</f>
        <v>0</v>
      </c>
      <c r="M37" s="250"/>
      <c r="N37" s="250"/>
      <c r="O37" s="250">
        <f t="shared" si="2"/>
        <v>0</v>
      </c>
      <c r="P37" s="361">
        <f>'Rider Rates'!$D$45</f>
        <v>45657</v>
      </c>
      <c r="Q37" s="386"/>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7" t="s">
        <v>210</v>
      </c>
      <c r="B38" s="336"/>
      <c r="C38" s="336"/>
      <c r="D38" s="363">
        <f>IF($C$15&lt;0,0,IF($C$15&gt;833000,833000,$C$15))</f>
        <v>0</v>
      </c>
      <c r="E38" s="364" t="s">
        <v>41</v>
      </c>
      <c r="F38" s="365" t="s">
        <v>8</v>
      </c>
      <c r="G38" s="389"/>
      <c r="H38" s="389"/>
      <c r="I38" s="389">
        <f>'Rider Rates'!D49</f>
        <v>1.8006999999999999E-3</v>
      </c>
      <c r="J38" s="389">
        <f>SUM(G38:I38)</f>
        <v>1.8006999999999999E-3</v>
      </c>
      <c r="K38" s="367" t="s">
        <v>42</v>
      </c>
      <c r="L38" s="250"/>
      <c r="M38" s="250"/>
      <c r="N38" s="250">
        <f>D38*J38</f>
        <v>0</v>
      </c>
      <c r="O38" s="250">
        <f t="shared" si="2"/>
        <v>0</v>
      </c>
      <c r="P38" s="361">
        <f>'Rider Rates'!E49</f>
        <v>45658</v>
      </c>
      <c r="Q38" s="386"/>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5" t="s">
        <v>189</v>
      </c>
      <c r="B39" s="336"/>
      <c r="C39" s="336"/>
      <c r="D39" s="363">
        <f>IF($C$15&lt;0,0,$C$15)</f>
        <v>0</v>
      </c>
      <c r="E39" s="398" t="s">
        <v>41</v>
      </c>
      <c r="F39" s="365" t="s">
        <v>8</v>
      </c>
      <c r="G39" s="389"/>
      <c r="H39" s="389">
        <f>'Rider Rates'!$B$56</f>
        <v>2.3467399999999999E-2</v>
      </c>
      <c r="I39" s="389"/>
      <c r="J39" s="389">
        <f>SUM(G39:I39)</f>
        <v>2.3467399999999999E-2</v>
      </c>
      <c r="K39" s="367" t="s">
        <v>42</v>
      </c>
      <c r="L39" s="250"/>
      <c r="M39" s="250">
        <f>ROUND(D39*H39,2)</f>
        <v>0</v>
      </c>
      <c r="N39" s="399"/>
      <c r="O39" s="250">
        <f t="shared" si="2"/>
        <v>0</v>
      </c>
      <c r="P39" s="361">
        <f>'Rider Rates'!$D$56</f>
        <v>45383</v>
      </c>
      <c r="Q39" s="386"/>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87" t="s">
        <v>96</v>
      </c>
      <c r="B40" s="336"/>
      <c r="C40" s="336"/>
      <c r="D40" s="363">
        <f>IF('Customer Info'!C34=TRUE,0,IF($C$15&lt;0,0,$C$15))</f>
        <v>0</v>
      </c>
      <c r="E40" s="364" t="s">
        <v>41</v>
      </c>
      <c r="F40" s="365" t="s">
        <v>8</v>
      </c>
      <c r="G40" s="389"/>
      <c r="H40" s="389"/>
      <c r="I40" s="389">
        <f>'Rider Rates'!$B$70+'Rider Rates'!$C$70</f>
        <v>0</v>
      </c>
      <c r="J40" s="389">
        <f t="shared" si="0"/>
        <v>0</v>
      </c>
      <c r="K40" s="367" t="s">
        <v>42</v>
      </c>
      <c r="L40" s="250"/>
      <c r="M40" s="250"/>
      <c r="N40" s="250">
        <f>ROUND($D$40*'Rider Rates'!$B$70,2)+ROUND($D$40*'Rider Rates'!$C$70,2)</f>
        <v>0</v>
      </c>
      <c r="O40" s="250">
        <f t="shared" si="2"/>
        <v>0</v>
      </c>
      <c r="P40" s="361">
        <f>'Rider Rates'!$D$70</f>
        <v>45444</v>
      </c>
      <c r="Q40" s="386"/>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96</v>
      </c>
      <c r="B41" s="336"/>
      <c r="C41" s="336"/>
      <c r="D41" s="363"/>
      <c r="E41" s="364" t="s">
        <v>115</v>
      </c>
      <c r="F41" s="365"/>
      <c r="G41" s="389"/>
      <c r="H41" s="389"/>
      <c r="I41" s="403">
        <f>'Rider Rates'!$B$77</f>
        <v>0</v>
      </c>
      <c r="J41" s="403">
        <f>IF('Customer Info'!C34=TRUE,0,SUM(G41:I41))</f>
        <v>0</v>
      </c>
      <c r="K41" s="367"/>
      <c r="L41" s="250"/>
      <c r="M41" s="250"/>
      <c r="N41" s="250">
        <f>J41</f>
        <v>0</v>
      </c>
      <c r="O41" s="250">
        <f>SUM(L41:N41)</f>
        <v>0</v>
      </c>
      <c r="P41" s="361">
        <f>'Rider Rates'!$D$77</f>
        <v>45444</v>
      </c>
      <c r="Q41" s="386"/>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81</v>
      </c>
      <c r="B42" s="336"/>
      <c r="C42" s="336"/>
      <c r="D42" s="393">
        <f>$N$23</f>
        <v>825</v>
      </c>
      <c r="E42" s="364" t="s">
        <v>122</v>
      </c>
      <c r="F42" s="365" t="s">
        <v>8</v>
      </c>
      <c r="G42" s="400"/>
      <c r="H42" s="356"/>
      <c r="I42" s="401">
        <f>'Rider Rates'!$B$85</f>
        <v>4.94232E-2</v>
      </c>
      <c r="J42" s="401">
        <f t="shared" si="0"/>
        <v>4.94232E-2</v>
      </c>
      <c r="K42" s="367"/>
      <c r="L42" s="250"/>
      <c r="M42" s="250"/>
      <c r="N42" s="250">
        <f>ROUND(D42*I42,2)</f>
        <v>40.770000000000003</v>
      </c>
      <c r="O42" s="250">
        <f t="shared" si="2"/>
        <v>40.770000000000003</v>
      </c>
      <c r="P42" s="361">
        <f>'Rider Rates'!$D$85</f>
        <v>45562</v>
      </c>
      <c r="Q42" s="386"/>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82</v>
      </c>
      <c r="B43" s="336"/>
      <c r="C43" s="336"/>
      <c r="D43" s="393">
        <f>$N$23</f>
        <v>825</v>
      </c>
      <c r="E43" s="364" t="s">
        <v>122</v>
      </c>
      <c r="F43" s="365" t="s">
        <v>8</v>
      </c>
      <c r="G43" s="402"/>
      <c r="H43" s="356"/>
      <c r="I43" s="401">
        <f>'Rider Rates'!$B$87</f>
        <v>6.6985699999999995E-2</v>
      </c>
      <c r="J43" s="401">
        <f t="shared" si="0"/>
        <v>6.6985699999999995E-2</v>
      </c>
      <c r="K43" s="367"/>
      <c r="L43" s="250"/>
      <c r="M43" s="250"/>
      <c r="N43" s="250">
        <f>ROUND(D43*I43,2)</f>
        <v>55.26</v>
      </c>
      <c r="O43" s="250">
        <f t="shared" si="2"/>
        <v>55.26</v>
      </c>
      <c r="P43" s="361">
        <f>'Rider Rates'!$D$87</f>
        <v>45167</v>
      </c>
      <c r="Q43" s="386"/>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95" t="s">
        <v>206</v>
      </c>
      <c r="B44" s="336"/>
      <c r="C44" s="336"/>
      <c r="D44" s="393"/>
      <c r="E44" s="398" t="s">
        <v>115</v>
      </c>
      <c r="F44" s="386"/>
      <c r="G44" s="402"/>
      <c r="H44" s="356"/>
      <c r="I44" s="403">
        <f>'Rider Rates'!$B$91</f>
        <v>17.53</v>
      </c>
      <c r="J44" s="403">
        <f t="shared" si="0"/>
        <v>17.53</v>
      </c>
      <c r="K44" s="367"/>
      <c r="L44" s="250"/>
      <c r="M44" s="250"/>
      <c r="N44" s="250">
        <f>I44</f>
        <v>17.53</v>
      </c>
      <c r="O44" s="250">
        <f t="shared" si="2"/>
        <v>17.53</v>
      </c>
      <c r="P44" s="361">
        <f>'Rider Rates'!$D$91</f>
        <v>45657</v>
      </c>
      <c r="Q44" s="386"/>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239</v>
      </c>
      <c r="B45" s="336"/>
      <c r="C45" s="336"/>
      <c r="D45" s="363">
        <f>IF($C$15&lt;0,0,$C$15)</f>
        <v>0</v>
      </c>
      <c r="E45" s="364" t="s">
        <v>41</v>
      </c>
      <c r="F45" s="365" t="s">
        <v>8</v>
      </c>
      <c r="G45" s="389"/>
      <c r="H45" s="389"/>
      <c r="I45" s="389"/>
      <c r="J45" s="389">
        <f>'Rider Rates'!$B$95</f>
        <v>0</v>
      </c>
      <c r="K45" s="367" t="s">
        <v>42</v>
      </c>
      <c r="L45" s="250"/>
      <c r="M45" s="250"/>
      <c r="N45" s="250"/>
      <c r="O45" s="250">
        <f>ROUND($D45*('Rider Rates'!B$95),2)</f>
        <v>0</v>
      </c>
      <c r="P45" s="361">
        <f>'Rider Rates'!$D$95</f>
        <v>44531</v>
      </c>
      <c r="Q45" s="386"/>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87" t="s">
        <v>156</v>
      </c>
      <c r="B46" s="336"/>
      <c r="C46" s="336"/>
      <c r="D46" s="393">
        <f>$N$23</f>
        <v>825</v>
      </c>
      <c r="E46" s="364" t="s">
        <v>122</v>
      </c>
      <c r="F46" s="365" t="s">
        <v>8</v>
      </c>
      <c r="G46" s="402"/>
      <c r="H46" s="356"/>
      <c r="I46" s="401">
        <f>'Rider Rates'!$B$105</f>
        <v>0.2363101</v>
      </c>
      <c r="J46" s="401">
        <f t="shared" si="0"/>
        <v>0.2363101</v>
      </c>
      <c r="K46" s="367"/>
      <c r="L46" s="250"/>
      <c r="M46" s="250"/>
      <c r="N46" s="250">
        <f>ROUND(D46*I46,2)</f>
        <v>194.96</v>
      </c>
      <c r="O46" s="250">
        <f t="shared" si="2"/>
        <v>194.96</v>
      </c>
      <c r="P46" s="361">
        <f>'Rider Rates'!$D$105</f>
        <v>45622</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95" t="s">
        <v>217</v>
      </c>
      <c r="B47" s="336"/>
      <c r="C47" s="336"/>
      <c r="D47" s="393"/>
      <c r="E47" s="398" t="s">
        <v>115</v>
      </c>
      <c r="F47" s="386"/>
      <c r="G47" s="402"/>
      <c r="H47" s="356"/>
      <c r="I47" s="404">
        <f>'Rider Rates'!B121</f>
        <v>4.84</v>
      </c>
      <c r="J47" s="403">
        <f t="shared" si="0"/>
        <v>4.84</v>
      </c>
      <c r="K47" s="367"/>
      <c r="L47" s="250"/>
      <c r="M47" s="250"/>
      <c r="N47" s="405">
        <f>I47</f>
        <v>4.84</v>
      </c>
      <c r="O47" s="250">
        <f t="shared" si="2"/>
        <v>4.84</v>
      </c>
      <c r="P47" s="361">
        <f>'Rider Rates'!D121</f>
        <v>45593</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87" t="s">
        <v>157</v>
      </c>
      <c r="B48" s="336"/>
      <c r="C48" s="336"/>
      <c r="D48" s="363">
        <f>C16+C17</f>
        <v>0</v>
      </c>
      <c r="E48" s="364" t="s">
        <v>41</v>
      </c>
      <c r="F48" s="365" t="s">
        <v>8</v>
      </c>
      <c r="G48" s="389"/>
      <c r="H48" s="389"/>
      <c r="I48" s="401"/>
      <c r="J48" s="396">
        <f>SUM(G48:H48)</f>
        <v>0</v>
      </c>
      <c r="K48" s="367" t="s">
        <v>42</v>
      </c>
      <c r="L48" s="250">
        <f>ROUND(D48*G48,2)</f>
        <v>0</v>
      </c>
      <c r="M48" s="250"/>
      <c r="N48" s="250"/>
      <c r="O48" s="250">
        <f t="shared" si="2"/>
        <v>0</v>
      </c>
      <c r="P48" s="361">
        <f>'Rider Rates'!$D$112</f>
        <v>44531</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36" x14ac:dyDescent="0.2">
      <c r="A49" s="395" t="s">
        <v>208</v>
      </c>
      <c r="B49" s="336"/>
      <c r="C49" s="336"/>
      <c r="D49" s="363">
        <f>IF($C$15&lt;1,0,$C$15)</f>
        <v>0</v>
      </c>
      <c r="E49" s="364" t="s">
        <v>41</v>
      </c>
      <c r="F49" s="358" t="s">
        <v>8</v>
      </c>
      <c r="G49" s="366"/>
      <c r="H49" s="366"/>
      <c r="I49" s="406">
        <f>'Rider Rates'!B118</f>
        <v>0</v>
      </c>
      <c r="J49" s="406">
        <f>SUM(G49:I49)</f>
        <v>0</v>
      </c>
      <c r="K49" s="367" t="s">
        <v>42</v>
      </c>
      <c r="L49" s="250"/>
      <c r="M49" s="250"/>
      <c r="N49" s="250">
        <f>D49*J49</f>
        <v>0</v>
      </c>
      <c r="O49" s="250">
        <f>SUM(L49:N49)</f>
        <v>0</v>
      </c>
      <c r="P49" s="361">
        <f>'Rider Rates'!D118</f>
        <v>45657</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36" x14ac:dyDescent="0.2">
      <c r="A50" s="336" t="s">
        <v>233</v>
      </c>
      <c r="B50" s="336"/>
      <c r="C50" s="336"/>
      <c r="D50" s="363">
        <f>IF(C15&lt;0,0,IF(C15&gt;833000,833000,C15))</f>
        <v>0</v>
      </c>
      <c r="E50" s="364" t="s">
        <v>41</v>
      </c>
      <c r="F50" s="365" t="s">
        <v>8</v>
      </c>
      <c r="G50" s="440"/>
      <c r="H50" s="440"/>
      <c r="I50" s="440">
        <f>'Rider Rates'!$B$125</f>
        <v>2.9050000000000001E-4</v>
      </c>
      <c r="J50" s="440">
        <f>SUM(G50:I50)</f>
        <v>2.9050000000000001E-4</v>
      </c>
      <c r="K50" s="367" t="s">
        <v>42</v>
      </c>
      <c r="L50" s="441"/>
      <c r="M50" s="441"/>
      <c r="N50" s="441">
        <f>IF(D50*J50&gt;'Rider Rates'!$C$125,'Rider Rates'!$C$125,D50*J50)</f>
        <v>0</v>
      </c>
      <c r="O50" s="441">
        <f>SUM(L50:N50)</f>
        <v>0</v>
      </c>
      <c r="P50" s="409">
        <f>'Rider Rates'!$E$125</f>
        <v>45658</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36" x14ac:dyDescent="0.2">
      <c r="A51" s="336" t="s">
        <v>234</v>
      </c>
      <c r="B51" s="336"/>
      <c r="C51" s="336"/>
      <c r="D51" s="391">
        <f>IF(C15&gt;833000,C15-833000,0)</f>
        <v>0</v>
      </c>
      <c r="E51" s="364" t="s">
        <v>41</v>
      </c>
      <c r="F51" s="365" t="s">
        <v>8</v>
      </c>
      <c r="G51" s="440"/>
      <c r="H51" s="440"/>
      <c r="I51" s="440">
        <f>'Rider Rates'!$B$126</f>
        <v>0</v>
      </c>
      <c r="J51" s="440">
        <f>SUM(G51:I51)</f>
        <v>0</v>
      </c>
      <c r="K51" s="367" t="s">
        <v>42</v>
      </c>
      <c r="L51" s="441"/>
      <c r="M51" s="441"/>
      <c r="N51" s="441">
        <f>D51*J51</f>
        <v>0</v>
      </c>
      <c r="O51" s="441">
        <f>SUM(L51:N51)</f>
        <v>0</v>
      </c>
      <c r="P51" s="409">
        <f>'Rider Rates'!$E$126</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36" x14ac:dyDescent="0.2">
      <c r="A52" s="397" t="s">
        <v>242</v>
      </c>
      <c r="B52" s="336"/>
      <c r="C52" s="336"/>
      <c r="D52" s="363">
        <f>C15</f>
        <v>0</v>
      </c>
      <c r="E52" s="364" t="s">
        <v>41</v>
      </c>
      <c r="F52" s="358" t="s">
        <v>8</v>
      </c>
      <c r="G52" s="389"/>
      <c r="H52" s="389"/>
      <c r="I52" s="389">
        <f>'Rider Rates'!$B$130</f>
        <v>0</v>
      </c>
      <c r="J52" s="396">
        <f>SUM(G52:I52)</f>
        <v>0</v>
      </c>
      <c r="K52" s="367" t="s">
        <v>42</v>
      </c>
      <c r="L52" s="250"/>
      <c r="M52" s="250"/>
      <c r="N52" s="250">
        <f>D52*J52</f>
        <v>0</v>
      </c>
      <c r="O52" s="250">
        <f>SUM(L52:N52)</f>
        <v>0</v>
      </c>
      <c r="P52" s="361">
        <f>'Rider Rates'!$D$130</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36" x14ac:dyDescent="0.2">
      <c r="A53" s="397" t="s">
        <v>241</v>
      </c>
      <c r="B53" s="336"/>
      <c r="C53" s="336"/>
      <c r="D53" s="363"/>
      <c r="E53" s="364" t="s">
        <v>115</v>
      </c>
      <c r="F53" s="365" t="s">
        <v>8</v>
      </c>
      <c r="G53" s="407"/>
      <c r="H53" s="407"/>
      <c r="I53" s="407">
        <f>'Rider Rates'!$B$137</f>
        <v>0</v>
      </c>
      <c r="J53" s="407">
        <f>SUM(G53:I53)</f>
        <v>0</v>
      </c>
      <c r="K53" s="367"/>
      <c r="L53" s="408"/>
      <c r="M53" s="408"/>
      <c r="N53" s="408">
        <f>J53</f>
        <v>0</v>
      </c>
      <c r="O53" s="408">
        <f>SUM(L53:N53)</f>
        <v>0</v>
      </c>
      <c r="P53" s="409">
        <f>'Rider Rates'!$D$137</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36"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36" x14ac:dyDescent="0.2">
      <c r="A55" s="410" t="s">
        <v>71</v>
      </c>
      <c r="B55" s="347"/>
      <c r="C55" s="347"/>
      <c r="D55" s="411"/>
      <c r="E55" s="412"/>
      <c r="F55" s="413"/>
      <c r="G55" s="413"/>
      <c r="H55" s="413"/>
      <c r="I55" s="413"/>
      <c r="J55" s="413"/>
      <c r="K55" s="414"/>
      <c r="L55" s="415">
        <f>SUM(L27:L54)</f>
        <v>0</v>
      </c>
      <c r="M55" s="415">
        <f t="shared" ref="M55:O55" si="4">SUM(M27:M54)</f>
        <v>0</v>
      </c>
      <c r="N55" s="415">
        <f t="shared" si="4"/>
        <v>313.35999999999996</v>
      </c>
      <c r="O55" s="415">
        <f t="shared" si="4"/>
        <v>313.35999999999996</v>
      </c>
      <c r="P55" s="416"/>
      <c r="Q55" s="386"/>
      <c r="R55" s="383"/>
      <c r="S55" s="377"/>
      <c r="T55" s="378"/>
      <c r="U55" s="336"/>
      <c r="V55" s="379"/>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36" x14ac:dyDescent="0.2">
      <c r="A56" s="336"/>
      <c r="B56" s="336"/>
      <c r="C56" s="336"/>
      <c r="D56" s="363"/>
      <c r="E56" s="398"/>
      <c r="F56" s="386"/>
      <c r="G56" s="386"/>
      <c r="H56" s="386"/>
      <c r="I56" s="386"/>
      <c r="J56" s="383"/>
      <c r="K56" s="367"/>
      <c r="L56" s="386"/>
      <c r="M56" s="386"/>
      <c r="N56" s="386"/>
      <c r="O56" s="386"/>
      <c r="P56" s="418"/>
      <c r="Q56" s="386"/>
      <c r="R56" s="383"/>
      <c r="S56" s="377"/>
      <c r="T56" s="378"/>
      <c r="U56" s="336"/>
      <c r="V56" s="379"/>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36" x14ac:dyDescent="0.2">
      <c r="A57" s="447" t="s">
        <v>94</v>
      </c>
      <c r="B57" s="380"/>
      <c r="C57" s="380"/>
      <c r="D57" s="380"/>
      <c r="E57" s="380"/>
      <c r="F57" s="380"/>
      <c r="G57" s="380"/>
      <c r="H57" s="380"/>
      <c r="I57" s="380"/>
      <c r="J57" s="380"/>
      <c r="K57" s="380"/>
      <c r="L57" s="419">
        <f>L23+L55</f>
        <v>0</v>
      </c>
      <c r="M57" s="419">
        <f>M23+M55</f>
        <v>0</v>
      </c>
      <c r="N57" s="419">
        <f>N23+N55</f>
        <v>1138.3599999999999</v>
      </c>
      <c r="O57" s="420">
        <f>O23+O55</f>
        <v>1138.3599999999999</v>
      </c>
      <c r="P57" s="420"/>
      <c r="Q57" s="386"/>
      <c r="R57" s="443"/>
      <c r="S57" s="377"/>
      <c r="T57" s="378"/>
      <c r="U57" s="336"/>
      <c r="V57" s="377"/>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36" x14ac:dyDescent="0.2">
      <c r="A58" s="336"/>
      <c r="B58" s="336"/>
      <c r="C58" s="336"/>
      <c r="D58" s="336"/>
      <c r="E58" s="336"/>
      <c r="F58" s="336"/>
      <c r="G58" s="336"/>
      <c r="H58" s="336"/>
      <c r="I58" s="336"/>
      <c r="J58" s="336"/>
      <c r="K58" s="336"/>
      <c r="L58" s="336"/>
      <c r="M58" s="336"/>
      <c r="Q58" s="384"/>
      <c r="R58" s="384"/>
      <c r="S58" s="384"/>
      <c r="T58" s="417"/>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36" x14ac:dyDescent="0.2">
      <c r="A59" s="336"/>
      <c r="B59" s="336"/>
      <c r="C59" s="336"/>
      <c r="D59" s="336"/>
      <c r="E59" s="336"/>
      <c r="F59" s="336"/>
      <c r="G59" s="336"/>
      <c r="H59" s="336"/>
      <c r="I59" s="336"/>
      <c r="J59" s="336"/>
      <c r="K59" s="336"/>
      <c r="L59" s="336"/>
      <c r="M59" s="336"/>
      <c r="Q59" s="384"/>
      <c r="R59" s="384"/>
      <c r="S59" s="384"/>
      <c r="T59" s="417"/>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36" x14ac:dyDescent="0.2">
      <c r="A60" s="384" t="s">
        <v>93</v>
      </c>
      <c r="B60" s="336"/>
      <c r="C60" s="336"/>
      <c r="D60" s="336"/>
      <c r="E60" s="336"/>
      <c r="F60" s="336"/>
      <c r="G60" s="336"/>
      <c r="H60" s="336"/>
      <c r="I60" s="336"/>
      <c r="J60" s="336"/>
      <c r="K60" s="336"/>
      <c r="L60" s="336"/>
      <c r="M60" s="336"/>
      <c r="N60" s="336"/>
      <c r="O60" s="378">
        <f>O21+O55</f>
        <v>1138.3599999999999</v>
      </c>
      <c r="Q60" s="384"/>
      <c r="R60" s="384"/>
      <c r="S60" s="384"/>
      <c r="T60" s="417"/>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36" x14ac:dyDescent="0.2">
      <c r="A61" s="384" t="s">
        <v>15</v>
      </c>
      <c r="B61" s="384"/>
      <c r="C61" s="384"/>
      <c r="D61" s="384"/>
      <c r="E61" s="384"/>
      <c r="F61" s="384"/>
      <c r="G61" s="384"/>
      <c r="H61" s="384"/>
      <c r="I61" s="336"/>
      <c r="J61" s="336"/>
      <c r="K61" s="336"/>
      <c r="L61" s="336"/>
      <c r="M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36" x14ac:dyDescent="0.2">
      <c r="A62" s="347" t="s">
        <v>117</v>
      </c>
      <c r="O62" s="423">
        <f>IF($D$17&lt;0,O57,IF(O57&gt;O60,O57,O60))</f>
        <v>1138.3599999999999</v>
      </c>
      <c r="P62" s="424"/>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36" ht="15" customHeight="1" x14ac:dyDescent="0.2">
      <c r="A63" s="347"/>
      <c r="O63" s="423"/>
      <c r="P63" s="424"/>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row>
    <row r="64" spans="1:236" x14ac:dyDescent="0.2">
      <c r="A64" s="347"/>
      <c r="B64" s="384"/>
      <c r="C64" s="384"/>
      <c r="D64" s="384"/>
      <c r="E64" s="384"/>
      <c r="F64" s="384"/>
      <c r="G64" s="384"/>
      <c r="H64" s="384"/>
      <c r="I64" s="384" t="s">
        <v>121</v>
      </c>
      <c r="J64" s="384"/>
      <c r="K64" s="384"/>
      <c r="L64" s="425"/>
      <c r="M64" s="425"/>
      <c r="N64" s="425"/>
      <c r="O64" s="425">
        <f>ROUND(IF($C$15&lt;1,0,O57/($C$15*100)*10000),2)</f>
        <v>0</v>
      </c>
      <c r="P64" s="370" t="s">
        <v>87</v>
      </c>
      <c r="Q64" s="336"/>
      <c r="R64" s="336"/>
      <c r="S64" s="336"/>
      <c r="T64" s="336"/>
      <c r="U64" s="336"/>
      <c r="V64" s="336"/>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HE64" s="336"/>
      <c r="HF64" s="336"/>
      <c r="HG64" s="336"/>
      <c r="HH64" s="336"/>
      <c r="HI64" s="336"/>
      <c r="HJ64" s="336"/>
      <c r="HK64" s="336"/>
      <c r="HL64" s="336"/>
      <c r="HM64" s="336"/>
      <c r="HN64" s="336"/>
    </row>
    <row r="65" spans="2:37" x14ac:dyDescent="0.2">
      <c r="B65" s="336"/>
      <c r="C65" s="336"/>
      <c r="D65" s="336"/>
      <c r="E65" s="336"/>
      <c r="F65" s="336"/>
      <c r="G65" s="336"/>
      <c r="H65" s="444"/>
      <c r="I65" s="426" t="s">
        <v>190</v>
      </c>
      <c r="J65" s="336"/>
      <c r="K65" s="336"/>
      <c r="L65" s="336"/>
      <c r="M65" s="336"/>
      <c r="N65" s="336"/>
      <c r="O65" s="427">
        <f>ROUND(IF($C$15&lt;1,0,(L57)/($C$15*100)*10000),2)</f>
        <v>0</v>
      </c>
      <c r="P65" s="339" t="s">
        <v>87</v>
      </c>
      <c r="Q65" s="336"/>
      <c r="R65" s="336"/>
      <c r="S65" s="336"/>
      <c r="T65" s="336"/>
      <c r="U65" s="336"/>
      <c r="V65" s="336"/>
      <c r="W65" s="336"/>
      <c r="X65" s="336"/>
      <c r="Y65" s="336"/>
      <c r="Z65" s="336"/>
      <c r="AA65" s="336"/>
      <c r="AB65" s="336"/>
      <c r="AC65" s="336"/>
      <c r="AD65" s="336"/>
      <c r="AE65" s="336"/>
      <c r="AF65" s="336"/>
      <c r="AG65" s="336"/>
      <c r="AH65" s="336"/>
      <c r="AI65" s="336"/>
      <c r="AJ65" s="336"/>
      <c r="AK65" s="336"/>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workbookViewId="0">
      <selection activeCell="K52" sqref="K52"/>
    </sheetView>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07"/>
      <c r="C14" s="508"/>
      <c r="D14" s="508"/>
      <c r="G14" s="275"/>
      <c r="H14" s="509"/>
      <c r="I14" s="509"/>
      <c r="J14" s="509"/>
    </row>
    <row r="15" spans="1:10" x14ac:dyDescent="0.2">
      <c r="A15" s="273" t="s">
        <v>279</v>
      </c>
      <c r="B15" s="270">
        <v>0</v>
      </c>
      <c r="C15" s="270"/>
      <c r="D15" s="271">
        <v>45505</v>
      </c>
      <c r="G15" s="273"/>
      <c r="H15" s="270"/>
      <c r="I15" s="270"/>
      <c r="J15" s="271"/>
    </row>
    <row r="16" spans="1:10" x14ac:dyDescent="0.2">
      <c r="A16" s="272" t="s">
        <v>280</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330">
        <v>7.0209999999999995E-2</v>
      </c>
      <c r="C21" s="330">
        <v>7.0209999999999995E-2</v>
      </c>
      <c r="D21" s="315">
        <v>45444</v>
      </c>
    </row>
    <row r="22" spans="1:6" x14ac:dyDescent="0.2">
      <c r="A22" s="288" t="s">
        <v>298</v>
      </c>
      <c r="B22" s="330">
        <v>7.0209999999999995E-2</v>
      </c>
      <c r="C22" s="330">
        <v>7.0209999999999995E-2</v>
      </c>
      <c r="D22" s="315">
        <v>45444</v>
      </c>
    </row>
    <row r="23" spans="1:6" x14ac:dyDescent="0.2">
      <c r="A23" s="227" t="s">
        <v>180</v>
      </c>
      <c r="B23" s="330">
        <v>7.0209999999999995E-2</v>
      </c>
      <c r="C23" s="330">
        <v>7.0209999999999995E-2</v>
      </c>
      <c r="D23" s="315">
        <v>45444</v>
      </c>
    </row>
    <row r="24" spans="1:6" x14ac:dyDescent="0.2">
      <c r="A24" s="227" t="s">
        <v>181</v>
      </c>
      <c r="B24" s="331">
        <v>6.7849999999999994E-2</v>
      </c>
      <c r="C24" s="331">
        <v>6.7849999999999994E-2</v>
      </c>
      <c r="D24" s="315">
        <v>45444</v>
      </c>
    </row>
    <row r="25" spans="1:6" x14ac:dyDescent="0.2">
      <c r="A25" s="227" t="s">
        <v>182</v>
      </c>
      <c r="B25" s="331">
        <v>6.6629999999999995E-2</v>
      </c>
      <c r="C25" s="331">
        <v>6.6629999999999995E-2</v>
      </c>
      <c r="D25" s="315">
        <v>45444</v>
      </c>
    </row>
    <row r="26" spans="1:6" x14ac:dyDescent="0.2">
      <c r="A26" s="145"/>
      <c r="B26" s="270"/>
      <c r="C26" s="270"/>
      <c r="D26" s="271"/>
    </row>
    <row r="27" spans="1:6" x14ac:dyDescent="0.2">
      <c r="A27" s="133" t="s">
        <v>160</v>
      </c>
      <c r="B27" s="310" t="s">
        <v>166</v>
      </c>
      <c r="C27" s="310" t="s">
        <v>167</v>
      </c>
      <c r="D27" s="271"/>
    </row>
    <row r="28" spans="1:6" x14ac:dyDescent="0.2">
      <c r="A28" s="227" t="s">
        <v>188</v>
      </c>
      <c r="B28" s="331">
        <v>3.2000000000000002E-3</v>
      </c>
      <c r="C28" s="307"/>
      <c r="D28" s="315">
        <v>45444</v>
      </c>
    </row>
    <row r="29" spans="1:6" x14ac:dyDescent="0.2">
      <c r="A29" s="145" t="s">
        <v>171</v>
      </c>
      <c r="B29" s="270">
        <v>5.5376999999999996E-3</v>
      </c>
      <c r="C29" s="270"/>
      <c r="D29" s="315">
        <v>45444</v>
      </c>
    </row>
    <row r="30" spans="1:6" x14ac:dyDescent="0.2">
      <c r="A30" s="145" t="s">
        <v>170</v>
      </c>
      <c r="B30" s="270">
        <v>1.8998000000000001E-3</v>
      </c>
      <c r="C30" s="307"/>
      <c r="D30" s="315">
        <v>45444</v>
      </c>
    </row>
    <row r="31" spans="1:6" x14ac:dyDescent="0.2">
      <c r="A31" s="145" t="s">
        <v>223</v>
      </c>
      <c r="B31" s="270">
        <v>2.67383E-2</v>
      </c>
      <c r="C31" s="307"/>
      <c r="D31" s="315">
        <v>45444</v>
      </c>
    </row>
    <row r="32" spans="1:6" x14ac:dyDescent="0.2">
      <c r="A32" s="145" t="s">
        <v>224</v>
      </c>
      <c r="B32" s="270">
        <v>0</v>
      </c>
      <c r="C32" s="307"/>
      <c r="D32" s="315">
        <v>45444</v>
      </c>
    </row>
    <row r="33" spans="1:6" x14ac:dyDescent="0.2">
      <c r="A33" s="145" t="s">
        <v>143</v>
      </c>
      <c r="B33" s="270">
        <v>2.7299999999999998E-3</v>
      </c>
      <c r="C33" s="270"/>
      <c r="D33" s="315">
        <v>45444</v>
      </c>
    </row>
    <row r="34" spans="1:6" x14ac:dyDescent="0.2">
      <c r="A34" s="227" t="s">
        <v>180</v>
      </c>
      <c r="B34" s="270">
        <v>2.65E-3</v>
      </c>
      <c r="C34" s="307"/>
      <c r="D34" s="315">
        <v>45444</v>
      </c>
    </row>
    <row r="35" spans="1:6" x14ac:dyDescent="0.2">
      <c r="A35" s="227" t="s">
        <v>228</v>
      </c>
      <c r="B35" s="270">
        <v>2.28907E-2</v>
      </c>
      <c r="C35" s="307"/>
      <c r="D35" s="315">
        <v>45444</v>
      </c>
    </row>
    <row r="36" spans="1:6" x14ac:dyDescent="0.2">
      <c r="A36" s="227" t="s">
        <v>227</v>
      </c>
      <c r="B36" s="270">
        <v>0</v>
      </c>
      <c r="C36" s="307"/>
      <c r="D36" s="315">
        <v>45444</v>
      </c>
    </row>
    <row r="37" spans="1:6" x14ac:dyDescent="0.2">
      <c r="A37" s="227" t="s">
        <v>181</v>
      </c>
      <c r="B37" s="307">
        <v>2.14E-3</v>
      </c>
      <c r="D37" s="315">
        <v>45444</v>
      </c>
    </row>
    <row r="38" spans="1:6" x14ac:dyDescent="0.2">
      <c r="A38" s="227" t="s">
        <v>182</v>
      </c>
      <c r="B38" s="307">
        <v>1.66E-3</v>
      </c>
      <c r="D38" s="315">
        <v>45444</v>
      </c>
    </row>
    <row r="39" spans="1:6" x14ac:dyDescent="0.2">
      <c r="A39" s="288" t="s">
        <v>295</v>
      </c>
      <c r="B39" s="270">
        <v>8.1709E-3</v>
      </c>
      <c r="D39" s="315">
        <v>45444</v>
      </c>
    </row>
    <row r="40" spans="1:6" x14ac:dyDescent="0.2">
      <c r="A40" s="288" t="s">
        <v>296</v>
      </c>
      <c r="B40" s="307">
        <v>2.7900000000000001E-5</v>
      </c>
      <c r="D40" s="315">
        <v>45444</v>
      </c>
    </row>
    <row r="41" spans="1:6" x14ac:dyDescent="0.2">
      <c r="A41" s="288" t="s">
        <v>335</v>
      </c>
      <c r="B41" s="307">
        <v>3.0709000000000001E-3</v>
      </c>
      <c r="C41" s="276">
        <v>1.325E-3</v>
      </c>
      <c r="D41" s="315">
        <v>45444</v>
      </c>
    </row>
    <row r="42" spans="1:6" x14ac:dyDescent="0.2">
      <c r="A42" s="288" t="s">
        <v>336</v>
      </c>
      <c r="B42" s="307">
        <v>2.5335000000000002E-3</v>
      </c>
      <c r="C42" s="276">
        <v>1.07E-3</v>
      </c>
      <c r="D42" s="315">
        <v>45444</v>
      </c>
    </row>
    <row r="43" spans="1:6" x14ac:dyDescent="0.2">
      <c r="A43" s="288" t="s">
        <v>337</v>
      </c>
      <c r="B43" s="307">
        <v>2.0022E-3</v>
      </c>
      <c r="C43" s="276">
        <v>8.3000000000000001E-4</v>
      </c>
      <c r="D43" s="315">
        <v>45444</v>
      </c>
    </row>
    <row r="44" spans="1:6" x14ac:dyDescent="0.2">
      <c r="A44" s="288"/>
      <c r="B44" s="307"/>
      <c r="D44" s="271"/>
    </row>
    <row r="45" spans="1:6" x14ac:dyDescent="0.2">
      <c r="A45" s="133" t="s">
        <v>183</v>
      </c>
      <c r="B45" s="451">
        <v>4.5009999999999999E-4</v>
      </c>
      <c r="C45" s="18"/>
      <c r="D45" s="326">
        <v>45657</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461">
        <v>1.18</v>
      </c>
      <c r="C48" s="460">
        <v>-0.01</v>
      </c>
      <c r="D48" s="459">
        <f>SUM(B48:C48)</f>
        <v>1.17</v>
      </c>
      <c r="E48" s="323">
        <v>45658</v>
      </c>
      <c r="F48" s="276"/>
    </row>
    <row r="49" spans="1:8" x14ac:dyDescent="0.2">
      <c r="A49" s="227" t="s">
        <v>212</v>
      </c>
      <c r="B49" s="452">
        <v>1.8006999999999999E-3</v>
      </c>
      <c r="C49" s="453">
        <v>0</v>
      </c>
      <c r="D49" s="454">
        <f>SUM(B49:C49)</f>
        <v>1.8006999999999999E-3</v>
      </c>
      <c r="E49" s="323">
        <v>45658</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4.3837099999999997E-2</v>
      </c>
      <c r="C55" s="18"/>
      <c r="D55" s="271">
        <v>45383</v>
      </c>
      <c r="F55" s="311" t="s">
        <v>276</v>
      </c>
      <c r="G55" s="324">
        <v>2.3467399999999999E-2</v>
      </c>
      <c r="H55" s="271">
        <v>45383</v>
      </c>
    </row>
    <row r="56" spans="1:8" x14ac:dyDescent="0.2">
      <c r="A56" s="227" t="s">
        <v>179</v>
      </c>
      <c r="B56" s="18">
        <v>2.3467399999999999E-2</v>
      </c>
      <c r="C56" s="18"/>
      <c r="D56" s="271">
        <v>45383</v>
      </c>
      <c r="F56" s="311" t="s">
        <v>277</v>
      </c>
      <c r="G56" s="324">
        <v>3.2698999999999999E-2</v>
      </c>
      <c r="H56" s="271">
        <v>45383</v>
      </c>
    </row>
    <row r="57" spans="1:8" x14ac:dyDescent="0.2">
      <c r="A57" s="227" t="s">
        <v>180</v>
      </c>
      <c r="B57" s="18">
        <v>6.0079999999999997E-4</v>
      </c>
      <c r="C57" s="18"/>
      <c r="D57" s="271">
        <v>45383</v>
      </c>
    </row>
    <row r="58" spans="1:8" x14ac:dyDescent="0.2">
      <c r="A58" s="227" t="s">
        <v>181</v>
      </c>
      <c r="B58" s="18">
        <v>5.8060000000000002E-4</v>
      </c>
      <c r="C58" s="18"/>
      <c r="D58" s="271">
        <v>45383</v>
      </c>
    </row>
    <row r="59" spans="1:8" x14ac:dyDescent="0.2">
      <c r="A59" s="227" t="s">
        <v>182</v>
      </c>
      <c r="B59" s="18">
        <v>5.7019999999999998E-4</v>
      </c>
      <c r="C59" s="18"/>
      <c r="D59" s="271">
        <v>45383</v>
      </c>
    </row>
    <row r="60" spans="1:8" x14ac:dyDescent="0.2">
      <c r="B60" s="18"/>
    </row>
    <row r="61" spans="1:8" x14ac:dyDescent="0.2">
      <c r="A61" s="133" t="s">
        <v>185</v>
      </c>
      <c r="B61" s="18"/>
    </row>
    <row r="62" spans="1:8" x14ac:dyDescent="0.2">
      <c r="A62" s="227" t="s">
        <v>180</v>
      </c>
      <c r="B62" s="329">
        <v>6.73</v>
      </c>
      <c r="C62" s="18"/>
      <c r="D62" s="271">
        <v>45383</v>
      </c>
    </row>
    <row r="63" spans="1:8" x14ac:dyDescent="0.2">
      <c r="A63" s="227" t="s">
        <v>181</v>
      </c>
      <c r="B63" s="329">
        <v>6.76</v>
      </c>
      <c r="C63" s="18"/>
      <c r="D63" s="271">
        <v>45383</v>
      </c>
    </row>
    <row r="64" spans="1:8" x14ac:dyDescent="0.2">
      <c r="A64" s="227" t="s">
        <v>182</v>
      </c>
      <c r="B64" s="329">
        <v>7.45</v>
      </c>
      <c r="C64" s="18"/>
      <c r="D64" s="271">
        <v>45383</v>
      </c>
    </row>
    <row r="65" spans="1:4" x14ac:dyDescent="0.2">
      <c r="A65" s="145"/>
      <c r="D65" s="271"/>
    </row>
    <row r="66" spans="1:4" x14ac:dyDescent="0.2">
      <c r="A66" s="133" t="s">
        <v>338</v>
      </c>
      <c r="B66" s="455">
        <v>8.6240000000000004E-4</v>
      </c>
      <c r="D66" s="271">
        <v>45532</v>
      </c>
    </row>
    <row r="67" spans="1:4" x14ac:dyDescent="0.2">
      <c r="A67" s="145"/>
      <c r="D67" s="271"/>
    </row>
    <row r="68" spans="1:4" x14ac:dyDescent="0.2">
      <c r="A68" s="133" t="s">
        <v>339</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56">
        <v>4.94232E-2</v>
      </c>
      <c r="C85" s="325"/>
      <c r="D85" s="326">
        <v>45562</v>
      </c>
    </row>
    <row r="86" spans="1:6" x14ac:dyDescent="0.2">
      <c r="A86" s="145"/>
      <c r="D86" s="271"/>
    </row>
    <row r="87" spans="1:6" x14ac:dyDescent="0.2">
      <c r="A87" s="25" t="s">
        <v>152</v>
      </c>
      <c r="B87" s="314">
        <v>6.6985699999999995E-2</v>
      </c>
      <c r="C87" s="314"/>
      <c r="D87" s="271">
        <v>45167</v>
      </c>
    </row>
    <row r="89" spans="1:6" x14ac:dyDescent="0.2">
      <c r="A89" s="25" t="s">
        <v>316</v>
      </c>
      <c r="D89" s="271"/>
    </row>
    <row r="90" spans="1:6" x14ac:dyDescent="0.2">
      <c r="A90" s="301" t="s">
        <v>153</v>
      </c>
      <c r="B90" s="317">
        <v>2.08</v>
      </c>
      <c r="C90" s="316"/>
      <c r="D90" s="26">
        <v>45657</v>
      </c>
      <c r="E90" s="276"/>
    </row>
    <row r="91" spans="1:6" x14ac:dyDescent="0.2">
      <c r="A91" s="301" t="s">
        <v>154</v>
      </c>
      <c r="B91" s="317">
        <v>17.53</v>
      </c>
      <c r="C91" s="316"/>
      <c r="D91" s="26">
        <v>45657</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458">
        <v>0.2363101</v>
      </c>
      <c r="C105" s="314"/>
      <c r="D105" s="271">
        <v>45622</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20" spans="1:5" x14ac:dyDescent="0.2">
      <c r="A120" s="227" t="s">
        <v>153</v>
      </c>
      <c r="B120" s="457">
        <v>0.97</v>
      </c>
      <c r="C120" s="317"/>
      <c r="D120" s="271">
        <v>45593</v>
      </c>
    </row>
    <row r="121" spans="1:5" x14ac:dyDescent="0.2">
      <c r="A121" s="227" t="s">
        <v>154</v>
      </c>
      <c r="B121" s="457">
        <v>4.84</v>
      </c>
      <c r="C121" s="317"/>
      <c r="D121" s="271">
        <v>45593</v>
      </c>
    </row>
    <row r="123" spans="1:5" x14ac:dyDescent="0.2">
      <c r="A123" s="133" t="s">
        <v>230</v>
      </c>
      <c r="B123" s="318"/>
      <c r="E123" s="271"/>
    </row>
    <row r="124" spans="1:5" x14ac:dyDescent="0.2">
      <c r="A124" s="227" t="s">
        <v>153</v>
      </c>
      <c r="B124" s="317">
        <v>0.1</v>
      </c>
      <c r="C124" s="271"/>
      <c r="E124" s="315">
        <v>45658</v>
      </c>
    </row>
    <row r="125" spans="1:5" x14ac:dyDescent="0.2">
      <c r="A125" s="145" t="s">
        <v>134</v>
      </c>
      <c r="B125" s="293">
        <v>2.9050000000000001E-4</v>
      </c>
      <c r="C125" s="317">
        <v>242</v>
      </c>
      <c r="D125" s="276" t="s">
        <v>231</v>
      </c>
      <c r="E125" s="315">
        <v>45658</v>
      </c>
    </row>
    <row r="126" spans="1:5" x14ac:dyDescent="0.2">
      <c r="A126" s="145" t="s">
        <v>135</v>
      </c>
      <c r="B126" s="293">
        <v>0</v>
      </c>
      <c r="E126" s="315">
        <v>45658</v>
      </c>
    </row>
    <row r="128" spans="1:5" x14ac:dyDescent="0.2">
      <c r="A128" s="133" t="s">
        <v>242</v>
      </c>
    </row>
    <row r="129" spans="1:8" x14ac:dyDescent="0.2">
      <c r="A129" s="227" t="s">
        <v>153</v>
      </c>
      <c r="B129" s="317">
        <v>0</v>
      </c>
      <c r="D129" s="271">
        <v>44531</v>
      </c>
    </row>
    <row r="130" spans="1:8" x14ac:dyDescent="0.2">
      <c r="A130" s="227" t="s">
        <v>179</v>
      </c>
      <c r="B130" s="317">
        <v>0</v>
      </c>
      <c r="D130" s="271">
        <v>44531</v>
      </c>
    </row>
    <row r="131" spans="1:8" x14ac:dyDescent="0.2">
      <c r="A131" s="227" t="s">
        <v>180</v>
      </c>
      <c r="B131" s="317">
        <v>0</v>
      </c>
      <c r="D131" s="271">
        <v>44531</v>
      </c>
    </row>
    <row r="132" spans="1:8" x14ac:dyDescent="0.2">
      <c r="A132" s="227" t="s">
        <v>181</v>
      </c>
      <c r="B132" s="317">
        <v>0</v>
      </c>
      <c r="D132" s="271">
        <v>44531</v>
      </c>
    </row>
    <row r="133" spans="1:8" x14ac:dyDescent="0.2">
      <c r="A133" s="227" t="s">
        <v>182</v>
      </c>
      <c r="B133" s="317">
        <v>0</v>
      </c>
      <c r="D133" s="271">
        <v>44531</v>
      </c>
    </row>
    <row r="135" spans="1:8" x14ac:dyDescent="0.2">
      <c r="A135" s="25" t="s">
        <v>241</v>
      </c>
      <c r="D135" s="271"/>
    </row>
    <row r="136" spans="1:8" x14ac:dyDescent="0.2">
      <c r="A136" s="227" t="s">
        <v>153</v>
      </c>
      <c r="B136" s="317">
        <v>0</v>
      </c>
      <c r="C136" s="317"/>
      <c r="D136" s="271">
        <v>44531</v>
      </c>
    </row>
    <row r="137" spans="1:8" x14ac:dyDescent="0.2">
      <c r="A137" s="227" t="s">
        <v>154</v>
      </c>
      <c r="B137" s="317">
        <v>0</v>
      </c>
      <c r="C137" s="317"/>
      <c r="D137" s="271">
        <v>44531</v>
      </c>
    </row>
    <row r="139" spans="1:8" x14ac:dyDescent="0.2">
      <c r="A139" s="25" t="s">
        <v>243</v>
      </c>
      <c r="D139" s="276" t="s">
        <v>244</v>
      </c>
    </row>
    <row r="141" spans="1:8" x14ac:dyDescent="0.2">
      <c r="A141" s="25" t="s">
        <v>319</v>
      </c>
      <c r="B141" s="448">
        <v>10</v>
      </c>
      <c r="C141" s="449">
        <v>3.7427700000000001E-2</v>
      </c>
      <c r="D141" s="449">
        <v>1.5787499999999999E-2</v>
      </c>
      <c r="E141" s="448"/>
      <c r="F141" s="448">
        <v>0</v>
      </c>
      <c r="G141" s="448">
        <v>0</v>
      </c>
      <c r="H141" s="315">
        <v>45444</v>
      </c>
    </row>
    <row r="143" spans="1:8" x14ac:dyDescent="0.2">
      <c r="A143" s="25" t="s">
        <v>320</v>
      </c>
      <c r="B143" s="450">
        <v>9.4</v>
      </c>
      <c r="C143" s="451">
        <v>2.0634799999999998E-2</v>
      </c>
      <c r="D143" s="448">
        <v>0</v>
      </c>
      <c r="E143" s="448">
        <v>0</v>
      </c>
      <c r="F143" s="448">
        <v>0</v>
      </c>
      <c r="G143" s="450">
        <v>0</v>
      </c>
      <c r="H143" s="315">
        <v>45444</v>
      </c>
    </row>
    <row r="144" spans="1:8" x14ac:dyDescent="0.2">
      <c r="A144" s="25" t="s">
        <v>321</v>
      </c>
      <c r="B144" s="450">
        <v>138.5</v>
      </c>
      <c r="C144" s="451">
        <v>1.3832199999999999E-2</v>
      </c>
      <c r="D144" s="448">
        <v>0</v>
      </c>
      <c r="E144" s="448">
        <v>0</v>
      </c>
      <c r="F144" s="448">
        <v>0</v>
      </c>
      <c r="G144" s="450">
        <v>0</v>
      </c>
      <c r="H144" s="315">
        <v>45444</v>
      </c>
    </row>
    <row r="145" spans="1:8" x14ac:dyDescent="0.2">
      <c r="A145" s="25" t="s">
        <v>322</v>
      </c>
      <c r="B145" s="450">
        <v>825</v>
      </c>
      <c r="C145" s="451">
        <v>5.9799999999999997E-5</v>
      </c>
      <c r="D145" s="448">
        <v>0</v>
      </c>
      <c r="E145" s="448">
        <v>0</v>
      </c>
      <c r="F145" s="448">
        <v>0</v>
      </c>
      <c r="G145" s="450">
        <v>0</v>
      </c>
      <c r="H145" s="315">
        <v>45444</v>
      </c>
    </row>
    <row r="146" spans="1:8" x14ac:dyDescent="0.2">
      <c r="A146" s="25" t="s">
        <v>323</v>
      </c>
      <c r="B146" s="450">
        <v>3600</v>
      </c>
      <c r="C146" s="451">
        <v>5.9799999999999997E-5</v>
      </c>
      <c r="D146" s="448">
        <v>0</v>
      </c>
      <c r="E146" s="448">
        <v>0</v>
      </c>
      <c r="F146" s="448">
        <v>0</v>
      </c>
      <c r="G146" s="450">
        <v>0</v>
      </c>
      <c r="H146" s="315">
        <v>45444</v>
      </c>
    </row>
  </sheetData>
  <sheetProtection algorithmName="SHA-512" hashValue="EC4uPOLQVgZ4E7TmkdQOCZjwKzgYzl1Pdubw32Eu8DlYH2Kooqyer4KDEYxDPPT3wEPDSQL1MOQqdLrV1ExQlA==" saltValue="KAdvX7IvHgPjX9OP/a/DAg=="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16" t="s">
        <v>36</v>
      </c>
      <c r="B2" s="516"/>
      <c r="C2" s="516"/>
      <c r="D2" s="516"/>
      <c r="E2" s="516"/>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1">
        <v>2001</v>
      </c>
      <c r="C5" s="68">
        <v>7.7130000000000005E-4</v>
      </c>
      <c r="D5" s="67" t="s">
        <v>60</v>
      </c>
      <c r="E5" s="517" t="b">
        <v>1</v>
      </c>
      <c r="G5" s="56"/>
    </row>
    <row r="6" spans="1:7" x14ac:dyDescent="0.2">
      <c r="A6" s="66" t="s">
        <v>62</v>
      </c>
      <c r="B6" s="513"/>
      <c r="C6" s="68">
        <v>1.83E-4</v>
      </c>
      <c r="D6" s="67" t="s">
        <v>60</v>
      </c>
      <c r="E6" s="519"/>
      <c r="G6" s="56"/>
    </row>
    <row r="7" spans="1:7" x14ac:dyDescent="0.2">
      <c r="A7" s="10" t="s">
        <v>4</v>
      </c>
      <c r="B7" s="5">
        <v>2001</v>
      </c>
      <c r="C7" s="47">
        <v>1.0758E-4</v>
      </c>
      <c r="D7" s="5" t="s">
        <v>60</v>
      </c>
      <c r="E7" s="61" t="b">
        <v>1</v>
      </c>
      <c r="G7" s="56"/>
    </row>
    <row r="8" spans="1:7" ht="12.75" customHeight="1" x14ac:dyDescent="0.2">
      <c r="A8" s="69" t="s">
        <v>47</v>
      </c>
      <c r="B8" s="511">
        <v>2001</v>
      </c>
      <c r="C8" s="70">
        <v>4.6499999999999996E-3</v>
      </c>
      <c r="D8" s="511" t="s">
        <v>60</v>
      </c>
      <c r="E8" s="517" t="b">
        <v>1</v>
      </c>
      <c r="G8" s="510" t="s">
        <v>38</v>
      </c>
    </row>
    <row r="9" spans="1:7" x14ac:dyDescent="0.2">
      <c r="A9" s="69" t="s">
        <v>48</v>
      </c>
      <c r="B9" s="512"/>
      <c r="C9" s="70">
        <v>4.1900000000000001E-3</v>
      </c>
      <c r="D9" s="512"/>
      <c r="E9" s="518" t="b">
        <v>0</v>
      </c>
      <c r="G9" s="510"/>
    </row>
    <row r="10" spans="1:7" x14ac:dyDescent="0.2">
      <c r="A10" s="69" t="s">
        <v>49</v>
      </c>
      <c r="B10" s="513"/>
      <c r="C10" s="70">
        <v>3.63E-3</v>
      </c>
      <c r="D10" s="513"/>
      <c r="E10" s="519"/>
      <c r="G10" s="510"/>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15"/>
      <c r="B27" s="515"/>
      <c r="C27" s="515"/>
      <c r="D27" s="515"/>
      <c r="E27" s="515"/>
    </row>
    <row r="28" spans="1:5" ht="78" customHeight="1" x14ac:dyDescent="0.2">
      <c r="A28" s="515"/>
      <c r="B28" s="515"/>
      <c r="C28" s="515"/>
      <c r="D28" s="515"/>
      <c r="E28" s="515"/>
    </row>
    <row r="29" spans="1:5" ht="46.5" customHeight="1" x14ac:dyDescent="0.2">
      <c r="A29" s="515"/>
      <c r="B29" s="515"/>
      <c r="C29" s="515"/>
      <c r="D29" s="515"/>
      <c r="E29" s="515"/>
    </row>
    <row r="30" spans="1:5" ht="32.25" customHeight="1" x14ac:dyDescent="0.2">
      <c r="A30" s="514"/>
      <c r="B30" s="514"/>
      <c r="C30" s="514"/>
      <c r="D30" s="514"/>
      <c r="E30" s="514"/>
    </row>
    <row r="31" spans="1:5" ht="79.5" customHeight="1" x14ac:dyDescent="0.2">
      <c r="A31" s="515"/>
      <c r="B31" s="515"/>
      <c r="C31" s="515"/>
      <c r="D31" s="515"/>
      <c r="E31" s="515"/>
    </row>
    <row r="32" spans="1:5" ht="39" customHeight="1" x14ac:dyDescent="0.2">
      <c r="A32" s="514"/>
      <c r="B32" s="515"/>
      <c r="C32" s="515"/>
      <c r="D32" s="515"/>
      <c r="E32" s="515"/>
    </row>
    <row r="33" spans="1:5" ht="38.25" customHeight="1" x14ac:dyDescent="0.2">
      <c r="A33" s="514"/>
      <c r="B33" s="515"/>
      <c r="C33" s="515"/>
      <c r="D33" s="515"/>
      <c r="E33" s="515"/>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activeCell="A45" sqref="A45:XFD45"/>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c r="Q1" s="203"/>
    </row>
    <row r="2" spans="1:30" ht="20.25" x14ac:dyDescent="0.3">
      <c r="A2" s="493" t="s">
        <v>245</v>
      </c>
      <c r="B2" s="493"/>
      <c r="C2" s="493"/>
      <c r="D2" s="493"/>
      <c r="E2" s="493"/>
      <c r="F2" s="493"/>
      <c r="G2" s="493"/>
      <c r="H2" s="493"/>
      <c r="I2" s="493"/>
      <c r="J2" s="493"/>
      <c r="K2" s="493"/>
      <c r="L2" s="493"/>
      <c r="M2" s="493"/>
      <c r="N2" s="493"/>
      <c r="O2" s="493"/>
      <c r="P2" s="493"/>
      <c r="Q2" s="197"/>
    </row>
    <row r="3" spans="1:30" ht="18" x14ac:dyDescent="0.25">
      <c r="A3" s="478" t="s">
        <v>95</v>
      </c>
      <c r="B3" s="478"/>
      <c r="C3" s="478"/>
      <c r="D3" s="478"/>
      <c r="E3" s="478"/>
      <c r="F3" s="478"/>
      <c r="G3" s="478"/>
      <c r="H3" s="478"/>
      <c r="I3" s="478"/>
      <c r="J3" s="478"/>
      <c r="K3" s="478"/>
      <c r="L3" s="478"/>
      <c r="M3" s="478"/>
      <c r="N3" s="478"/>
      <c r="O3" s="478"/>
      <c r="P3" s="478"/>
      <c r="Q3" s="198"/>
    </row>
    <row r="4" spans="1:30" ht="15.75" x14ac:dyDescent="0.25">
      <c r="A4" s="478"/>
      <c r="B4" s="478"/>
      <c r="C4" s="478"/>
      <c r="D4" s="478"/>
      <c r="E4" s="478"/>
      <c r="F4" s="478"/>
      <c r="G4" s="478"/>
      <c r="H4" s="478"/>
      <c r="I4" s="478"/>
      <c r="J4" s="478"/>
      <c r="K4" s="478"/>
      <c r="L4" s="478"/>
      <c r="M4" s="478"/>
      <c r="N4" s="478"/>
      <c r="O4" s="478"/>
      <c r="P4" s="478"/>
      <c r="Q4" s="199"/>
    </row>
    <row r="5" spans="1:30" x14ac:dyDescent="0.2">
      <c r="A5" s="76">
        <f ca="1">TODAY()</f>
        <v>45686</v>
      </c>
      <c r="B5" s="485" t="s">
        <v>247</v>
      </c>
      <c r="C5" s="485"/>
      <c r="D5" s="485"/>
      <c r="E5" s="485"/>
      <c r="F5" s="485"/>
      <c r="G5" s="485"/>
      <c r="H5" s="485"/>
      <c r="I5" s="485"/>
      <c r="J5" s="485"/>
      <c r="K5" s="485"/>
      <c r="L5" s="485"/>
      <c r="M5" s="485"/>
      <c r="N5" s="485"/>
      <c r="O5" s="485"/>
    </row>
    <row r="6" spans="1:30" x14ac:dyDescent="0.2">
      <c r="A6" s="476" t="s">
        <v>15</v>
      </c>
      <c r="B6" s="476"/>
      <c r="C6" s="476"/>
      <c r="D6" s="476"/>
      <c r="E6" s="476"/>
      <c r="F6" s="476"/>
      <c r="G6" s="476"/>
      <c r="H6" s="476"/>
      <c r="I6" s="476"/>
      <c r="J6" s="476"/>
      <c r="K6" s="476"/>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2</v>
      </c>
      <c r="C10" s="194" t="str">
        <f>LOOKUP(B10,S11:AD11,S12:AD12)</f>
        <v>February</v>
      </c>
      <c r="D10" s="133">
        <f>'Customer Info'!C9</f>
        <v>2025</v>
      </c>
    </row>
    <row r="11" spans="1:30" x14ac:dyDescent="0.2">
      <c r="A11" s="491"/>
      <c r="B11" s="491"/>
      <c r="C11" s="491"/>
      <c r="D11" s="491"/>
      <c r="E11" s="491"/>
      <c r="F11" s="491"/>
      <c r="G11" s="491"/>
      <c r="H11" s="491"/>
      <c r="I11" s="491"/>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87" t="s">
        <v>68</v>
      </c>
      <c r="H17" s="488"/>
      <c r="I17" s="488"/>
      <c r="J17" s="489"/>
      <c r="K17" s="22"/>
      <c r="L17" s="490" t="s">
        <v>69</v>
      </c>
      <c r="M17" s="490"/>
      <c r="N17" s="490"/>
      <c r="O17" s="490"/>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3.2000000000000002E-3</v>
      </c>
      <c r="H34" s="103"/>
      <c r="I34" s="103"/>
      <c r="J34" s="237">
        <f>SUM(G34:H34)</f>
        <v>3.2000000000000002E-3</v>
      </c>
      <c r="K34" s="104" t="s">
        <v>42</v>
      </c>
      <c r="L34" s="105">
        <f>ROUND(D34*G34,2)</f>
        <v>0</v>
      </c>
      <c r="M34" s="105"/>
      <c r="N34" s="105"/>
      <c r="O34" s="105">
        <f t="shared" si="3"/>
        <v>0</v>
      </c>
      <c r="P34" s="245">
        <f>'Rider Rates'!$D$28</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4.5009999999999999E-4</v>
      </c>
      <c r="H35" s="103"/>
      <c r="I35" s="103"/>
      <c r="J35" s="237">
        <f>SUM(G35:H35)</f>
        <v>4.5009999999999999E-4</v>
      </c>
      <c r="K35" s="104" t="s">
        <v>42</v>
      </c>
      <c r="L35" s="105">
        <f>ROUND(D35*G35,2)</f>
        <v>0</v>
      </c>
      <c r="M35" s="105"/>
      <c r="N35" s="105"/>
      <c r="O35" s="105">
        <f>SUM(L35:N35)</f>
        <v>0</v>
      </c>
      <c r="P35" s="245">
        <f>'Rider Rates'!$D$45</f>
        <v>45657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1.17</v>
      </c>
      <c r="J36" s="103">
        <f>SUM(G36:I36)</f>
        <v>1.17</v>
      </c>
      <c r="K36" s="104" t="s">
        <v>42</v>
      </c>
      <c r="L36" s="105"/>
      <c r="M36" s="105"/>
      <c r="N36" s="105">
        <f>J36</f>
        <v>1.17</v>
      </c>
      <c r="O36" s="105">
        <f>SUM(L36:N36)</f>
        <v>1.17</v>
      </c>
      <c r="P36" s="245">
        <f>'Rider Rates'!E48</f>
        <v>45658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4.3837099999999997E-2</v>
      </c>
      <c r="I37" s="103"/>
      <c r="J37" s="103">
        <f>SUM(G37:I37)</f>
        <v>4.3837099999999997E-2</v>
      </c>
      <c r="K37" s="104" t="s">
        <v>42</v>
      </c>
      <c r="L37" s="105"/>
      <c r="M37" s="105">
        <f>ROUND(D37*H37,2)</f>
        <v>0</v>
      </c>
      <c r="N37" s="205"/>
      <c r="O37" s="105">
        <f t="shared" si="3"/>
        <v>0</v>
      </c>
      <c r="P37" s="245">
        <f>'Rider Rates'!$D$55</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338</v>
      </c>
      <c r="B38" s="78"/>
      <c r="C38" s="78"/>
      <c r="D38" s="100">
        <f>IF($C$14&lt;0,0,$C$14)</f>
        <v>0</v>
      </c>
      <c r="E38" s="101" t="s">
        <v>41</v>
      </c>
      <c r="F38" s="102" t="s">
        <v>8</v>
      </c>
      <c r="G38" s="103"/>
      <c r="H38" s="103"/>
      <c r="I38" s="103">
        <f>'Rider Rates'!$B$66</f>
        <v>8.6240000000000004E-4</v>
      </c>
      <c r="J38" s="103">
        <f t="shared" ref="J38" si="4">SUM(G38:I38)</f>
        <v>8.6240000000000004E-4</v>
      </c>
      <c r="K38" s="104" t="s">
        <v>42</v>
      </c>
      <c r="L38" s="105"/>
      <c r="M38" s="105"/>
      <c r="N38" s="105">
        <f>ROUND($D$38*'Rider Rates'!$B$66,2)</f>
        <v>0</v>
      </c>
      <c r="O38" s="105">
        <f>SUM(L38:N38)</f>
        <v>0</v>
      </c>
      <c r="P38" s="245">
        <f>'Rider Rates'!$D$66</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4.94232E-2</v>
      </c>
      <c r="J40" s="120">
        <f t="shared" si="0"/>
        <v>4.94232E-2</v>
      </c>
      <c r="K40" s="104"/>
      <c r="L40" s="105"/>
      <c r="M40" s="105"/>
      <c r="N40" s="105">
        <f>ROUND(D40*I40,2)</f>
        <v>0.49</v>
      </c>
      <c r="O40" s="105">
        <f>SUM(L40:N40)</f>
        <v>0.49</v>
      </c>
      <c r="P40" s="245">
        <f>'Rider Rates'!$D$85</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2.08</v>
      </c>
      <c r="J42" s="196">
        <f t="shared" si="0"/>
        <v>2.08</v>
      </c>
      <c r="K42" s="104"/>
      <c r="L42" s="105"/>
      <c r="M42" s="105"/>
      <c r="N42" s="105">
        <f>I42</f>
        <v>2.08</v>
      </c>
      <c r="O42" s="105">
        <f>SUM(L42:N42)</f>
        <v>2.08</v>
      </c>
      <c r="P42" s="245">
        <f>'Rider Rates'!$D$90</f>
        <v>45657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0.2363101</v>
      </c>
      <c r="J44" s="120">
        <f t="shared" si="0"/>
        <v>0.2363101</v>
      </c>
      <c r="K44" s="104"/>
      <c r="L44" s="105"/>
      <c r="M44" s="105"/>
      <c r="N44" s="105">
        <f>ROUND(D44*I44,2)</f>
        <v>2.36</v>
      </c>
      <c r="O44" s="105">
        <f t="shared" ref="O44:O48" si="5">SUM(L44:N44)</f>
        <v>2.36</v>
      </c>
      <c r="P44" s="245">
        <f>'Rider Rates'!$D$105</f>
        <v>45622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Rates'!$B$124</f>
        <v>0.1</v>
      </c>
      <c r="J48" s="263">
        <f>SUM(G48:I48)</f>
        <v>0.1</v>
      </c>
      <c r="K48" s="104"/>
      <c r="L48" s="209"/>
      <c r="M48" s="209"/>
      <c r="N48" s="209">
        <f>J48</f>
        <v>0.1</v>
      </c>
      <c r="O48" s="209">
        <f t="shared" si="5"/>
        <v>0.1</v>
      </c>
      <c r="P48" s="264">
        <f>'Rider Rates'!$E$124</f>
        <v>45658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7.839999999999999</v>
      </c>
      <c r="O52" s="169">
        <f t="shared" si="6"/>
        <v>7.839999999999999</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17.84</v>
      </c>
      <c r="O54" s="187">
        <f>O21+O52</f>
        <v>17.84</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17.84</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activeCell="A52" sqref="A52:XFD52"/>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77" t="s">
        <v>120</v>
      </c>
      <c r="B1" s="477"/>
      <c r="C1" s="477"/>
      <c r="D1" s="477"/>
      <c r="E1" s="477"/>
      <c r="F1" s="477"/>
      <c r="G1" s="477"/>
      <c r="H1" s="477"/>
      <c r="I1" s="477"/>
      <c r="J1" s="477"/>
      <c r="K1" s="477"/>
      <c r="L1" s="477"/>
      <c r="M1" s="477"/>
      <c r="N1" s="477"/>
      <c r="O1" s="477"/>
      <c r="P1" s="477"/>
      <c r="Q1" s="197"/>
    </row>
    <row r="2" spans="1:59" ht="20.25" x14ac:dyDescent="0.3">
      <c r="A2" s="477" t="s">
        <v>278</v>
      </c>
      <c r="B2" s="477"/>
      <c r="C2" s="477"/>
      <c r="D2" s="477"/>
      <c r="E2" s="477"/>
      <c r="F2" s="477"/>
      <c r="G2" s="477"/>
      <c r="H2" s="477"/>
      <c r="I2" s="477"/>
      <c r="J2" s="477"/>
      <c r="K2" s="477"/>
      <c r="L2" s="477"/>
      <c r="M2" s="477"/>
      <c r="N2" s="477"/>
      <c r="O2" s="477"/>
      <c r="P2" s="477"/>
    </row>
    <row r="3" spans="1:59" ht="18" x14ac:dyDescent="0.25">
      <c r="A3" s="493" t="s">
        <v>116</v>
      </c>
      <c r="B3" s="493"/>
      <c r="C3" s="493"/>
      <c r="D3" s="493"/>
      <c r="E3" s="493"/>
      <c r="F3" s="493"/>
      <c r="G3" s="493"/>
      <c r="H3" s="493"/>
      <c r="I3" s="493"/>
      <c r="J3" s="493"/>
      <c r="K3" s="493"/>
      <c r="L3" s="493"/>
      <c r="M3" s="493"/>
      <c r="N3" s="493"/>
      <c r="O3" s="493"/>
      <c r="P3" s="493"/>
      <c r="Q3" s="198"/>
    </row>
    <row r="4" spans="1:59"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45686</v>
      </c>
      <c r="B6" s="485" t="s">
        <v>220</v>
      </c>
      <c r="C6" s="485"/>
      <c r="D6" s="485"/>
      <c r="E6" s="485"/>
      <c r="F6" s="485"/>
      <c r="G6" s="485"/>
      <c r="H6" s="485"/>
      <c r="I6" s="485"/>
      <c r="J6" s="485"/>
      <c r="K6" s="485"/>
      <c r="L6" s="485"/>
      <c r="M6" s="485"/>
      <c r="N6" s="485"/>
      <c r="O6" s="485"/>
    </row>
    <row r="7" spans="1:59" x14ac:dyDescent="0.2">
      <c r="A7" s="476" t="s">
        <v>15</v>
      </c>
      <c r="B7" s="476"/>
      <c r="C7" s="476"/>
      <c r="D7" s="476"/>
      <c r="E7" s="476"/>
      <c r="F7" s="476"/>
      <c r="G7" s="476"/>
      <c r="H7" s="476"/>
      <c r="I7" s="476"/>
      <c r="J7" s="476"/>
      <c r="K7" s="476"/>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2</v>
      </c>
      <c r="C11" s="194" t="str">
        <f>LOOKUP($B$11,$S$11:$AD$11,S12:AD12)</f>
        <v>February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2" t="s">
        <v>68</v>
      </c>
      <c r="H23" s="483"/>
      <c r="I23" s="483"/>
      <c r="J23" s="484"/>
      <c r="K23" s="159"/>
      <c r="L23" s="479" t="s">
        <v>69</v>
      </c>
      <c r="M23" s="480"/>
      <c r="N23" s="480"/>
      <c r="O23" s="481"/>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7.0209999999999995E-2</v>
      </c>
      <c r="H39" s="103"/>
      <c r="I39" s="103"/>
      <c r="J39" s="237">
        <f>SUM(G39:H39)</f>
        <v>7.0209999999999995E-2</v>
      </c>
      <c r="K39" s="104" t="s">
        <v>42</v>
      </c>
      <c r="L39" s="105">
        <f>ROUND(D39*G39,2)</f>
        <v>0</v>
      </c>
      <c r="M39" s="105"/>
      <c r="N39" s="105"/>
      <c r="O39" s="105">
        <f t="shared" si="2"/>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2.67383E-2</v>
      </c>
      <c r="H40" s="103"/>
      <c r="I40" s="103"/>
      <c r="J40" s="237">
        <f>SUM(G40:H40)</f>
        <v>2.67383E-2</v>
      </c>
      <c r="K40" s="104" t="s">
        <v>42</v>
      </c>
      <c r="L40" s="239">
        <f>ROUND($D$40*$G$40,2)</f>
        <v>0</v>
      </c>
      <c r="M40" s="105"/>
      <c r="N40" s="105"/>
      <c r="O40" s="105">
        <f>SUM(L40:N40)</f>
        <v>0</v>
      </c>
      <c r="P40" s="245">
        <f>'Rider Rates'!D31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4.5009999999999999E-4</v>
      </c>
      <c r="H42" s="103"/>
      <c r="I42" s="103"/>
      <c r="J42" s="237">
        <f>SUM(G42:H42)</f>
        <v>4.5009999999999999E-4</v>
      </c>
      <c r="K42" s="104" t="s">
        <v>42</v>
      </c>
      <c r="L42" s="105">
        <f>ROUND(D42*G42,2)</f>
        <v>0</v>
      </c>
      <c r="M42" s="105"/>
      <c r="N42" s="105"/>
      <c r="O42" s="105">
        <f t="shared" si="2"/>
        <v>0</v>
      </c>
      <c r="P42" s="245">
        <f>'Rider Rates'!$D$45</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1.17</v>
      </c>
      <c r="J43" s="237">
        <f t="shared" ref="J43:J49" si="3">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4.3837099999999997E-2</v>
      </c>
      <c r="I44" s="103"/>
      <c r="J44" s="103">
        <f t="shared" si="3"/>
        <v>4.3837099999999997E-2</v>
      </c>
      <c r="K44" s="104" t="s">
        <v>42</v>
      </c>
      <c r="L44" s="105"/>
      <c r="M44" s="105">
        <f>ROUND(D44*H44,2)</f>
        <v>0</v>
      </c>
      <c r="N44" s="205"/>
      <c r="O44" s="105">
        <f t="shared" si="2"/>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338</v>
      </c>
      <c r="B45" s="78"/>
      <c r="C45" s="78"/>
      <c r="D45" s="100">
        <f>IF($D$17&lt;0,0,$D$17)</f>
        <v>0</v>
      </c>
      <c r="E45" s="101" t="s">
        <v>41</v>
      </c>
      <c r="F45" s="102" t="s">
        <v>8</v>
      </c>
      <c r="G45" s="103"/>
      <c r="H45" s="103"/>
      <c r="I45" s="103">
        <f>'Rider Rates'!$B$66</f>
        <v>8.6240000000000004E-4</v>
      </c>
      <c r="J45" s="103">
        <f t="shared" ref="J45" si="4">SUM(G45:I45)</f>
        <v>8.6240000000000004E-4</v>
      </c>
      <c r="K45" s="104" t="s">
        <v>42</v>
      </c>
      <c r="L45" s="105"/>
      <c r="M45" s="105"/>
      <c r="N45" s="105">
        <f>ROUND($D$45*'Rider Rates'!$B$66,2)</f>
        <v>0</v>
      </c>
      <c r="O45" s="250">
        <f t="shared" ref="O45" si="5">SUM(L45:N45)</f>
        <v>0</v>
      </c>
      <c r="P45" s="245">
        <f>'Rider Rates'!$D$66</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4.94232E-2</v>
      </c>
      <c r="J47" s="120">
        <f t="shared" si="3"/>
        <v>4.94232E-2</v>
      </c>
      <c r="K47" s="104"/>
      <c r="L47" s="105"/>
      <c r="M47" s="105"/>
      <c r="N47" s="105">
        <f>ROUND(D47*I47,2)</f>
        <v>0.49</v>
      </c>
      <c r="O47" s="105">
        <f t="shared" si="2"/>
        <v>0.49</v>
      </c>
      <c r="P47" s="245">
        <f>'Rider Rates'!$D$85</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2.08</v>
      </c>
      <c r="J49" s="196">
        <f t="shared" si="3"/>
        <v>2.08</v>
      </c>
      <c r="K49" s="104"/>
      <c r="L49" s="105"/>
      <c r="M49" s="105"/>
      <c r="N49" s="105">
        <f>I49</f>
        <v>2.08</v>
      </c>
      <c r="O49" s="250">
        <f>SUM(L49:N49)</f>
        <v>2.08</v>
      </c>
      <c r="P49" s="245">
        <f>'Rider Rates'!$D$90</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0.2363101</v>
      </c>
      <c r="J51" s="238">
        <f>SUM(G51:I51)</f>
        <v>0.2363101</v>
      </c>
      <c r="K51" s="104"/>
      <c r="L51" s="105"/>
      <c r="M51" s="105"/>
      <c r="N51" s="105">
        <f>ROUND(D51*I51,2)</f>
        <v>2.36</v>
      </c>
      <c r="O51" s="105">
        <f t="shared" si="2"/>
        <v>2.36</v>
      </c>
      <c r="P51" s="245">
        <f>'Rider Rates'!$D$105</f>
        <v>45622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7.839999999999999</v>
      </c>
      <c r="O59" s="169">
        <f t="shared" si="6"/>
        <v>7.839999999999999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17.84</v>
      </c>
      <c r="O61" s="187">
        <f>O27+O59</f>
        <v>17.84</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17.84</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row r="94" spans="1:1" x14ac:dyDescent="0.2">
      <c r="A94" s="475"/>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activeCell="A46" sqref="A46:XFD46"/>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174</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c r="L5" s="75"/>
      <c r="M5" s="75"/>
      <c r="N5" s="75"/>
      <c r="O5" s="75"/>
      <c r="P5" s="75"/>
    </row>
    <row r="6" spans="1:30" x14ac:dyDescent="0.2">
      <c r="A6" s="76">
        <f ca="1">TODAY()</f>
        <v>45686</v>
      </c>
      <c r="B6" s="206" t="s">
        <v>236</v>
      </c>
      <c r="C6" s="206"/>
      <c r="D6" s="206"/>
      <c r="E6" s="206"/>
      <c r="F6" s="206"/>
      <c r="G6" s="206"/>
      <c r="H6" s="206"/>
      <c r="I6" s="206"/>
      <c r="J6" s="206"/>
      <c r="K6" s="206"/>
      <c r="L6" s="206"/>
      <c r="M6" s="206"/>
      <c r="N6" s="206"/>
      <c r="O6" s="206"/>
    </row>
    <row r="7" spans="1:30" x14ac:dyDescent="0.2">
      <c r="A7" s="476" t="s">
        <v>15</v>
      </c>
      <c r="B7" s="476"/>
      <c r="C7" s="476"/>
      <c r="D7" s="476"/>
      <c r="E7" s="476"/>
      <c r="F7" s="476"/>
      <c r="G7" s="476"/>
      <c r="H7" s="476"/>
      <c r="I7" s="476"/>
      <c r="J7" s="476"/>
      <c r="K7" s="47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
      <c r="A16" s="31"/>
      <c r="B16" s="31"/>
      <c r="C16" s="33"/>
      <c r="D16" s="33"/>
      <c r="E16" s="33"/>
      <c r="F16" s="33"/>
      <c r="G16" s="23"/>
      <c r="H16" s="31"/>
      <c r="I16" s="31"/>
    </row>
    <row r="17" spans="1:221" x14ac:dyDescent="0.2">
      <c r="A17" s="28" t="s">
        <v>124</v>
      </c>
      <c r="B17" s="22"/>
      <c r="C17" s="22"/>
      <c r="D17" s="22"/>
      <c r="E17" s="22"/>
      <c r="F17" s="22"/>
      <c r="G17" s="487" t="s">
        <v>68</v>
      </c>
      <c r="H17" s="488"/>
      <c r="I17" s="488"/>
      <c r="J17" s="489"/>
      <c r="K17" s="22"/>
      <c r="L17" s="490" t="s">
        <v>69</v>
      </c>
      <c r="M17" s="490"/>
      <c r="N17" s="490"/>
      <c r="O17" s="490"/>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297</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1.8998000000000001E-3</v>
      </c>
      <c r="H34" s="103"/>
      <c r="I34" s="103"/>
      <c r="J34" s="237">
        <f>SUM(G34:H34)</f>
        <v>1.8998000000000001E-3</v>
      </c>
      <c r="K34" s="104" t="s">
        <v>42</v>
      </c>
      <c r="L34" s="105">
        <f>ROUND(D34*G34,2)</f>
        <v>0</v>
      </c>
      <c r="M34" s="105"/>
      <c r="N34" s="105"/>
      <c r="O34" s="105">
        <f t="shared" si="3"/>
        <v>0</v>
      </c>
      <c r="P34" s="245">
        <f>'Rider Rates'!$D$29</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5.5376999999999996E-3</v>
      </c>
      <c r="H35" s="103"/>
      <c r="I35" s="103"/>
      <c r="J35" s="237">
        <f>SUM(G35:H35)</f>
        <v>5.5376999999999996E-3</v>
      </c>
      <c r="K35" s="104" t="s">
        <v>42</v>
      </c>
      <c r="L35" s="105">
        <f>ROUND(D35*G35,2)</f>
        <v>0</v>
      </c>
      <c r="M35" s="105"/>
      <c r="N35" s="105"/>
      <c r="O35" s="105">
        <f t="shared" si="3"/>
        <v>0</v>
      </c>
      <c r="P35" s="245">
        <f>'Rider Rates'!$D$30</f>
        <v>45444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4.5009999999999999E-4</v>
      </c>
      <c r="H36" s="103"/>
      <c r="I36" s="103"/>
      <c r="J36" s="237">
        <f>SUM(G36:H36)</f>
        <v>4.5009999999999999E-4</v>
      </c>
      <c r="K36" s="104" t="s">
        <v>42</v>
      </c>
      <c r="L36" s="105">
        <f>ROUND(D36*G36,2)</f>
        <v>0</v>
      </c>
      <c r="M36" s="105"/>
      <c r="N36" s="105"/>
      <c r="O36" s="105">
        <f>SUM(L36:N36)</f>
        <v>0</v>
      </c>
      <c r="P36" s="245">
        <f>'Rider Rates'!$D$45</f>
        <v>45657</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1.17</v>
      </c>
      <c r="J37" s="103">
        <f>SUM(G37:I37)</f>
        <v>1.17</v>
      </c>
      <c r="K37" s="104" t="s">
        <v>42</v>
      </c>
      <c r="L37" s="105"/>
      <c r="M37" s="105"/>
      <c r="N37" s="105">
        <f>J37</f>
        <v>1.17</v>
      </c>
      <c r="O37" s="105">
        <f>SUM(L37:N37)</f>
        <v>1.17</v>
      </c>
      <c r="P37" s="245">
        <f>'Rider Rates'!E48</f>
        <v>45658</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4.3837099999999997E-2</v>
      </c>
      <c r="I38" s="103"/>
      <c r="J38" s="103">
        <f>SUM(G38:I38)</f>
        <v>4.3837099999999997E-2</v>
      </c>
      <c r="K38" s="104" t="s">
        <v>42</v>
      </c>
      <c r="L38" s="105"/>
      <c r="M38" s="105">
        <f>ROUND(D38*H38,2)</f>
        <v>0</v>
      </c>
      <c r="N38" s="205"/>
      <c r="O38" s="105">
        <f t="shared" si="3"/>
        <v>0</v>
      </c>
      <c r="P38" s="245">
        <f>'Rider Rates'!$D$55</f>
        <v>45383</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338</v>
      </c>
      <c r="B39" s="78"/>
      <c r="C39" s="78"/>
      <c r="D39" s="100">
        <f>IF($C$15&lt;0,0,$C$15)</f>
        <v>0</v>
      </c>
      <c r="E39" s="101" t="s">
        <v>41</v>
      </c>
      <c r="F39" s="102" t="s">
        <v>8</v>
      </c>
      <c r="G39" s="103"/>
      <c r="H39" s="103"/>
      <c r="I39" s="103">
        <f>'Rider Rates'!$B$66</f>
        <v>8.6240000000000004E-4</v>
      </c>
      <c r="J39" s="103">
        <f t="shared" ref="J39" si="4">SUM(G39:I39)</f>
        <v>8.6240000000000004E-4</v>
      </c>
      <c r="K39" s="104" t="s">
        <v>42</v>
      </c>
      <c r="L39" s="105"/>
      <c r="M39" s="105"/>
      <c r="N39" s="105">
        <f>ROUND($D$39*'Rider Rates'!$B$66,2)</f>
        <v>0</v>
      </c>
      <c r="O39" s="105">
        <f t="shared" si="3"/>
        <v>0</v>
      </c>
      <c r="P39" s="245">
        <f>'Rider Rates'!$D$66</f>
        <v>45532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4.94232E-2</v>
      </c>
      <c r="J41" s="120">
        <f t="shared" si="0"/>
        <v>4.94232E-2</v>
      </c>
      <c r="K41" s="104"/>
      <c r="L41" s="105"/>
      <c r="M41" s="105"/>
      <c r="N41" s="105">
        <f>ROUND(D41*I41,2)</f>
        <v>0.49</v>
      </c>
      <c r="O41" s="105">
        <f t="shared" si="2"/>
        <v>0.49</v>
      </c>
      <c r="P41" s="245">
        <f>'Rider Rates'!$D$85</f>
        <v>45562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2.08</v>
      </c>
      <c r="J43" s="196">
        <f t="shared" si="0"/>
        <v>2.08</v>
      </c>
      <c r="K43" s="104"/>
      <c r="L43" s="105"/>
      <c r="M43" s="105"/>
      <c r="N43" s="105">
        <f>I43</f>
        <v>2.08</v>
      </c>
      <c r="O43" s="105">
        <f t="shared" si="2"/>
        <v>2.08</v>
      </c>
      <c r="P43" s="245">
        <f>'Rider Rates'!$D$90</f>
        <v>45657</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0.2363101</v>
      </c>
      <c r="J45" s="120">
        <f t="shared" si="0"/>
        <v>0.2363101</v>
      </c>
      <c r="K45" s="104"/>
      <c r="L45" s="105"/>
      <c r="M45" s="105"/>
      <c r="N45" s="105">
        <f>ROUND(D45*I45,2)</f>
        <v>2.36</v>
      </c>
      <c r="O45" s="105">
        <f t="shared" si="2"/>
        <v>2.36</v>
      </c>
      <c r="P45" s="245">
        <f>'Rider Rates'!$D$105</f>
        <v>45622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Rates'!$B$124</f>
        <v>0.1</v>
      </c>
      <c r="J49" s="263">
        <f>SUM(G49:I49)</f>
        <v>0.1</v>
      </c>
      <c r="K49" s="104"/>
      <c r="L49" s="209"/>
      <c r="M49" s="209"/>
      <c r="N49" s="209">
        <f>J49</f>
        <v>0.1</v>
      </c>
      <c r="O49" s="209">
        <f>SUM(L49:N49)</f>
        <v>0.1</v>
      </c>
      <c r="P49" s="264">
        <f>'Rider Rates'!$E$124</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7.839999999999999</v>
      </c>
      <c r="O53" s="169">
        <f t="shared" si="5"/>
        <v>7.839999999999999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17.84</v>
      </c>
      <c r="O55" s="187">
        <f>O21+O53</f>
        <v>17.84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17.84</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topLeftCell="A24" zoomScale="80" zoomScaleNormal="80" workbookViewId="0">
      <selection activeCell="A52" sqref="A52:XFD52"/>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77" t="s">
        <v>120</v>
      </c>
      <c r="B1" s="477"/>
      <c r="C1" s="477"/>
      <c r="D1" s="477"/>
      <c r="E1" s="477"/>
      <c r="F1" s="477"/>
      <c r="G1" s="477"/>
      <c r="H1" s="477"/>
      <c r="I1" s="477"/>
      <c r="J1" s="477"/>
      <c r="K1" s="477"/>
      <c r="L1" s="477"/>
      <c r="M1" s="477"/>
      <c r="N1" s="477"/>
      <c r="O1" s="477"/>
      <c r="P1" s="477"/>
      <c r="Q1" s="197"/>
    </row>
    <row r="2" spans="1:59" ht="18" customHeight="1" x14ac:dyDescent="0.2">
      <c r="A2" s="486" t="s">
        <v>281</v>
      </c>
      <c r="B2" s="486"/>
      <c r="C2" s="486"/>
      <c r="D2" s="486"/>
      <c r="E2" s="486"/>
      <c r="F2" s="486"/>
      <c r="G2" s="486"/>
      <c r="H2" s="486"/>
      <c r="I2" s="486"/>
      <c r="J2" s="486"/>
      <c r="K2" s="486"/>
      <c r="L2" s="486"/>
      <c r="M2" s="486"/>
      <c r="N2" s="486"/>
      <c r="O2" s="486"/>
      <c r="P2" s="486"/>
    </row>
    <row r="3" spans="1:59" ht="18" x14ac:dyDescent="0.25">
      <c r="A3" s="486"/>
      <c r="B3" s="486"/>
      <c r="C3" s="486"/>
      <c r="D3" s="486"/>
      <c r="E3" s="486"/>
      <c r="F3" s="486"/>
      <c r="G3" s="486"/>
      <c r="H3" s="486"/>
      <c r="I3" s="486"/>
      <c r="J3" s="486"/>
      <c r="K3" s="486"/>
      <c r="L3" s="486"/>
      <c r="M3" s="486"/>
      <c r="N3" s="486"/>
      <c r="O3" s="486"/>
      <c r="P3" s="486"/>
      <c r="Q3" s="198"/>
    </row>
    <row r="4" spans="1:59"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45686</v>
      </c>
      <c r="B6" s="485" t="s">
        <v>235</v>
      </c>
      <c r="C6" s="485"/>
      <c r="D6" s="485"/>
      <c r="E6" s="485"/>
      <c r="F6" s="485"/>
      <c r="G6" s="485"/>
      <c r="H6" s="485"/>
      <c r="I6" s="485"/>
      <c r="J6" s="485"/>
      <c r="K6" s="485"/>
      <c r="L6" s="485"/>
      <c r="M6" s="485"/>
      <c r="N6" s="485"/>
      <c r="O6" s="485"/>
    </row>
    <row r="7" spans="1:59" x14ac:dyDescent="0.2">
      <c r="A7" s="476" t="s">
        <v>15</v>
      </c>
      <c r="B7" s="476"/>
      <c r="C7" s="476"/>
      <c r="D7" s="476"/>
      <c r="E7" s="476"/>
      <c r="F7" s="476"/>
      <c r="G7" s="476"/>
      <c r="H7" s="476"/>
      <c r="I7" s="476"/>
      <c r="J7" s="476"/>
      <c r="K7" s="476"/>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2</v>
      </c>
      <c r="C11" s="194" t="str">
        <f>LOOKUP($B$11,$S$11:$AD$11,S12:AD12)</f>
        <v>February</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282</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2" t="s">
        <v>68</v>
      </c>
      <c r="H23" s="483"/>
      <c r="I23" s="483"/>
      <c r="J23" s="484"/>
      <c r="K23" s="159"/>
      <c r="L23" s="479" t="s">
        <v>69</v>
      </c>
      <c r="M23" s="480"/>
      <c r="N23" s="480"/>
      <c r="O23" s="481"/>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283</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7.0209999999999995E-2</v>
      </c>
      <c r="H40" s="103"/>
      <c r="I40" s="103"/>
      <c r="J40" s="237">
        <f>SUM(G40:H40)</f>
        <v>7.0209999999999995E-2</v>
      </c>
      <c r="K40" s="104" t="s">
        <v>42</v>
      </c>
      <c r="L40" s="105">
        <f>ROUND(D40*G40,2)</f>
        <v>0</v>
      </c>
      <c r="M40" s="105"/>
      <c r="N40" s="105"/>
      <c r="O40" s="105">
        <f t="shared" si="3"/>
        <v>0</v>
      </c>
      <c r="P40" s="245">
        <f>'Rider Rates'!$D$21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3.2000000000000002E-3</v>
      </c>
      <c r="H41" s="103"/>
      <c r="I41" s="103"/>
      <c r="J41" s="237">
        <f>SUM(G41:H41)</f>
        <v>3.2000000000000002E-3</v>
      </c>
      <c r="K41" s="104" t="s">
        <v>42</v>
      </c>
      <c r="L41" s="239">
        <f>ROUND($D$41*$G$41,2)</f>
        <v>0</v>
      </c>
      <c r="M41" s="105"/>
      <c r="N41" s="105"/>
      <c r="O41" s="105">
        <f>SUM(L41:N41)</f>
        <v>0</v>
      </c>
      <c r="P41" s="245">
        <f>'Rider Rates'!$D$28</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4.5009999999999999E-4</v>
      </c>
      <c r="H42" s="103"/>
      <c r="I42" s="103"/>
      <c r="J42" s="237">
        <f>SUM(G42:H42)</f>
        <v>4.5009999999999999E-4</v>
      </c>
      <c r="K42" s="104" t="s">
        <v>42</v>
      </c>
      <c r="L42" s="105">
        <f>ROUND(D42*G42,2)</f>
        <v>0</v>
      </c>
      <c r="M42" s="105"/>
      <c r="N42" s="105"/>
      <c r="O42" s="105">
        <f t="shared" si="3"/>
        <v>0</v>
      </c>
      <c r="P42" s="245">
        <f>'Rider Rates'!$D$45</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1.17</v>
      </c>
      <c r="J43" s="237">
        <f>SUM(G43:I43)</f>
        <v>1.17</v>
      </c>
      <c r="K43" s="104"/>
      <c r="L43" s="105"/>
      <c r="M43" s="105"/>
      <c r="N43" s="105">
        <f>J43</f>
        <v>1.17</v>
      </c>
      <c r="O43" s="105">
        <f>SUM(L43:N43)</f>
        <v>1.17</v>
      </c>
      <c r="P43" s="245">
        <f>'Rider Rates'!E48</f>
        <v>45658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4.3837099999999997E-2</v>
      </c>
      <c r="I44" s="103"/>
      <c r="J44" s="103">
        <f>SUM(G44:I44)</f>
        <v>4.3837099999999997E-2</v>
      </c>
      <c r="K44" s="104" t="s">
        <v>42</v>
      </c>
      <c r="L44" s="105"/>
      <c r="M44" s="105">
        <f>ROUND(D44*H44,2)</f>
        <v>0</v>
      </c>
      <c r="N44" s="205"/>
      <c r="O44" s="105">
        <f t="shared" si="3"/>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338</v>
      </c>
      <c r="B45" s="78"/>
      <c r="C45" s="78"/>
      <c r="D45" s="100">
        <f>IF($D$17&lt;0,0,$D$17)</f>
        <v>0</v>
      </c>
      <c r="E45" s="101" t="s">
        <v>41</v>
      </c>
      <c r="F45" s="102" t="s">
        <v>8</v>
      </c>
      <c r="G45" s="103"/>
      <c r="H45" s="103"/>
      <c r="I45" s="103">
        <f>'Rider Rates'!$B$66</f>
        <v>8.6240000000000004E-4</v>
      </c>
      <c r="J45" s="103">
        <f t="shared" ref="J45" si="4">SUM(G45:I45)</f>
        <v>8.6240000000000004E-4</v>
      </c>
      <c r="K45" s="104" t="s">
        <v>42</v>
      </c>
      <c r="L45" s="105"/>
      <c r="M45" s="105"/>
      <c r="N45" s="105">
        <f>ROUND($D$45*'Rider Rates'!$B$66,2)</f>
        <v>0</v>
      </c>
      <c r="O45" s="250">
        <f t="shared" ref="O45" si="5">SUM(L45:N45)</f>
        <v>0</v>
      </c>
      <c r="P45" s="245">
        <f>'Rider Rates'!$D$66</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4.94232E-2</v>
      </c>
      <c r="J47" s="120">
        <f>SUM(G47:I47)</f>
        <v>4.94232E-2</v>
      </c>
      <c r="K47" s="104"/>
      <c r="L47" s="105"/>
      <c r="M47" s="105"/>
      <c r="N47" s="105">
        <f>ROUND(D47*I47,2)</f>
        <v>0.49</v>
      </c>
      <c r="O47" s="105">
        <f t="shared" si="2"/>
        <v>0.49</v>
      </c>
      <c r="P47" s="245">
        <f>'Rider Rates'!$D$85</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2.08</v>
      </c>
      <c r="J49" s="196">
        <f>SUM(G49:I49)</f>
        <v>2.08</v>
      </c>
      <c r="K49" s="104"/>
      <c r="L49" s="105"/>
      <c r="M49" s="105"/>
      <c r="N49" s="105">
        <f>I49</f>
        <v>2.08</v>
      </c>
      <c r="O49" s="250">
        <f>SUM(L49:N49)</f>
        <v>2.08</v>
      </c>
      <c r="P49" s="245">
        <f>'Rider Rates'!$D$90</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0.2363101</v>
      </c>
      <c r="J51" s="238">
        <f t="shared" si="0"/>
        <v>0.2363101</v>
      </c>
      <c r="K51" s="104"/>
      <c r="L51" s="105"/>
      <c r="M51" s="105"/>
      <c r="N51" s="105">
        <f>ROUND(D51*I51,2)</f>
        <v>2.36</v>
      </c>
      <c r="O51" s="105">
        <f t="shared" si="2"/>
        <v>2.36</v>
      </c>
      <c r="P51" s="245">
        <f>'Rider Rates'!$D$105</f>
        <v>45622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0.1</v>
      </c>
      <c r="J55" s="263">
        <f>SUM(G55:I55)</f>
        <v>0.1</v>
      </c>
      <c r="K55" s="104"/>
      <c r="L55" s="209"/>
      <c r="M55" s="209"/>
      <c r="N55" s="209">
        <f>J55</f>
        <v>0.1</v>
      </c>
      <c r="O55" s="209">
        <f>SUM(L55:N55)</f>
        <v>0.1</v>
      </c>
      <c r="P55" s="264">
        <f>'Rider Rates'!E124</f>
        <v>45658</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7.839999999999999</v>
      </c>
      <c r="O59" s="169">
        <f t="shared" si="7"/>
        <v>7.839999999999999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17.84</v>
      </c>
      <c r="O61" s="187">
        <f>O28+O59</f>
        <v>17.84</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17.84</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75"/>
    </row>
    <row r="81" spans="1:1" x14ac:dyDescent="0.2">
      <c r="A81" s="475"/>
    </row>
    <row r="82" spans="1:1" x14ac:dyDescent="0.2">
      <c r="A82" s="475"/>
    </row>
    <row r="83" spans="1:1" x14ac:dyDescent="0.2">
      <c r="A83" s="475"/>
    </row>
    <row r="84" spans="1:1" x14ac:dyDescent="0.2">
      <c r="A84" s="475"/>
    </row>
    <row r="85" spans="1:1" x14ac:dyDescent="0.2">
      <c r="A85" s="475"/>
    </row>
    <row r="86" spans="1:1" x14ac:dyDescent="0.2">
      <c r="A86" s="475"/>
    </row>
    <row r="87" spans="1:1" x14ac:dyDescent="0.2">
      <c r="A87" s="475"/>
    </row>
    <row r="88" spans="1:1" x14ac:dyDescent="0.2">
      <c r="A88" s="475"/>
    </row>
    <row r="89" spans="1:1" x14ac:dyDescent="0.2">
      <c r="A89" s="475"/>
    </row>
    <row r="90" spans="1:1" x14ac:dyDescent="0.2">
      <c r="A90" s="475"/>
    </row>
    <row r="91" spans="1:1" x14ac:dyDescent="0.2">
      <c r="A91" s="475"/>
    </row>
    <row r="92" spans="1:1" x14ac:dyDescent="0.2">
      <c r="A92" s="475"/>
    </row>
    <row r="93" spans="1:1" x14ac:dyDescent="0.2">
      <c r="A93" s="475"/>
    </row>
    <row r="94" spans="1:1" x14ac:dyDescent="0.2">
      <c r="A94" s="475"/>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topLeftCell="A27" zoomScale="80" zoomScaleNormal="80" workbookViewId="0">
      <selection activeCell="K52" sqref="K52"/>
    </sheetView>
  </sheetViews>
  <sheetFormatPr defaultColWidth="8.5703125" defaultRowHeight="12.75" x14ac:dyDescent="0.2"/>
  <cols>
    <col min="1" max="1" width="37.5703125" style="332" customWidth="1"/>
    <col min="2" max="2" width="2.140625" style="332" customWidth="1"/>
    <col min="3" max="3" width="14.5703125" style="332" customWidth="1"/>
    <col min="4" max="4" width="15.42578125" style="332" customWidth="1"/>
    <col min="5" max="5" width="9.85546875" style="332" customWidth="1"/>
    <col min="6" max="6" width="5.5703125" style="332" customWidth="1"/>
    <col min="7" max="8" width="13.42578125" style="332" customWidth="1"/>
    <col min="9" max="9" width="14.5703125" style="332" customWidth="1"/>
    <col min="10" max="10" width="14.85546875" style="332" bestFit="1" customWidth="1"/>
    <col min="11" max="11" width="7" style="332" customWidth="1"/>
    <col min="12" max="12" width="15.140625" style="332" customWidth="1"/>
    <col min="13" max="13" width="17.42578125" style="332" bestFit="1" customWidth="1"/>
    <col min="14" max="14" width="16.5703125" style="332" customWidth="1"/>
    <col min="15" max="15" width="17.42578125" style="332" bestFit="1" customWidth="1"/>
    <col min="16" max="16" width="12.85546875" style="332" bestFit="1" customWidth="1"/>
    <col min="17" max="17" width="8.5703125" style="332"/>
    <col min="18" max="18" width="13.85546875" style="332" hidden="1" customWidth="1"/>
    <col min="19" max="26" width="10.42578125" style="332" hidden="1" customWidth="1"/>
    <col min="27" max="27" width="10.5703125" style="332" hidden="1" customWidth="1"/>
    <col min="28" max="30" width="10.42578125" style="332" hidden="1" customWidth="1"/>
    <col min="31" max="16384" width="8.5703125" style="332"/>
  </cols>
  <sheetData>
    <row r="1" spans="1:30" ht="20.25" x14ac:dyDescent="0.3">
      <c r="A1" s="498" t="s">
        <v>120</v>
      </c>
      <c r="B1" s="498"/>
      <c r="C1" s="498"/>
      <c r="D1" s="498"/>
      <c r="E1" s="498"/>
      <c r="F1" s="498"/>
      <c r="G1" s="498"/>
      <c r="H1" s="498"/>
      <c r="I1" s="498"/>
      <c r="J1" s="498"/>
      <c r="K1" s="498"/>
      <c r="L1" s="498"/>
      <c r="M1" s="498"/>
      <c r="N1" s="498"/>
      <c r="O1" s="498"/>
      <c r="P1" s="498"/>
    </row>
    <row r="2" spans="1:30" ht="20.25" x14ac:dyDescent="0.3">
      <c r="A2" s="498" t="s">
        <v>278</v>
      </c>
      <c r="B2" s="498"/>
      <c r="C2" s="498"/>
      <c r="D2" s="498"/>
      <c r="E2" s="498"/>
      <c r="F2" s="498"/>
      <c r="G2" s="498"/>
      <c r="H2" s="498"/>
      <c r="I2" s="498"/>
      <c r="J2" s="498"/>
      <c r="K2" s="498"/>
      <c r="L2" s="498"/>
      <c r="M2" s="498"/>
      <c r="N2" s="498"/>
      <c r="O2" s="498"/>
      <c r="P2" s="498"/>
    </row>
    <row r="3" spans="1:30" ht="18" x14ac:dyDescent="0.25">
      <c r="A3" s="499" t="s">
        <v>317</v>
      </c>
      <c r="B3" s="499"/>
      <c r="C3" s="499"/>
      <c r="D3" s="499"/>
      <c r="E3" s="499"/>
      <c r="F3" s="499"/>
      <c r="G3" s="499"/>
      <c r="H3" s="499"/>
      <c r="I3" s="499"/>
      <c r="J3" s="499"/>
      <c r="K3" s="499"/>
      <c r="L3" s="499"/>
      <c r="M3" s="499"/>
      <c r="N3" s="499"/>
      <c r="O3" s="499"/>
      <c r="P3" s="499"/>
    </row>
    <row r="4" spans="1:30" ht="15.75" x14ac:dyDescent="0.25">
      <c r="A4" s="500" t="str">
        <f>'Customer Info'!B11</f>
        <v>Breakdown of Charges Based on Entered Information</v>
      </c>
      <c r="B4" s="500"/>
      <c r="C4" s="500"/>
      <c r="D4" s="500"/>
      <c r="E4" s="500"/>
      <c r="F4" s="500"/>
      <c r="G4" s="500"/>
      <c r="H4" s="500"/>
      <c r="I4" s="500"/>
      <c r="J4" s="500"/>
      <c r="K4" s="500"/>
      <c r="L4" s="500"/>
      <c r="M4" s="500"/>
      <c r="N4" s="500"/>
      <c r="O4" s="500"/>
      <c r="P4" s="500"/>
    </row>
    <row r="5" spans="1:30" ht="15" x14ac:dyDescent="0.2">
      <c r="A5" s="333"/>
      <c r="B5" s="333"/>
      <c r="C5" s="333"/>
      <c r="D5" s="333"/>
      <c r="E5" s="333"/>
      <c r="F5" s="333"/>
      <c r="G5" s="333"/>
      <c r="H5" s="333"/>
      <c r="I5" s="333"/>
      <c r="J5" s="333"/>
      <c r="K5" s="333"/>
      <c r="L5" s="333"/>
      <c r="M5" s="333"/>
      <c r="N5" s="333"/>
      <c r="O5" s="333"/>
      <c r="P5" s="333"/>
    </row>
    <row r="6" spans="1:30" x14ac:dyDescent="0.2">
      <c r="A6" s="334">
        <f ca="1">TODAY()</f>
        <v>45686</v>
      </c>
      <c r="B6" s="335" t="s">
        <v>318</v>
      </c>
      <c r="C6" s="335"/>
      <c r="D6" s="335"/>
      <c r="E6" s="335"/>
      <c r="F6" s="335"/>
      <c r="G6" s="335"/>
      <c r="H6" s="335"/>
      <c r="I6" s="335"/>
      <c r="J6" s="335"/>
      <c r="K6" s="335"/>
      <c r="L6" s="335"/>
      <c r="M6" s="335"/>
      <c r="N6" s="335"/>
      <c r="O6" s="335"/>
    </row>
    <row r="7" spans="1:30" x14ac:dyDescent="0.2">
      <c r="A7" s="501" t="s">
        <v>15</v>
      </c>
      <c r="B7" s="501"/>
      <c r="C7" s="501"/>
      <c r="D7" s="501"/>
      <c r="E7" s="501"/>
      <c r="F7" s="501"/>
      <c r="G7" s="501"/>
      <c r="H7" s="501"/>
      <c r="I7" s="501"/>
      <c r="J7" s="501"/>
      <c r="K7" s="501"/>
    </row>
    <row r="8" spans="1:30" x14ac:dyDescent="0.2">
      <c r="C8" s="336"/>
      <c r="D8" s="336"/>
      <c r="E8" s="336"/>
      <c r="F8" s="336"/>
      <c r="G8" s="336"/>
      <c r="H8" s="336"/>
      <c r="I8" s="336"/>
      <c r="J8" s="336"/>
      <c r="K8" s="336"/>
    </row>
    <row r="9" spans="1:30" ht="15" x14ac:dyDescent="0.2">
      <c r="A9" s="337" t="s">
        <v>2</v>
      </c>
      <c r="B9" s="338"/>
      <c r="C9" s="339">
        <f>'Customer Info'!B7</f>
        <v>0</v>
      </c>
      <c r="I9" s="340"/>
    </row>
    <row r="10" spans="1:30" ht="15" x14ac:dyDescent="0.2">
      <c r="A10" s="341" t="s">
        <v>26</v>
      </c>
      <c r="B10" s="338"/>
      <c r="C10" s="339">
        <f>'Customer Info'!B8</f>
        <v>0</v>
      </c>
    </row>
    <row r="11" spans="1:30" x14ac:dyDescent="0.2">
      <c r="A11" s="337" t="s">
        <v>3</v>
      </c>
      <c r="B11" s="342">
        <f>'Customer Info'!B9</f>
        <v>2</v>
      </c>
      <c r="C11" s="343" t="str">
        <f>LOOKUP(B11,R11:AD11,R12:AD12)</f>
        <v>February</v>
      </c>
      <c r="D11" s="344">
        <f>'Customer Info'!C9</f>
        <v>2025</v>
      </c>
      <c r="S11" s="332">
        <v>1</v>
      </c>
      <c r="T11" s="332">
        <v>2</v>
      </c>
      <c r="U11" s="332">
        <v>3</v>
      </c>
      <c r="V11" s="332">
        <v>4</v>
      </c>
      <c r="W11" s="332">
        <v>5</v>
      </c>
      <c r="X11" s="332">
        <v>6</v>
      </c>
      <c r="Y11" s="332">
        <v>7</v>
      </c>
      <c r="Z11" s="332">
        <v>8</v>
      </c>
      <c r="AA11" s="332">
        <v>9</v>
      </c>
      <c r="AB11" s="332">
        <v>10</v>
      </c>
      <c r="AC11" s="332">
        <v>11</v>
      </c>
      <c r="AD11" s="332">
        <v>12</v>
      </c>
    </row>
    <row r="12" spans="1:30" x14ac:dyDescent="0.2">
      <c r="A12" s="502"/>
      <c r="B12" s="502"/>
      <c r="C12" s="502"/>
      <c r="D12" s="502"/>
      <c r="E12" s="502"/>
      <c r="F12" s="502"/>
      <c r="G12" s="502"/>
      <c r="H12" s="502"/>
      <c r="I12" s="502"/>
      <c r="J12" s="345"/>
      <c r="K12" s="345"/>
      <c r="L12" s="345"/>
      <c r="M12" s="345"/>
      <c r="N12" s="345"/>
      <c r="O12" s="345"/>
      <c r="P12" s="345"/>
      <c r="R12" s="332" t="s">
        <v>115</v>
      </c>
      <c r="S12" s="346" t="s">
        <v>102</v>
      </c>
      <c r="T12" s="346" t="s">
        <v>103</v>
      </c>
      <c r="U12" s="346" t="s">
        <v>104</v>
      </c>
      <c r="V12" s="346" t="s">
        <v>105</v>
      </c>
      <c r="W12" s="346" t="s">
        <v>106</v>
      </c>
      <c r="X12" s="346" t="s">
        <v>107</v>
      </c>
      <c r="Y12" s="346" t="s">
        <v>108</v>
      </c>
      <c r="Z12" s="346" t="s">
        <v>109</v>
      </c>
      <c r="AA12" s="346" t="s">
        <v>110</v>
      </c>
      <c r="AB12" s="346" t="s">
        <v>112</v>
      </c>
      <c r="AC12" s="346" t="s">
        <v>111</v>
      </c>
      <c r="AD12" s="346" t="s">
        <v>113</v>
      </c>
    </row>
    <row r="13" spans="1:30" x14ac:dyDescent="0.2">
      <c r="A13" s="347" t="s">
        <v>27</v>
      </c>
      <c r="B13" s="336"/>
      <c r="C13" s="336"/>
      <c r="D13" s="336"/>
      <c r="E13" s="336"/>
      <c r="F13" s="336"/>
      <c r="G13" s="336"/>
      <c r="H13" s="336"/>
      <c r="I13" s="336"/>
      <c r="R13" s="336" t="s">
        <v>168</v>
      </c>
      <c r="S13" s="348">
        <v>1.8274700000000001E-2</v>
      </c>
      <c r="T13" s="348">
        <v>1.8274700000000001E-2</v>
      </c>
      <c r="U13" s="348">
        <v>1.8274700000000001E-2</v>
      </c>
      <c r="V13" s="348">
        <v>1.8274700000000001E-2</v>
      </c>
      <c r="W13" s="348">
        <v>1.8274700000000001E-2</v>
      </c>
      <c r="X13" s="348">
        <v>1.8274700000000001E-2</v>
      </c>
      <c r="Y13" s="348">
        <v>1.8274700000000001E-2</v>
      </c>
      <c r="Z13" s="348">
        <v>1.8274700000000001E-2</v>
      </c>
      <c r="AA13" s="348">
        <v>1.8274700000000001E-2</v>
      </c>
      <c r="AB13" s="348">
        <v>1.8274700000000001E-2</v>
      </c>
      <c r="AC13" s="348">
        <v>1.8274700000000001E-2</v>
      </c>
      <c r="AD13" s="348">
        <v>1.8274700000000001E-2</v>
      </c>
    </row>
    <row r="14" spans="1:30" x14ac:dyDescent="0.2">
      <c r="A14" s="336"/>
      <c r="B14" s="336"/>
      <c r="C14" s="336"/>
      <c r="D14" s="336"/>
      <c r="E14" s="336"/>
      <c r="F14" s="336"/>
      <c r="G14" s="336"/>
      <c r="H14" s="336"/>
      <c r="I14" s="336"/>
      <c r="R14" s="336" t="s">
        <v>169</v>
      </c>
      <c r="S14" s="348">
        <v>1.8274700000000001E-2</v>
      </c>
      <c r="T14" s="348">
        <v>1.8274700000000001E-2</v>
      </c>
      <c r="U14" s="348">
        <v>1.8274700000000001E-2</v>
      </c>
      <c r="V14" s="348">
        <v>1.8274700000000001E-2</v>
      </c>
      <c r="W14" s="348">
        <v>1.8274700000000001E-2</v>
      </c>
      <c r="X14" s="348">
        <v>1.8274700000000001E-2</v>
      </c>
      <c r="Y14" s="348">
        <v>1.8274700000000001E-2</v>
      </c>
      <c r="Z14" s="348">
        <v>1.8274700000000001E-2</v>
      </c>
      <c r="AA14" s="348">
        <v>1.8274700000000001E-2</v>
      </c>
      <c r="AB14" s="348">
        <v>1.8274700000000001E-2</v>
      </c>
      <c r="AC14" s="348">
        <v>1.8274700000000001E-2</v>
      </c>
      <c r="AD14" s="348">
        <v>1.8274700000000001E-2</v>
      </c>
    </row>
    <row r="15" spans="1:30" x14ac:dyDescent="0.2">
      <c r="A15" s="349" t="s">
        <v>332</v>
      </c>
      <c r="B15" s="336"/>
      <c r="C15" s="339">
        <f>IF('Customer Info'!B21&lt;0,0,'Customer Info'!B21)</f>
        <v>0</v>
      </c>
      <c r="D15" s="336"/>
      <c r="E15" s="336"/>
      <c r="F15" s="336"/>
      <c r="G15" s="336"/>
      <c r="H15" s="336"/>
      <c r="I15" s="336"/>
      <c r="R15" s="336"/>
      <c r="S15" s="348"/>
      <c r="T15" s="348"/>
      <c r="U15" s="348"/>
      <c r="V15" s="348"/>
      <c r="W15" s="348"/>
      <c r="X15" s="348"/>
      <c r="Y15" s="348"/>
      <c r="Z15" s="348"/>
      <c r="AA15" s="348"/>
      <c r="AB15" s="348"/>
      <c r="AC15" s="348"/>
      <c r="AD15" s="348"/>
    </row>
    <row r="16" spans="1:30" x14ac:dyDescent="0.2">
      <c r="A16" s="349" t="s">
        <v>333</v>
      </c>
      <c r="B16" s="336"/>
      <c r="C16" s="339">
        <f>IF('Customer Info'!B22&lt;0,0,'Customer Info'!B22)</f>
        <v>0</v>
      </c>
      <c r="D16" s="336"/>
      <c r="E16" s="336"/>
      <c r="F16" s="336"/>
      <c r="G16" s="336"/>
      <c r="H16" s="336"/>
      <c r="I16" s="336"/>
      <c r="R16" s="336"/>
      <c r="S16" s="348"/>
      <c r="T16" s="348"/>
      <c r="U16" s="348"/>
      <c r="V16" s="348"/>
      <c r="W16" s="348"/>
      <c r="X16" s="348"/>
      <c r="Y16" s="348"/>
      <c r="Z16" s="348"/>
      <c r="AA16" s="348"/>
      <c r="AB16" s="348"/>
      <c r="AC16" s="348"/>
      <c r="AD16" s="348"/>
    </row>
    <row r="17" spans="1:221" x14ac:dyDescent="0.2">
      <c r="A17" s="349" t="s">
        <v>334</v>
      </c>
      <c r="B17" s="350"/>
      <c r="C17" s="336">
        <f>C15+C16</f>
        <v>0</v>
      </c>
      <c r="D17" s="350" t="s">
        <v>41</v>
      </c>
      <c r="E17" s="350"/>
      <c r="F17" s="351"/>
      <c r="G17" s="350"/>
      <c r="H17" s="350"/>
      <c r="I17" s="350"/>
      <c r="R17" s="352" t="s">
        <v>187</v>
      </c>
      <c r="S17" s="332">
        <f>'Rider Rates'!$C$21</f>
        <v>7.0209999999999995E-2</v>
      </c>
      <c r="T17" s="332">
        <f>'Rider Rates'!$C$21</f>
        <v>7.0209999999999995E-2</v>
      </c>
      <c r="U17" s="332">
        <f>'Rider Rates'!$C$21</f>
        <v>7.0209999999999995E-2</v>
      </c>
      <c r="V17" s="332">
        <f>'Rider Rates'!$C$21</f>
        <v>7.0209999999999995E-2</v>
      </c>
      <c r="W17" s="332">
        <f>'Rider Rates'!$C$21</f>
        <v>7.0209999999999995E-2</v>
      </c>
      <c r="X17" s="332">
        <f>'Rider Rates'!$B$21</f>
        <v>7.0209999999999995E-2</v>
      </c>
      <c r="Y17" s="332">
        <f>'Rider Rates'!$B$21</f>
        <v>7.0209999999999995E-2</v>
      </c>
      <c r="Z17" s="332">
        <f>'Rider Rates'!$B$21</f>
        <v>7.0209999999999995E-2</v>
      </c>
      <c r="AA17" s="332">
        <f>'Rider Rates'!$B$21</f>
        <v>7.0209999999999995E-2</v>
      </c>
      <c r="AB17" s="332">
        <f>'Rider Rates'!$C$21</f>
        <v>7.0209999999999995E-2</v>
      </c>
      <c r="AC17" s="332">
        <f>'Rider Rates'!$C$21</f>
        <v>7.0209999999999995E-2</v>
      </c>
      <c r="AD17" s="332">
        <f>'Rider Rates'!$C$21</f>
        <v>7.0209999999999995E-2</v>
      </c>
    </row>
    <row r="18" spans="1:221" x14ac:dyDescent="0.2">
      <c r="A18" s="350"/>
      <c r="B18" s="350"/>
      <c r="C18" s="351"/>
      <c r="D18" s="351"/>
      <c r="E18" s="351"/>
      <c r="F18" s="351"/>
      <c r="G18" s="337"/>
      <c r="H18" s="350"/>
      <c r="I18" s="350"/>
    </row>
    <row r="19" spans="1:221" x14ac:dyDescent="0.2">
      <c r="A19" s="353" t="s">
        <v>124</v>
      </c>
      <c r="B19" s="354"/>
      <c r="C19" s="354"/>
      <c r="D19" s="354"/>
      <c r="E19" s="354"/>
      <c r="F19" s="354"/>
      <c r="G19" s="494" t="s">
        <v>68</v>
      </c>
      <c r="H19" s="495"/>
      <c r="I19" s="495"/>
      <c r="J19" s="496"/>
      <c r="K19" s="354"/>
      <c r="L19" s="497" t="s">
        <v>69</v>
      </c>
      <c r="M19" s="497"/>
      <c r="N19" s="497"/>
      <c r="O19" s="497"/>
    </row>
    <row r="20" spans="1:221" x14ac:dyDescent="0.2">
      <c r="A20" s="336"/>
      <c r="B20" s="336"/>
      <c r="C20" s="336"/>
      <c r="D20" s="336"/>
      <c r="E20" s="336"/>
      <c r="F20" s="336"/>
      <c r="G20" s="355" t="s">
        <v>65</v>
      </c>
      <c r="H20" s="355" t="s">
        <v>66</v>
      </c>
      <c r="I20" s="355" t="s">
        <v>67</v>
      </c>
      <c r="J20" s="356" t="s">
        <v>34</v>
      </c>
      <c r="K20" s="336"/>
      <c r="L20" s="357" t="s">
        <v>65</v>
      </c>
      <c r="M20" s="357" t="s">
        <v>66</v>
      </c>
      <c r="N20" s="357" t="s">
        <v>67</v>
      </c>
      <c r="O20" s="357" t="s">
        <v>34</v>
      </c>
      <c r="P20" s="358" t="s">
        <v>57</v>
      </c>
    </row>
    <row r="21" spans="1:221" x14ac:dyDescent="0.2">
      <c r="A21" s="359" t="s">
        <v>32</v>
      </c>
      <c r="G21" s="360"/>
      <c r="H21" s="360"/>
      <c r="I21" s="250">
        <f>'Rider Rates'!B141</f>
        <v>10</v>
      </c>
      <c r="J21" s="250">
        <f>SUM(G21:I21)</f>
        <v>10</v>
      </c>
      <c r="L21" s="250"/>
      <c r="M21" s="250"/>
      <c r="N21" s="250">
        <f>I21</f>
        <v>10</v>
      </c>
      <c r="O21" s="250">
        <f>+SUM(L21:N21)</f>
        <v>10</v>
      </c>
      <c r="P21" s="361">
        <v>44531</v>
      </c>
    </row>
    <row r="22" spans="1:221" x14ac:dyDescent="0.2">
      <c r="A22" s="362" t="s">
        <v>330</v>
      </c>
      <c r="D22" s="363">
        <f>C15</f>
        <v>0</v>
      </c>
      <c r="E22" s="364" t="s">
        <v>41</v>
      </c>
      <c r="F22" s="365" t="s">
        <v>8</v>
      </c>
      <c r="G22" s="366"/>
      <c r="H22" s="366"/>
      <c r="I22" s="366">
        <f>'Rider Rates'!C141</f>
        <v>3.7427700000000001E-2</v>
      </c>
      <c r="J22" s="366">
        <f>SUM(G22:I22)</f>
        <v>3.7427700000000001E-2</v>
      </c>
      <c r="K22" s="367" t="s">
        <v>42</v>
      </c>
      <c r="L22" s="368"/>
      <c r="M22" s="368"/>
      <c r="N22" s="368">
        <f>ROUND($D22*I22,2)</f>
        <v>0</v>
      </c>
      <c r="O22" s="250">
        <f>+SUM(L22:N22)</f>
        <v>0</v>
      </c>
      <c r="P22" s="361">
        <f>'Rider Rates'!H141</f>
        <v>45444</v>
      </c>
    </row>
    <row r="23" spans="1:221" x14ac:dyDescent="0.2">
      <c r="A23" s="362" t="s">
        <v>331</v>
      </c>
      <c r="D23" s="363">
        <f>C16</f>
        <v>0</v>
      </c>
      <c r="E23" s="367" t="s">
        <v>92</v>
      </c>
      <c r="F23" s="365"/>
      <c r="G23" s="366"/>
      <c r="H23" s="366"/>
      <c r="I23" s="366">
        <f>'Rider Rates'!D141</f>
        <v>1.5787499999999999E-2</v>
      </c>
      <c r="J23" s="366">
        <f>SUM(G23:I23)</f>
        <v>1.5787499999999999E-2</v>
      </c>
      <c r="K23" s="367" t="s">
        <v>42</v>
      </c>
      <c r="L23" s="368"/>
      <c r="M23" s="368"/>
      <c r="N23" s="368">
        <f>ROUND($D23*I23,2)</f>
        <v>0</v>
      </c>
      <c r="O23" s="250">
        <f>+SUM(L23:N23)</f>
        <v>0</v>
      </c>
      <c r="P23" s="361">
        <f>'Rider Rates'!H141</f>
        <v>45444</v>
      </c>
    </row>
    <row r="24" spans="1:221" x14ac:dyDescent="0.2">
      <c r="A24" s="369" t="s">
        <v>75</v>
      </c>
      <c r="B24" s="370"/>
      <c r="C24" s="370"/>
      <c r="D24" s="371"/>
      <c r="E24" s="371"/>
      <c r="F24" s="370"/>
      <c r="G24" s="370"/>
      <c r="I24" s="372"/>
      <c r="K24" s="373"/>
      <c r="L24" s="374"/>
      <c r="M24" s="375"/>
      <c r="N24" s="374">
        <f>SUM(N19:N23)</f>
        <v>10</v>
      </c>
      <c r="O24" s="374">
        <f>SUM(O21:O23)</f>
        <v>10</v>
      </c>
      <c r="R24" s="376"/>
      <c r="S24" s="377"/>
      <c r="T24" s="378"/>
      <c r="U24" s="336"/>
      <c r="V24" s="379"/>
      <c r="W24" s="336"/>
      <c r="X24" s="336"/>
      <c r="Y24" s="336"/>
      <c r="Z24" s="336"/>
      <c r="AA24" s="336"/>
      <c r="AB24" s="336"/>
      <c r="AC24" s="336"/>
      <c r="AD24" s="336"/>
    </row>
    <row r="25" spans="1:221" x14ac:dyDescent="0.2">
      <c r="A25" s="380"/>
      <c r="B25" s="380"/>
      <c r="C25" s="380"/>
      <c r="D25" s="381"/>
      <c r="E25" s="381"/>
      <c r="F25" s="380"/>
      <c r="G25" s="381"/>
      <c r="H25" s="381"/>
      <c r="I25" s="381"/>
      <c r="J25" s="381"/>
      <c r="K25" s="382"/>
      <c r="L25" s="381"/>
      <c r="M25" s="381"/>
      <c r="N25" s="381"/>
      <c r="O25" s="381"/>
      <c r="P25" s="381"/>
      <c r="R25" s="383"/>
      <c r="S25" s="377"/>
      <c r="T25" s="378"/>
      <c r="U25" s="336"/>
      <c r="V25" s="379"/>
      <c r="W25" s="336"/>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row>
    <row r="26" spans="1:221" x14ac:dyDescent="0.2">
      <c r="A26" s="347" t="s">
        <v>70</v>
      </c>
      <c r="B26" s="384"/>
      <c r="C26" s="384"/>
      <c r="D26" s="385"/>
      <c r="E26" s="385"/>
      <c r="F26" s="384"/>
      <c r="G26" s="385"/>
      <c r="H26" s="385"/>
      <c r="I26" s="385"/>
      <c r="J26" s="385"/>
      <c r="K26" s="385"/>
      <c r="L26" s="385"/>
      <c r="M26" s="385"/>
      <c r="N26" s="385"/>
      <c r="O26" s="385"/>
      <c r="P26" s="336"/>
      <c r="R26" s="383"/>
      <c r="S26" s="377"/>
      <c r="T26" s="378"/>
      <c r="U26" s="336"/>
      <c r="V26" s="379"/>
      <c r="W26" s="336"/>
      <c r="X26" s="336"/>
      <c r="Y26" s="336"/>
      <c r="Z26" s="336"/>
      <c r="AA26" s="336"/>
      <c r="AB26" s="336"/>
      <c r="AC26" s="336"/>
      <c r="AD26" s="336"/>
      <c r="AE26" s="336"/>
      <c r="AF26" s="336"/>
      <c r="AG26" s="336"/>
      <c r="AH26" s="336"/>
      <c r="AI26" s="336"/>
      <c r="AJ26" s="336"/>
      <c r="AK26" s="336"/>
      <c r="AL26" s="336"/>
      <c r="AM26" s="336"/>
      <c r="AN26" s="336"/>
      <c r="AO26" s="336"/>
      <c r="AP26" s="336"/>
      <c r="AQ26" s="336"/>
      <c r="AR26" s="336"/>
      <c r="AS26" s="336"/>
      <c r="AT26" s="336"/>
      <c r="AU26" s="336"/>
      <c r="AV26" s="336"/>
      <c r="AW26" s="336"/>
      <c r="AX26" s="336"/>
      <c r="AY26" s="336"/>
      <c r="AZ26" s="336"/>
      <c r="BA26" s="336"/>
      <c r="BB26" s="336"/>
      <c r="BC26" s="336"/>
      <c r="BD26" s="336"/>
      <c r="BE26" s="336"/>
      <c r="BF26" s="336"/>
      <c r="BG26" s="336"/>
      <c r="BH26" s="336"/>
      <c r="BI26" s="336"/>
      <c r="BJ26" s="336"/>
      <c r="BK26" s="336"/>
      <c r="BL26" s="336"/>
      <c r="BM26" s="336"/>
      <c r="BN26" s="336"/>
      <c r="BO26" s="336"/>
      <c r="BP26" s="336"/>
      <c r="BQ26" s="336"/>
      <c r="BR26" s="336"/>
      <c r="BS26" s="336"/>
      <c r="BT26" s="336"/>
      <c r="BU26" s="336"/>
      <c r="BV26" s="336"/>
      <c r="BW26" s="336"/>
      <c r="BX26" s="336"/>
      <c r="BY26" s="336"/>
      <c r="BZ26" s="336"/>
      <c r="CA26" s="336"/>
      <c r="CB26" s="336"/>
      <c r="CC26" s="336"/>
      <c r="CD26" s="336"/>
      <c r="CE26" s="336"/>
      <c r="CF26" s="336"/>
      <c r="CG26" s="336"/>
      <c r="CH26" s="336"/>
      <c r="CI26" s="336"/>
      <c r="CJ26" s="336"/>
      <c r="CK26" s="336"/>
      <c r="CL26" s="336"/>
      <c r="CM26" s="336"/>
      <c r="CN26" s="336"/>
      <c r="CO26" s="336"/>
      <c r="CP26" s="336"/>
      <c r="CQ26" s="336"/>
      <c r="CR26" s="336"/>
      <c r="CS26" s="336"/>
      <c r="CT26" s="336"/>
      <c r="CU26" s="336"/>
      <c r="CV26" s="336"/>
      <c r="CW26" s="336"/>
      <c r="CX26" s="336"/>
      <c r="CY26" s="336"/>
      <c r="CZ26" s="336"/>
      <c r="DA26" s="336"/>
      <c r="DB26" s="336"/>
      <c r="DC26" s="336"/>
      <c r="DD26" s="336"/>
      <c r="DE26" s="336"/>
      <c r="DF26" s="336"/>
      <c r="DG26" s="336"/>
      <c r="DH26" s="336"/>
      <c r="DI26" s="336"/>
      <c r="DJ26" s="336"/>
      <c r="DK26" s="336"/>
      <c r="DL26" s="336"/>
      <c r="DM26" s="336"/>
      <c r="DN26" s="336"/>
      <c r="DO26" s="336"/>
      <c r="DP26" s="336"/>
      <c r="DQ26" s="336"/>
      <c r="DR26" s="336"/>
      <c r="DS26" s="336"/>
      <c r="DT26" s="336"/>
      <c r="DU26" s="336"/>
      <c r="DV26" s="336"/>
      <c r="DW26" s="336"/>
      <c r="DX26" s="336"/>
      <c r="DY26" s="336"/>
      <c r="DZ26" s="336"/>
      <c r="EA26" s="336"/>
      <c r="EB26" s="336"/>
      <c r="EC26" s="336"/>
      <c r="ED26" s="336"/>
      <c r="EE26" s="336"/>
      <c r="EF26" s="336"/>
      <c r="EG26" s="336"/>
      <c r="EH26" s="336"/>
      <c r="EI26" s="336"/>
      <c r="EJ26" s="336"/>
      <c r="EK26" s="336"/>
      <c r="EL26" s="336"/>
      <c r="EM26" s="336"/>
      <c r="EN26" s="336"/>
      <c r="EO26" s="336"/>
      <c r="EP26" s="336"/>
      <c r="EQ26" s="336"/>
      <c r="ER26" s="336"/>
      <c r="ES26" s="336"/>
      <c r="ET26" s="336"/>
      <c r="EU26" s="336"/>
      <c r="EV26" s="336"/>
      <c r="EW26" s="336"/>
      <c r="EX26" s="336"/>
      <c r="EY26" s="336"/>
      <c r="EZ26" s="336"/>
      <c r="FA26" s="336"/>
      <c r="FB26" s="336"/>
      <c r="FC26" s="336"/>
      <c r="FD26" s="336"/>
      <c r="FE26" s="336"/>
      <c r="FF26" s="336"/>
      <c r="FG26" s="336"/>
      <c r="FH26" s="336"/>
      <c r="FI26" s="336"/>
      <c r="FJ26" s="336"/>
      <c r="FK26" s="336"/>
      <c r="FL26" s="336"/>
      <c r="FM26" s="336"/>
      <c r="FN26" s="336"/>
      <c r="FO26" s="336"/>
      <c r="FP26" s="336"/>
      <c r="FQ26" s="336"/>
      <c r="FR26" s="336"/>
      <c r="FS26" s="336"/>
      <c r="FT26" s="336"/>
      <c r="FU26" s="336"/>
      <c r="FV26" s="336"/>
      <c r="FW26" s="336"/>
      <c r="FX26" s="336"/>
      <c r="FY26" s="336"/>
      <c r="FZ26" s="336"/>
      <c r="GA26" s="336"/>
      <c r="GB26" s="336"/>
      <c r="GC26" s="336"/>
      <c r="GD26" s="336"/>
      <c r="GE26" s="336"/>
      <c r="GF26" s="336"/>
      <c r="GG26" s="336"/>
      <c r="GH26" s="336"/>
      <c r="GI26" s="336"/>
      <c r="GJ26" s="336"/>
      <c r="GK26" s="336"/>
      <c r="GL26" s="336"/>
      <c r="GM26" s="336"/>
      <c r="GN26" s="336"/>
      <c r="GO26" s="336"/>
      <c r="GP26" s="336"/>
      <c r="GQ26" s="336"/>
      <c r="GR26" s="336"/>
      <c r="GS26" s="336"/>
      <c r="GT26" s="336"/>
      <c r="GU26" s="336"/>
      <c r="GV26" s="336"/>
      <c r="GW26" s="336"/>
      <c r="GX26" s="336"/>
      <c r="GY26" s="336"/>
      <c r="GZ26" s="336"/>
      <c r="HA26" s="336"/>
      <c r="HB26" s="336"/>
      <c r="HC26" s="336"/>
      <c r="HD26" s="336"/>
      <c r="HE26" s="336"/>
      <c r="HF26" s="336"/>
      <c r="HG26" s="336"/>
      <c r="HH26" s="336"/>
      <c r="HI26" s="336"/>
      <c r="HJ26" s="336"/>
      <c r="HK26" s="336"/>
      <c r="HL26" s="336"/>
      <c r="HM26" s="336"/>
    </row>
    <row r="27" spans="1:221" x14ac:dyDescent="0.2">
      <c r="P27" s="386"/>
      <c r="R27" s="383"/>
      <c r="S27" s="377"/>
      <c r="T27" s="378"/>
      <c r="U27" s="336"/>
      <c r="V27" s="379"/>
      <c r="W27" s="336"/>
      <c r="X27" s="336"/>
      <c r="Y27" s="336"/>
      <c r="Z27" s="336"/>
      <c r="AA27" s="336"/>
      <c r="AB27" s="336"/>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c r="CT27" s="336"/>
      <c r="CU27" s="336"/>
      <c r="CV27" s="336"/>
      <c r="CW27" s="336"/>
      <c r="CX27" s="336"/>
      <c r="CY27" s="336"/>
      <c r="CZ27" s="336"/>
      <c r="DA27" s="336"/>
      <c r="DB27" s="336"/>
      <c r="DC27" s="336"/>
      <c r="DD27" s="336"/>
      <c r="DE27" s="336"/>
      <c r="DF27" s="336"/>
      <c r="DG27" s="336"/>
      <c r="DH27" s="336"/>
      <c r="DI27" s="336"/>
      <c r="DJ27" s="336"/>
      <c r="DK27" s="336"/>
      <c r="DL27" s="336"/>
      <c r="DM27" s="336"/>
      <c r="DN27" s="336"/>
      <c r="DO27" s="336"/>
      <c r="DP27" s="336"/>
      <c r="DQ27" s="336"/>
      <c r="DR27" s="336"/>
      <c r="DS27" s="336"/>
      <c r="DT27" s="336"/>
      <c r="DU27" s="336"/>
      <c r="DV27" s="336"/>
      <c r="DW27" s="336"/>
      <c r="DX27" s="336"/>
      <c r="DY27" s="336"/>
      <c r="DZ27" s="336"/>
      <c r="EA27" s="336"/>
      <c r="EB27" s="336"/>
      <c r="EC27" s="336"/>
      <c r="ED27" s="336"/>
      <c r="EE27" s="336"/>
      <c r="EF27" s="336"/>
      <c r="EG27" s="336"/>
      <c r="EH27" s="336"/>
      <c r="EI27" s="336"/>
      <c r="EJ27" s="336"/>
      <c r="EK27" s="336"/>
      <c r="EL27" s="336"/>
      <c r="EM27" s="336"/>
      <c r="EN27" s="336"/>
      <c r="EO27" s="336"/>
      <c r="EP27" s="336"/>
      <c r="EQ27" s="336"/>
      <c r="ER27" s="336"/>
      <c r="ES27" s="336"/>
      <c r="ET27" s="336"/>
      <c r="EU27" s="336"/>
      <c r="EV27" s="336"/>
      <c r="EW27" s="336"/>
      <c r="EX27" s="336"/>
      <c r="EY27" s="336"/>
      <c r="EZ27" s="336"/>
      <c r="FA27" s="336"/>
      <c r="FB27" s="336"/>
      <c r="FC27" s="336"/>
      <c r="FD27" s="336"/>
      <c r="FE27" s="336"/>
      <c r="FF27" s="336"/>
      <c r="FG27" s="336"/>
      <c r="FH27" s="336"/>
      <c r="FI27" s="336"/>
      <c r="FJ27" s="336"/>
      <c r="FK27" s="336"/>
      <c r="FL27" s="336"/>
      <c r="FM27" s="336"/>
      <c r="FN27" s="336"/>
      <c r="FO27" s="336"/>
      <c r="FP27" s="336"/>
      <c r="FQ27" s="336"/>
      <c r="FR27" s="336"/>
      <c r="FS27" s="336"/>
      <c r="FT27" s="336"/>
      <c r="FU27" s="336"/>
      <c r="FV27" s="336"/>
      <c r="FW27" s="336"/>
      <c r="FX27" s="336"/>
      <c r="FY27" s="336"/>
      <c r="FZ27" s="336"/>
      <c r="GA27" s="336"/>
      <c r="GB27" s="336"/>
      <c r="GC27" s="336"/>
      <c r="GD27" s="336"/>
      <c r="GE27" s="336"/>
      <c r="GF27" s="336"/>
      <c r="GG27" s="336"/>
      <c r="GH27" s="336"/>
      <c r="GI27" s="336"/>
      <c r="GJ27" s="336"/>
      <c r="GK27" s="336"/>
      <c r="GL27" s="336"/>
      <c r="GM27" s="336"/>
      <c r="GN27" s="336"/>
      <c r="GO27" s="336"/>
      <c r="GP27" s="336"/>
      <c r="GQ27" s="336"/>
      <c r="GR27" s="336"/>
      <c r="GS27" s="336"/>
      <c r="GT27" s="336"/>
      <c r="GU27" s="336"/>
      <c r="GV27" s="336"/>
      <c r="GW27" s="336"/>
      <c r="GX27" s="336"/>
      <c r="GY27" s="336"/>
      <c r="GZ27" s="336"/>
      <c r="HA27" s="336"/>
      <c r="HB27" s="336"/>
      <c r="HC27" s="336"/>
      <c r="HD27" s="336"/>
      <c r="HE27" s="336"/>
      <c r="HF27" s="336"/>
      <c r="HG27" s="336"/>
      <c r="HH27" s="336"/>
      <c r="HI27" s="336"/>
      <c r="HJ27" s="336"/>
      <c r="HK27" s="336"/>
      <c r="HL27" s="336"/>
      <c r="HM27" s="336"/>
    </row>
    <row r="28" spans="1:221" x14ac:dyDescent="0.2">
      <c r="A28" s="387" t="s">
        <v>79</v>
      </c>
      <c r="B28" s="388"/>
      <c r="C28" s="388"/>
      <c r="D28" s="363">
        <f>IF($C$17&lt;0,0,IF($C$17&gt;833000,833000,$C$17))</f>
        <v>0</v>
      </c>
      <c r="E28" s="364" t="s">
        <v>41</v>
      </c>
      <c r="F28" s="365" t="s">
        <v>8</v>
      </c>
      <c r="G28" s="389"/>
      <c r="H28" s="389"/>
      <c r="I28" s="389">
        <f>'Rider Rates'!$B$4</f>
        <v>4.6278999999999999E-3</v>
      </c>
      <c r="J28" s="390">
        <f t="shared" ref="J28:J48" si="0">SUM(G28:I28)</f>
        <v>4.6278999999999999E-3</v>
      </c>
      <c r="K28" s="367" t="s">
        <v>42</v>
      </c>
      <c r="L28" s="250"/>
      <c r="M28" s="250"/>
      <c r="N28" s="250">
        <f t="shared" ref="N28:N33" si="1">ROUND(D28*I28,2)</f>
        <v>0</v>
      </c>
      <c r="O28" s="250">
        <f t="shared" ref="O28:O49" si="2">SUM(L28:N28)</f>
        <v>0</v>
      </c>
      <c r="P28" s="361">
        <f>'Rider Rates'!$D$4</f>
        <v>45657</v>
      </c>
      <c r="R28" s="383"/>
      <c r="S28" s="377"/>
      <c r="T28" s="378"/>
      <c r="U28" s="336"/>
      <c r="V28" s="379"/>
      <c r="W28" s="336"/>
      <c r="X28" s="336"/>
      <c r="Y28" s="336"/>
      <c r="Z28" s="336"/>
      <c r="AA28" s="336"/>
      <c r="AB28" s="336"/>
      <c r="AC28" s="336"/>
      <c r="AD28" s="336"/>
      <c r="AE28" s="336"/>
      <c r="AF28" s="336"/>
      <c r="AG28" s="336"/>
      <c r="AH28" s="336"/>
      <c r="AI28" s="336"/>
      <c r="AJ28" s="336"/>
      <c r="AK28" s="336"/>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c r="BI28" s="336"/>
      <c r="BJ28" s="336"/>
      <c r="BK28" s="336"/>
      <c r="BL28" s="336"/>
      <c r="BM28" s="336"/>
      <c r="BN28" s="336"/>
      <c r="BO28" s="336"/>
      <c r="BP28" s="336"/>
      <c r="BQ28" s="336"/>
      <c r="BR28" s="336"/>
      <c r="BS28" s="336"/>
      <c r="BT28" s="336"/>
      <c r="BU28" s="336"/>
      <c r="BV28" s="336"/>
      <c r="BW28" s="336"/>
      <c r="BX28" s="336"/>
      <c r="BY28" s="336"/>
      <c r="BZ28" s="336"/>
      <c r="CA28" s="336"/>
      <c r="CB28" s="336"/>
      <c r="CC28" s="336"/>
      <c r="CD28" s="336"/>
      <c r="CE28" s="336"/>
      <c r="CF28" s="336"/>
      <c r="CG28" s="336"/>
      <c r="CH28" s="336"/>
      <c r="CI28" s="336"/>
      <c r="CJ28" s="336"/>
      <c r="CK28" s="336"/>
      <c r="CL28" s="336"/>
      <c r="CM28" s="336"/>
      <c r="CN28" s="336"/>
      <c r="CO28" s="336"/>
      <c r="CP28" s="336"/>
      <c r="CQ28" s="336"/>
      <c r="CR28" s="336"/>
      <c r="CS28" s="336"/>
      <c r="CT28" s="336"/>
      <c r="CU28" s="336"/>
      <c r="CV28" s="336"/>
      <c r="CW28" s="336"/>
      <c r="CX28" s="336"/>
      <c r="CY28" s="336"/>
      <c r="CZ28" s="336"/>
      <c r="DA28" s="336"/>
      <c r="DB28" s="336"/>
      <c r="DC28" s="336"/>
      <c r="DD28" s="336"/>
      <c r="DE28" s="336"/>
      <c r="DF28" s="336"/>
      <c r="DG28" s="336"/>
      <c r="DH28" s="336"/>
      <c r="DI28" s="336"/>
      <c r="DJ28" s="336"/>
      <c r="DK28" s="336"/>
      <c r="DL28" s="336"/>
      <c r="DM28" s="336"/>
      <c r="DN28" s="336"/>
      <c r="DO28" s="336"/>
      <c r="DP28" s="336"/>
      <c r="DQ28" s="336"/>
      <c r="DR28" s="336"/>
      <c r="DS28" s="336"/>
      <c r="DT28" s="336"/>
      <c r="DU28" s="336"/>
      <c r="DV28" s="336"/>
      <c r="DW28" s="336"/>
      <c r="DX28" s="336"/>
      <c r="DY28" s="336"/>
      <c r="DZ28" s="336"/>
      <c r="EA28" s="336"/>
      <c r="EB28" s="336"/>
      <c r="EC28" s="336"/>
      <c r="ED28" s="336"/>
      <c r="EE28" s="336"/>
      <c r="EF28" s="336"/>
      <c r="EG28" s="336"/>
      <c r="EH28" s="336"/>
      <c r="EI28" s="336"/>
      <c r="EJ28" s="336"/>
      <c r="EK28" s="336"/>
      <c r="EL28" s="336"/>
      <c r="EM28" s="336"/>
      <c r="EN28" s="336"/>
      <c r="EO28" s="336"/>
      <c r="EP28" s="336"/>
      <c r="EQ28" s="336"/>
      <c r="ER28" s="336"/>
      <c r="ES28" s="336"/>
      <c r="ET28" s="336"/>
      <c r="EU28" s="336"/>
      <c r="EV28" s="336"/>
      <c r="EW28" s="336"/>
      <c r="EX28" s="336"/>
      <c r="EY28" s="336"/>
      <c r="EZ28" s="336"/>
      <c r="FA28" s="336"/>
      <c r="FB28" s="336"/>
      <c r="FC28" s="336"/>
      <c r="FD28" s="336"/>
      <c r="FE28" s="336"/>
      <c r="FF28" s="336"/>
      <c r="FG28" s="336"/>
      <c r="FH28" s="336"/>
      <c r="FI28" s="336"/>
      <c r="FJ28" s="336"/>
      <c r="FK28" s="336"/>
      <c r="FL28" s="336"/>
      <c r="FM28" s="336"/>
      <c r="FN28" s="336"/>
      <c r="FO28" s="336"/>
      <c r="FP28" s="336"/>
      <c r="FQ28" s="336"/>
      <c r="FR28" s="336"/>
      <c r="FS28" s="336"/>
      <c r="FT28" s="336"/>
      <c r="FU28" s="336"/>
      <c r="FV28" s="336"/>
      <c r="FW28" s="336"/>
      <c r="FX28" s="336"/>
      <c r="FY28" s="336"/>
      <c r="FZ28" s="336"/>
      <c r="GA28" s="336"/>
      <c r="GB28" s="336"/>
      <c r="GC28" s="336"/>
      <c r="GD28" s="336"/>
      <c r="GE28" s="336"/>
      <c r="GF28" s="336"/>
      <c r="GG28" s="336"/>
      <c r="GH28" s="336"/>
      <c r="GI28" s="336"/>
      <c r="GJ28" s="336"/>
      <c r="GK28" s="336"/>
      <c r="GL28" s="336"/>
      <c r="GM28" s="336"/>
      <c r="GN28" s="336"/>
      <c r="GO28" s="336"/>
      <c r="GP28" s="336"/>
      <c r="GQ28" s="336"/>
      <c r="GR28" s="336"/>
      <c r="GS28" s="336"/>
      <c r="GT28" s="336"/>
      <c r="GU28" s="336"/>
      <c r="GV28" s="336"/>
      <c r="GW28" s="336"/>
      <c r="GX28" s="336"/>
      <c r="GY28" s="336"/>
      <c r="GZ28" s="336"/>
      <c r="HA28" s="336"/>
      <c r="HB28" s="336"/>
      <c r="HC28" s="336"/>
      <c r="HD28" s="336"/>
      <c r="HE28" s="336"/>
      <c r="HF28" s="336"/>
      <c r="HG28" s="336"/>
      <c r="HH28" s="336"/>
      <c r="HI28" s="336"/>
      <c r="HJ28" s="336"/>
      <c r="HK28" s="336"/>
      <c r="HL28" s="336"/>
      <c r="HM28" s="336"/>
    </row>
    <row r="29" spans="1:221" x14ac:dyDescent="0.2">
      <c r="A29" s="387" t="s">
        <v>80</v>
      </c>
      <c r="B29" s="336"/>
      <c r="C29" s="336"/>
      <c r="D29" s="391">
        <f>IF($C$17&gt;833000,$C$17-833000,0)</f>
        <v>0</v>
      </c>
      <c r="E29" s="364" t="s">
        <v>41</v>
      </c>
      <c r="F29" s="365" t="s">
        <v>8</v>
      </c>
      <c r="G29" s="389"/>
      <c r="H29" s="389"/>
      <c r="I29" s="389">
        <f>'Rider Rates'!$B$5</f>
        <v>1.7560000000000001E-4</v>
      </c>
      <c r="J29" s="390">
        <f t="shared" si="0"/>
        <v>1.7560000000000001E-4</v>
      </c>
      <c r="K29" s="367" t="s">
        <v>42</v>
      </c>
      <c r="L29" s="250"/>
      <c r="M29" s="250"/>
      <c r="N29" s="250">
        <f t="shared" si="1"/>
        <v>0</v>
      </c>
      <c r="O29" s="250">
        <f t="shared" si="2"/>
        <v>0</v>
      </c>
      <c r="P29" s="361">
        <f>'Rider Rates'!$D$4</f>
        <v>45657</v>
      </c>
      <c r="R29" s="383"/>
      <c r="S29" s="377"/>
      <c r="T29" s="378"/>
      <c r="U29" s="336"/>
      <c r="V29" s="379"/>
      <c r="W29" s="336"/>
      <c r="X29" s="336"/>
      <c r="Y29" s="336"/>
      <c r="Z29" s="336"/>
      <c r="AA29" s="336"/>
      <c r="AB29" s="336"/>
      <c r="AC29" s="336"/>
      <c r="AD29" s="336"/>
      <c r="AE29" s="336"/>
      <c r="AF29" s="336"/>
      <c r="AG29" s="336"/>
      <c r="AH29" s="336"/>
      <c r="AI29" s="336"/>
      <c r="AJ29" s="336"/>
      <c r="AK29" s="336"/>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c r="BI29" s="336"/>
      <c r="BJ29" s="336"/>
      <c r="BK29" s="336"/>
      <c r="BL29" s="336"/>
      <c r="BM29" s="336"/>
      <c r="BN29" s="336"/>
      <c r="BO29" s="336"/>
      <c r="BP29" s="336"/>
      <c r="BQ29" s="336"/>
      <c r="BR29" s="336"/>
      <c r="BS29" s="336"/>
      <c r="BT29" s="336"/>
      <c r="BU29" s="336"/>
      <c r="BV29" s="336"/>
      <c r="BW29" s="336"/>
      <c r="BX29" s="336"/>
      <c r="BY29" s="336"/>
      <c r="BZ29" s="336"/>
      <c r="CA29" s="336"/>
      <c r="CB29" s="336"/>
      <c r="CC29" s="336"/>
      <c r="CD29" s="336"/>
      <c r="CE29" s="336"/>
      <c r="CF29" s="336"/>
      <c r="CG29" s="336"/>
      <c r="CH29" s="336"/>
      <c r="CI29" s="336"/>
      <c r="CJ29" s="336"/>
      <c r="CK29" s="336"/>
      <c r="CL29" s="336"/>
      <c r="CM29" s="336"/>
      <c r="CN29" s="336"/>
      <c r="CO29" s="336"/>
      <c r="CP29" s="336"/>
      <c r="CQ29" s="336"/>
      <c r="CR29" s="336"/>
      <c r="CS29" s="336"/>
      <c r="CT29" s="336"/>
      <c r="CU29" s="336"/>
      <c r="CV29" s="336"/>
      <c r="CW29" s="336"/>
      <c r="CX29" s="336"/>
      <c r="CY29" s="336"/>
      <c r="CZ29" s="336"/>
      <c r="DA29" s="336"/>
      <c r="DB29" s="336"/>
      <c r="DC29" s="336"/>
      <c r="DD29" s="336"/>
      <c r="DE29" s="336"/>
      <c r="DF29" s="336"/>
      <c r="DG29" s="336"/>
      <c r="DH29" s="336"/>
      <c r="DI29" s="336"/>
      <c r="DJ29" s="336"/>
      <c r="DK29" s="336"/>
      <c r="DL29" s="336"/>
      <c r="DM29" s="336"/>
      <c r="DN29" s="336"/>
      <c r="DO29" s="336"/>
      <c r="DP29" s="336"/>
      <c r="DQ29" s="336"/>
      <c r="DR29" s="336"/>
      <c r="DS29" s="336"/>
      <c r="DT29" s="336"/>
      <c r="DU29" s="336"/>
      <c r="DV29" s="336"/>
      <c r="DW29" s="336"/>
      <c r="DX29" s="336"/>
      <c r="DY29" s="336"/>
      <c r="DZ29" s="336"/>
      <c r="EA29" s="336"/>
      <c r="EB29" s="336"/>
      <c r="EC29" s="336"/>
      <c r="ED29" s="336"/>
      <c r="EE29" s="336"/>
      <c r="EF29" s="336"/>
      <c r="EG29" s="336"/>
      <c r="EH29" s="336"/>
      <c r="EI29" s="336"/>
      <c r="EJ29" s="336"/>
      <c r="EK29" s="336"/>
      <c r="EL29" s="336"/>
      <c r="EM29" s="336"/>
      <c r="EN29" s="336"/>
      <c r="EO29" s="336"/>
      <c r="EP29" s="336"/>
      <c r="EQ29" s="336"/>
      <c r="ER29" s="336"/>
      <c r="ES29" s="336"/>
      <c r="ET29" s="336"/>
      <c r="EU29" s="336"/>
      <c r="EV29" s="336"/>
      <c r="EW29" s="336"/>
      <c r="EX29" s="336"/>
      <c r="EY29" s="336"/>
      <c r="EZ29" s="336"/>
      <c r="FA29" s="336"/>
      <c r="FB29" s="336"/>
      <c r="FC29" s="336"/>
      <c r="FD29" s="336"/>
      <c r="FE29" s="336"/>
      <c r="FF29" s="336"/>
      <c r="FG29" s="336"/>
      <c r="FH29" s="336"/>
      <c r="FI29" s="336"/>
      <c r="FJ29" s="336"/>
      <c r="FK29" s="336"/>
      <c r="FL29" s="336"/>
      <c r="FM29" s="336"/>
      <c r="FN29" s="336"/>
      <c r="FO29" s="336"/>
      <c r="FP29" s="336"/>
      <c r="FQ29" s="336"/>
      <c r="FR29" s="336"/>
      <c r="FS29" s="336"/>
      <c r="FT29" s="336"/>
      <c r="FU29" s="336"/>
      <c r="FV29" s="336"/>
      <c r="FW29" s="336"/>
      <c r="FX29" s="336"/>
      <c r="FY29" s="336"/>
      <c r="FZ29" s="336"/>
      <c r="GA29" s="336"/>
      <c r="GB29" s="336"/>
      <c r="GC29" s="336"/>
      <c r="GD29" s="336"/>
      <c r="GE29" s="336"/>
      <c r="GF29" s="336"/>
      <c r="GG29" s="336"/>
      <c r="GH29" s="336"/>
      <c r="GI29" s="336"/>
      <c r="GJ29" s="336"/>
      <c r="GK29" s="336"/>
      <c r="GL29" s="336"/>
      <c r="GM29" s="336"/>
      <c r="GN29" s="336"/>
      <c r="GO29" s="336"/>
      <c r="GP29" s="336"/>
      <c r="GQ29" s="336"/>
      <c r="GR29" s="336"/>
      <c r="GS29" s="336"/>
      <c r="GT29" s="336"/>
      <c r="GU29" s="336"/>
      <c r="GV29" s="336"/>
      <c r="GW29" s="336"/>
      <c r="GX29" s="336"/>
      <c r="GY29" s="336"/>
      <c r="GZ29" s="336"/>
      <c r="HA29" s="336"/>
      <c r="HB29" s="336"/>
      <c r="HC29" s="336"/>
      <c r="HD29" s="336"/>
      <c r="HE29" s="336"/>
      <c r="HF29" s="336"/>
      <c r="HG29" s="336"/>
      <c r="HH29" s="336"/>
      <c r="HI29" s="336"/>
      <c r="HJ29" s="336"/>
      <c r="HK29" s="336"/>
      <c r="HL29" s="336"/>
      <c r="HM29" s="336"/>
    </row>
    <row r="30" spans="1:221" x14ac:dyDescent="0.2">
      <c r="A30" s="387" t="s">
        <v>97</v>
      </c>
      <c r="B30" s="336"/>
      <c r="C30" s="336"/>
      <c r="D30" s="363">
        <f>IF($C$17&lt;0,0,IF($C$17&gt;2000,2000,$C$17))</f>
        <v>0</v>
      </c>
      <c r="E30" s="364" t="s">
        <v>41</v>
      </c>
      <c r="F30" s="365" t="s">
        <v>8</v>
      </c>
      <c r="G30" s="389"/>
      <c r="H30" s="389"/>
      <c r="I30" s="392">
        <f>'Rider Rates'!$B$8</f>
        <v>4.6499999999999996E-3</v>
      </c>
      <c r="J30" s="392">
        <f t="shared" si="0"/>
        <v>4.6499999999999996E-3</v>
      </c>
      <c r="K30" s="367" t="s">
        <v>42</v>
      </c>
      <c r="L30" s="250"/>
      <c r="M30" s="250"/>
      <c r="N30" s="250">
        <f t="shared" si="1"/>
        <v>0</v>
      </c>
      <c r="O30" s="250">
        <f t="shared" si="2"/>
        <v>0</v>
      </c>
      <c r="P30" s="361">
        <f>'Rider Rates'!$D$7</f>
        <v>44531</v>
      </c>
      <c r="R30" s="383"/>
      <c r="S30" s="377"/>
      <c r="T30" s="378"/>
      <c r="U30" s="336"/>
      <c r="V30" s="379"/>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c r="BI30" s="336"/>
      <c r="BJ30" s="336"/>
      <c r="BK30" s="336"/>
      <c r="BL30" s="336"/>
      <c r="BM30" s="336"/>
      <c r="BN30" s="336"/>
      <c r="BO30" s="336"/>
      <c r="BP30" s="336"/>
      <c r="BQ30" s="336"/>
      <c r="BR30" s="336"/>
      <c r="BS30" s="336"/>
      <c r="BT30" s="336"/>
      <c r="BU30" s="336"/>
      <c r="BV30" s="336"/>
      <c r="BW30" s="336"/>
      <c r="BX30" s="336"/>
      <c r="BY30" s="336"/>
      <c r="BZ30" s="336"/>
      <c r="CA30" s="336"/>
      <c r="CB30" s="336"/>
      <c r="CC30" s="336"/>
      <c r="CD30" s="336"/>
      <c r="CE30" s="336"/>
      <c r="CF30" s="336"/>
      <c r="CG30" s="336"/>
      <c r="CH30" s="336"/>
      <c r="CI30" s="336"/>
      <c r="CJ30" s="336"/>
      <c r="CK30" s="336"/>
      <c r="CL30" s="336"/>
      <c r="CM30" s="336"/>
      <c r="CN30" s="336"/>
      <c r="CO30" s="336"/>
      <c r="CP30" s="336"/>
      <c r="CQ30" s="336"/>
      <c r="CR30" s="336"/>
      <c r="CS30" s="336"/>
      <c r="CT30" s="336"/>
      <c r="CU30" s="336"/>
      <c r="CV30" s="336"/>
      <c r="CW30" s="336"/>
      <c r="CX30" s="336"/>
      <c r="CY30" s="336"/>
      <c r="CZ30" s="336"/>
      <c r="DA30" s="336"/>
      <c r="DB30" s="336"/>
      <c r="DC30" s="336"/>
      <c r="DD30" s="336"/>
      <c r="DE30" s="336"/>
      <c r="DF30" s="336"/>
      <c r="DG30" s="336"/>
      <c r="DH30" s="336"/>
      <c r="DI30" s="336"/>
      <c r="DJ30" s="336"/>
      <c r="DK30" s="336"/>
      <c r="DL30" s="336"/>
      <c r="DM30" s="336"/>
      <c r="DN30" s="336"/>
      <c r="DO30" s="336"/>
      <c r="DP30" s="336"/>
      <c r="DQ30" s="336"/>
      <c r="DR30" s="336"/>
      <c r="DS30" s="336"/>
      <c r="DT30" s="336"/>
      <c r="DU30" s="336"/>
      <c r="DV30" s="336"/>
      <c r="DW30" s="336"/>
      <c r="DX30" s="336"/>
      <c r="DY30" s="336"/>
      <c r="DZ30" s="336"/>
      <c r="EA30" s="336"/>
      <c r="EB30" s="336"/>
      <c r="EC30" s="336"/>
      <c r="ED30" s="336"/>
      <c r="EE30" s="336"/>
      <c r="EF30" s="336"/>
      <c r="EG30" s="336"/>
      <c r="EH30" s="336"/>
      <c r="EI30" s="336"/>
      <c r="EJ30" s="336"/>
      <c r="EK30" s="336"/>
      <c r="EL30" s="336"/>
      <c r="EM30" s="336"/>
      <c r="EN30" s="336"/>
      <c r="EO30" s="336"/>
      <c r="EP30" s="336"/>
      <c r="EQ30" s="336"/>
      <c r="ER30" s="336"/>
      <c r="ES30" s="336"/>
      <c r="ET30" s="336"/>
      <c r="EU30" s="336"/>
      <c r="EV30" s="336"/>
      <c r="EW30" s="336"/>
      <c r="EX30" s="336"/>
      <c r="EY30" s="336"/>
      <c r="EZ30" s="336"/>
      <c r="FA30" s="336"/>
      <c r="FB30" s="336"/>
      <c r="FC30" s="336"/>
      <c r="FD30" s="336"/>
      <c r="FE30" s="336"/>
      <c r="FF30" s="336"/>
      <c r="FG30" s="336"/>
      <c r="FH30" s="336"/>
      <c r="FI30" s="336"/>
      <c r="FJ30" s="336"/>
      <c r="FK30" s="336"/>
      <c r="FL30" s="336"/>
      <c r="FM30" s="336"/>
      <c r="FN30" s="336"/>
      <c r="FO30" s="336"/>
      <c r="FP30" s="336"/>
      <c r="FQ30" s="336"/>
      <c r="FR30" s="336"/>
      <c r="FS30" s="336"/>
      <c r="FT30" s="336"/>
      <c r="FU30" s="336"/>
      <c r="FV30" s="336"/>
      <c r="FW30" s="336"/>
      <c r="FX30" s="336"/>
      <c r="FY30" s="336"/>
      <c r="FZ30" s="336"/>
      <c r="GA30" s="336"/>
      <c r="GB30" s="336"/>
      <c r="GC30" s="336"/>
      <c r="GD30" s="336"/>
      <c r="GE30" s="336"/>
      <c r="GF30" s="336"/>
      <c r="GG30" s="336"/>
      <c r="GH30" s="336"/>
      <c r="GI30" s="336"/>
      <c r="GJ30" s="336"/>
      <c r="GK30" s="336"/>
      <c r="GL30" s="336"/>
      <c r="GM30" s="336"/>
      <c r="GN30" s="336"/>
      <c r="GO30" s="336"/>
      <c r="GP30" s="336"/>
      <c r="GQ30" s="336"/>
      <c r="GR30" s="336"/>
      <c r="GS30" s="336"/>
      <c r="GT30" s="336"/>
      <c r="GU30" s="336"/>
      <c r="GV30" s="336"/>
      <c r="GW30" s="336"/>
      <c r="GX30" s="336"/>
      <c r="GY30" s="336"/>
      <c r="GZ30" s="336"/>
      <c r="HA30" s="336"/>
      <c r="HB30" s="336"/>
      <c r="HC30" s="336"/>
      <c r="HD30" s="336"/>
      <c r="HE30" s="336"/>
      <c r="HF30" s="336"/>
      <c r="HG30" s="336"/>
      <c r="HH30" s="336"/>
      <c r="HI30" s="336"/>
      <c r="HJ30" s="336"/>
      <c r="HK30" s="336"/>
      <c r="HL30" s="336"/>
      <c r="HM30" s="336"/>
    </row>
    <row r="31" spans="1:221" x14ac:dyDescent="0.2">
      <c r="A31" s="387" t="s">
        <v>98</v>
      </c>
      <c r="B31" s="336"/>
      <c r="C31" s="336"/>
      <c r="D31" s="363">
        <f>IF($C$17&lt;=2000,0,IF($C$17=0,0,IF($C$17-2000&gt;13000,13000,$C$17-2000)))</f>
        <v>0</v>
      </c>
      <c r="E31" s="364" t="s">
        <v>41</v>
      </c>
      <c r="F31" s="365" t="s">
        <v>8</v>
      </c>
      <c r="G31" s="389"/>
      <c r="H31" s="389"/>
      <c r="I31" s="392">
        <f>'Rider Rates'!$B$9</f>
        <v>4.1900000000000001E-3</v>
      </c>
      <c r="J31" s="392">
        <f t="shared" si="0"/>
        <v>4.1900000000000001E-3</v>
      </c>
      <c r="K31" s="367" t="s">
        <v>42</v>
      </c>
      <c r="L31" s="250"/>
      <c r="M31" s="250"/>
      <c r="N31" s="250">
        <f t="shared" si="1"/>
        <v>0</v>
      </c>
      <c r="O31" s="250">
        <f t="shared" si="2"/>
        <v>0</v>
      </c>
      <c r="P31" s="361">
        <f>'Rider Rates'!$D$7</f>
        <v>44531</v>
      </c>
      <c r="R31" s="383"/>
      <c r="S31" s="377"/>
      <c r="T31" s="378"/>
      <c r="U31" s="336"/>
      <c r="V31" s="379"/>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c r="BI31" s="336"/>
      <c r="BJ31" s="336"/>
      <c r="BK31" s="336"/>
      <c r="BL31" s="336"/>
      <c r="BM31" s="336"/>
      <c r="BN31" s="336"/>
      <c r="BO31" s="336"/>
      <c r="BP31" s="336"/>
      <c r="BQ31" s="336"/>
      <c r="BR31" s="336"/>
      <c r="BS31" s="336"/>
      <c r="BT31" s="336"/>
      <c r="BU31" s="336"/>
      <c r="BV31" s="336"/>
      <c r="BW31" s="336"/>
      <c r="BX31" s="336"/>
      <c r="BY31" s="336"/>
      <c r="BZ31" s="336"/>
      <c r="CA31" s="336"/>
      <c r="CB31" s="336"/>
      <c r="CC31" s="336"/>
      <c r="CD31" s="336"/>
      <c r="CE31" s="336"/>
      <c r="CF31" s="336"/>
      <c r="CG31" s="336"/>
      <c r="CH31" s="336"/>
      <c r="CI31" s="336"/>
      <c r="CJ31" s="336"/>
      <c r="CK31" s="336"/>
      <c r="CL31" s="336"/>
      <c r="CM31" s="336"/>
      <c r="CN31" s="336"/>
      <c r="CO31" s="336"/>
      <c r="CP31" s="336"/>
      <c r="CQ31" s="336"/>
      <c r="CR31" s="336"/>
      <c r="CS31" s="336"/>
      <c r="CT31" s="336"/>
      <c r="CU31" s="336"/>
      <c r="CV31" s="336"/>
      <c r="CW31" s="336"/>
      <c r="CX31" s="336"/>
      <c r="CY31" s="336"/>
      <c r="CZ31" s="336"/>
      <c r="DA31" s="336"/>
      <c r="DB31" s="336"/>
      <c r="DC31" s="336"/>
      <c r="DD31" s="336"/>
      <c r="DE31" s="336"/>
      <c r="DF31" s="336"/>
      <c r="DG31" s="336"/>
      <c r="DH31" s="336"/>
      <c r="DI31" s="336"/>
      <c r="DJ31" s="336"/>
      <c r="DK31" s="336"/>
      <c r="DL31" s="336"/>
      <c r="DM31" s="336"/>
      <c r="DN31" s="336"/>
      <c r="DO31" s="336"/>
      <c r="DP31" s="336"/>
      <c r="DQ31" s="336"/>
      <c r="DR31" s="336"/>
      <c r="DS31" s="336"/>
      <c r="DT31" s="336"/>
      <c r="DU31" s="336"/>
      <c r="DV31" s="336"/>
      <c r="DW31" s="336"/>
      <c r="DX31" s="336"/>
      <c r="DY31" s="336"/>
      <c r="DZ31" s="336"/>
      <c r="EA31" s="336"/>
      <c r="EB31" s="336"/>
      <c r="EC31" s="336"/>
      <c r="ED31" s="336"/>
      <c r="EE31" s="336"/>
      <c r="EF31" s="336"/>
      <c r="EG31" s="336"/>
      <c r="EH31" s="336"/>
      <c r="EI31" s="336"/>
      <c r="EJ31" s="336"/>
      <c r="EK31" s="336"/>
      <c r="EL31" s="336"/>
      <c r="EM31" s="336"/>
      <c r="EN31" s="336"/>
      <c r="EO31" s="336"/>
      <c r="EP31" s="336"/>
      <c r="EQ31" s="336"/>
      <c r="ER31" s="336"/>
      <c r="ES31" s="336"/>
      <c r="ET31" s="336"/>
      <c r="EU31" s="336"/>
      <c r="EV31" s="336"/>
      <c r="EW31" s="336"/>
      <c r="EX31" s="336"/>
      <c r="EY31" s="336"/>
      <c r="EZ31" s="336"/>
      <c r="FA31" s="336"/>
      <c r="FB31" s="336"/>
      <c r="FC31" s="336"/>
      <c r="FD31" s="336"/>
      <c r="FE31" s="336"/>
      <c r="FF31" s="336"/>
      <c r="FG31" s="336"/>
      <c r="FH31" s="336"/>
      <c r="FI31" s="336"/>
      <c r="FJ31" s="336"/>
      <c r="FK31" s="336"/>
      <c r="FL31" s="336"/>
      <c r="FM31" s="336"/>
      <c r="FN31" s="336"/>
      <c r="FO31" s="336"/>
      <c r="FP31" s="336"/>
      <c r="FQ31" s="336"/>
      <c r="FR31" s="336"/>
      <c r="FS31" s="336"/>
      <c r="FT31" s="336"/>
      <c r="FU31" s="336"/>
      <c r="FV31" s="336"/>
      <c r="FW31" s="336"/>
      <c r="FX31" s="336"/>
      <c r="FY31" s="336"/>
      <c r="FZ31" s="336"/>
      <c r="GA31" s="336"/>
      <c r="GB31" s="336"/>
      <c r="GC31" s="336"/>
      <c r="GD31" s="336"/>
      <c r="GE31" s="336"/>
      <c r="GF31" s="336"/>
      <c r="GG31" s="336"/>
      <c r="GH31" s="336"/>
      <c r="GI31" s="336"/>
      <c r="GJ31" s="336"/>
      <c r="GK31" s="336"/>
      <c r="GL31" s="336"/>
      <c r="GM31" s="336"/>
      <c r="GN31" s="336"/>
      <c r="GO31" s="336"/>
      <c r="GP31" s="336"/>
      <c r="GQ31" s="336"/>
      <c r="GR31" s="336"/>
      <c r="GS31" s="336"/>
      <c r="GT31" s="336"/>
      <c r="GU31" s="336"/>
      <c r="GV31" s="336"/>
      <c r="GW31" s="336"/>
      <c r="GX31" s="336"/>
      <c r="GY31" s="336"/>
      <c r="GZ31" s="336"/>
      <c r="HA31" s="336"/>
      <c r="HB31" s="336"/>
      <c r="HC31" s="336"/>
      <c r="HD31" s="336"/>
      <c r="HE31" s="336"/>
      <c r="HF31" s="336"/>
      <c r="HG31" s="336"/>
      <c r="HH31" s="336"/>
      <c r="HI31" s="336"/>
      <c r="HJ31" s="336"/>
      <c r="HK31" s="336"/>
      <c r="HL31" s="336"/>
      <c r="HM31" s="336"/>
    </row>
    <row r="32" spans="1:221" x14ac:dyDescent="0.2">
      <c r="A32" s="387" t="s">
        <v>99</v>
      </c>
      <c r="B32" s="336"/>
      <c r="C32" s="336"/>
      <c r="D32" s="363">
        <f>IF($C$17=0,0,IF($C$17-15000&gt;=0,$C$17-15000,0))</f>
        <v>0</v>
      </c>
      <c r="E32" s="364" t="s">
        <v>41</v>
      </c>
      <c r="F32" s="365" t="s">
        <v>8</v>
      </c>
      <c r="G32" s="389"/>
      <c r="H32" s="389"/>
      <c r="I32" s="392">
        <f>'Rider Rates'!$B$10</f>
        <v>3.63E-3</v>
      </c>
      <c r="J32" s="392">
        <f t="shared" si="0"/>
        <v>3.63E-3</v>
      </c>
      <c r="K32" s="367" t="s">
        <v>42</v>
      </c>
      <c r="L32" s="250"/>
      <c r="M32" s="250"/>
      <c r="N32" s="250">
        <f t="shared" si="1"/>
        <v>0</v>
      </c>
      <c r="O32" s="250">
        <f t="shared" si="2"/>
        <v>0</v>
      </c>
      <c r="P32" s="361">
        <f>'Rider Rates'!$D$7</f>
        <v>44531</v>
      </c>
      <c r="R32" s="383"/>
      <c r="S32" s="377"/>
      <c r="T32" s="378"/>
      <c r="U32" s="336"/>
      <c r="V32" s="379"/>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row>
    <row r="33" spans="1:221" x14ac:dyDescent="0.2">
      <c r="A33" s="387" t="s">
        <v>114</v>
      </c>
      <c r="B33" s="336"/>
      <c r="C33" s="336"/>
      <c r="D33" s="393">
        <f>$N$24</f>
        <v>10</v>
      </c>
      <c r="E33" s="364" t="s">
        <v>122</v>
      </c>
      <c r="F33" s="365" t="s">
        <v>8</v>
      </c>
      <c r="G33" s="389"/>
      <c r="H33" s="389"/>
      <c r="I33" s="394">
        <f>'Rider Rates'!$B$12</f>
        <v>0</v>
      </c>
      <c r="J33" s="394">
        <f t="shared" si="0"/>
        <v>0</v>
      </c>
      <c r="K33" s="367"/>
      <c r="L33" s="250"/>
      <c r="M33" s="250"/>
      <c r="N33" s="250">
        <f t="shared" si="1"/>
        <v>0</v>
      </c>
      <c r="O33" s="250">
        <f t="shared" si="2"/>
        <v>0</v>
      </c>
      <c r="P33" s="361">
        <f>'Rider Rates'!$D$12</f>
        <v>44531</v>
      </c>
      <c r="R33" s="383"/>
      <c r="S33" s="377"/>
      <c r="T33" s="378"/>
      <c r="U33" s="336"/>
      <c r="V33" s="379"/>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row>
    <row r="34" spans="1:221" x14ac:dyDescent="0.2">
      <c r="A34" s="395" t="s">
        <v>159</v>
      </c>
      <c r="B34" s="336"/>
      <c r="C34" s="336"/>
      <c r="D34" s="363">
        <f>IF($C$17&lt;0,0,$C$17)</f>
        <v>0</v>
      </c>
      <c r="E34" s="364" t="s">
        <v>41</v>
      </c>
      <c r="F34" s="365" t="s">
        <v>8</v>
      </c>
      <c r="G34" s="389"/>
      <c r="H34" s="389"/>
      <c r="I34" s="389">
        <f>'Rider Rates'!$B$15</f>
        <v>0</v>
      </c>
      <c r="J34" s="389">
        <f>SUM(G34:I34)</f>
        <v>0</v>
      </c>
      <c r="K34" s="367" t="s">
        <v>42</v>
      </c>
      <c r="L34" s="250"/>
      <c r="M34" s="250"/>
      <c r="N34" s="250">
        <f>ROUND(D34*I34,2)</f>
        <v>0</v>
      </c>
      <c r="O34" s="250">
        <f t="shared" si="2"/>
        <v>0</v>
      </c>
      <c r="P34" s="361">
        <f>'Rider Rates'!$D$15</f>
        <v>45505</v>
      </c>
      <c r="R34" s="383"/>
      <c r="S34" s="377"/>
      <c r="T34" s="378"/>
      <c r="U34" s="336"/>
      <c r="V34" s="379"/>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6"/>
      <c r="BV34" s="336"/>
      <c r="BW34" s="336"/>
      <c r="BX34" s="336"/>
      <c r="BY34" s="336"/>
      <c r="BZ34" s="336"/>
      <c r="CA34" s="336"/>
      <c r="CB34" s="336"/>
      <c r="CC34" s="336"/>
      <c r="CD34" s="336"/>
      <c r="CE34" s="336"/>
      <c r="CF34" s="336"/>
      <c r="CG34" s="336"/>
      <c r="CH34" s="336"/>
      <c r="CI34" s="336"/>
      <c r="CJ34" s="336"/>
      <c r="CK34" s="336"/>
      <c r="CL34" s="336"/>
      <c r="CM34" s="336"/>
      <c r="CN34" s="336"/>
      <c r="CO34" s="336"/>
      <c r="CP34" s="336"/>
      <c r="CQ34" s="336"/>
      <c r="CR34" s="336"/>
      <c r="CS34" s="336"/>
      <c r="CT34" s="336"/>
      <c r="CU34" s="336"/>
      <c r="CV34" s="336"/>
      <c r="CW34" s="336"/>
      <c r="CX34" s="336"/>
      <c r="CY34" s="336"/>
      <c r="CZ34" s="336"/>
      <c r="DA34" s="336"/>
      <c r="DB34" s="336"/>
      <c r="DC34" s="336"/>
      <c r="DD34" s="336"/>
      <c r="DE34" s="336"/>
      <c r="DF34" s="336"/>
      <c r="DG34" s="336"/>
      <c r="DH34" s="336"/>
      <c r="DI34" s="336"/>
      <c r="DJ34" s="336"/>
      <c r="DK34" s="336"/>
      <c r="DL34" s="336"/>
      <c r="DM34" s="336"/>
      <c r="DN34" s="336"/>
      <c r="DO34" s="336"/>
      <c r="DP34" s="336"/>
      <c r="DQ34" s="336"/>
      <c r="DR34" s="336"/>
      <c r="DS34" s="336"/>
      <c r="DT34" s="336"/>
      <c r="DU34" s="336"/>
      <c r="DV34" s="336"/>
      <c r="DW34" s="336"/>
      <c r="DX34" s="336"/>
      <c r="DY34" s="336"/>
      <c r="DZ34" s="336"/>
      <c r="EA34" s="336"/>
      <c r="EB34" s="336"/>
      <c r="EC34" s="336"/>
      <c r="ED34" s="336"/>
      <c r="EE34" s="336"/>
      <c r="EF34" s="336"/>
      <c r="EG34" s="336"/>
      <c r="EH34" s="336"/>
      <c r="EI34" s="336"/>
      <c r="EJ34" s="336"/>
      <c r="EK34" s="336"/>
      <c r="EL34" s="336"/>
      <c r="EM34" s="336"/>
      <c r="EN34" s="336"/>
      <c r="EO34" s="336"/>
      <c r="EP34" s="336"/>
      <c r="EQ34" s="336"/>
      <c r="ER34" s="336"/>
      <c r="ES34" s="336"/>
      <c r="ET34" s="336"/>
      <c r="EU34" s="336"/>
      <c r="EV34" s="336"/>
      <c r="EW34" s="336"/>
      <c r="EX34" s="336"/>
      <c r="EY34" s="336"/>
      <c r="EZ34" s="336"/>
      <c r="FA34" s="336"/>
      <c r="FB34" s="336"/>
      <c r="FC34" s="336"/>
      <c r="FD34" s="336"/>
      <c r="FE34" s="336"/>
      <c r="FF34" s="336"/>
      <c r="FG34" s="336"/>
      <c r="FH34" s="336"/>
      <c r="FI34" s="336"/>
      <c r="FJ34" s="336"/>
      <c r="FK34" s="336"/>
      <c r="FL34" s="336"/>
      <c r="FM34" s="336"/>
      <c r="FN34" s="336"/>
      <c r="FO34" s="336"/>
      <c r="FP34" s="336"/>
      <c r="FQ34" s="336"/>
      <c r="FR34" s="336"/>
      <c r="FS34" s="336"/>
      <c r="FT34" s="336"/>
      <c r="FU34" s="336"/>
      <c r="FV34" s="336"/>
      <c r="FW34" s="336"/>
      <c r="FX34" s="336"/>
      <c r="FY34" s="336"/>
      <c r="FZ34" s="336"/>
      <c r="GA34" s="336"/>
      <c r="GB34" s="336"/>
      <c r="GC34" s="336"/>
      <c r="GD34" s="336"/>
      <c r="GE34" s="336"/>
      <c r="GF34" s="336"/>
      <c r="GG34" s="336"/>
      <c r="GH34" s="336"/>
      <c r="GI34" s="336"/>
      <c r="GJ34" s="336"/>
      <c r="GK34" s="336"/>
      <c r="GL34" s="336"/>
      <c r="GM34" s="336"/>
      <c r="GN34" s="336"/>
      <c r="GO34" s="336"/>
      <c r="GP34" s="336"/>
      <c r="GQ34" s="336"/>
      <c r="GR34" s="336"/>
      <c r="GS34" s="336"/>
      <c r="GT34" s="336"/>
      <c r="GU34" s="336"/>
      <c r="GV34" s="336"/>
      <c r="GW34" s="336"/>
      <c r="GX34" s="336"/>
      <c r="GY34" s="336"/>
      <c r="GZ34" s="336"/>
      <c r="HA34" s="336"/>
      <c r="HB34" s="336"/>
      <c r="HC34" s="336"/>
      <c r="HD34" s="336"/>
      <c r="HE34" s="336"/>
      <c r="HF34" s="336"/>
      <c r="HG34" s="336"/>
      <c r="HH34" s="336"/>
      <c r="HI34" s="336"/>
      <c r="HJ34" s="336"/>
      <c r="HK34" s="336"/>
      <c r="HL34" s="336"/>
      <c r="HM34" s="336"/>
    </row>
    <row r="35" spans="1:221" x14ac:dyDescent="0.2">
      <c r="A35" s="395" t="s">
        <v>237</v>
      </c>
      <c r="B35" s="336"/>
      <c r="C35" s="336"/>
      <c r="D35" s="393">
        <f>$N$24</f>
        <v>10</v>
      </c>
      <c r="E35" s="364" t="s">
        <v>122</v>
      </c>
      <c r="F35" s="365" t="s">
        <v>8</v>
      </c>
      <c r="G35" s="389"/>
      <c r="H35" s="389"/>
      <c r="I35" s="394">
        <f>'Rider Rates'!$B$18+'Rider Rates'!$E$18</f>
        <v>0</v>
      </c>
      <c r="J35" s="394">
        <f>SUM(G35:I35)</f>
        <v>0</v>
      </c>
      <c r="K35" s="367"/>
      <c r="L35" s="250"/>
      <c r="M35" s="250"/>
      <c r="N35" s="250">
        <f>ROUND($D$35*'Rider Rates'!$B$18,2)+ROUND($D$35*'Rider Rates'!$E$18,2)</f>
        <v>0</v>
      </c>
      <c r="O35" s="250">
        <f t="shared" si="2"/>
        <v>0</v>
      </c>
      <c r="P35" s="361">
        <f>MAX('Rider Rates'!$D$18,'Rider Rates'!$F$18)</f>
        <v>44531</v>
      </c>
      <c r="R35" s="383"/>
      <c r="S35" s="377"/>
      <c r="T35" s="378"/>
      <c r="U35" s="336"/>
      <c r="V35" s="379"/>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c r="BI35" s="336"/>
      <c r="BJ35" s="336"/>
      <c r="BK35" s="336"/>
      <c r="BL35" s="336"/>
      <c r="BM35" s="336"/>
      <c r="BN35" s="336"/>
      <c r="BO35" s="336"/>
      <c r="BP35" s="336"/>
      <c r="BQ35" s="336"/>
      <c r="BR35" s="336"/>
      <c r="BS35" s="336"/>
      <c r="BT35" s="336"/>
      <c r="BU35" s="336"/>
      <c r="BV35" s="336"/>
      <c r="BW35" s="336"/>
      <c r="BX35" s="336"/>
      <c r="BY35" s="336"/>
      <c r="BZ35" s="336"/>
      <c r="CA35" s="336"/>
      <c r="CB35" s="336"/>
      <c r="CC35" s="336"/>
      <c r="CD35" s="336"/>
      <c r="CE35" s="336"/>
      <c r="CF35" s="336"/>
      <c r="CG35" s="336"/>
      <c r="CH35" s="336"/>
      <c r="CI35" s="336"/>
      <c r="CJ35" s="336"/>
      <c r="CK35" s="336"/>
      <c r="CL35" s="336"/>
      <c r="CM35" s="336"/>
      <c r="CN35" s="336"/>
      <c r="CO35" s="336"/>
      <c r="CP35" s="336"/>
      <c r="CQ35" s="336"/>
      <c r="CR35" s="336"/>
      <c r="CS35" s="336"/>
      <c r="CT35" s="336"/>
      <c r="CU35" s="336"/>
      <c r="CV35" s="336"/>
      <c r="CW35" s="336"/>
      <c r="CX35" s="336"/>
      <c r="CY35" s="336"/>
      <c r="CZ35" s="336"/>
      <c r="DA35" s="336"/>
      <c r="DB35" s="336"/>
      <c r="DC35" s="336"/>
      <c r="DD35" s="336"/>
      <c r="DE35" s="336"/>
      <c r="DF35" s="336"/>
      <c r="DG35" s="336"/>
      <c r="DH35" s="336"/>
      <c r="DI35" s="336"/>
      <c r="DJ35" s="336"/>
      <c r="DK35" s="336"/>
      <c r="DL35" s="336"/>
      <c r="DM35" s="336"/>
      <c r="DN35" s="336"/>
      <c r="DO35" s="336"/>
      <c r="DP35" s="336"/>
      <c r="DQ35" s="336"/>
      <c r="DR35" s="336"/>
      <c r="DS35" s="336"/>
      <c r="DT35" s="336"/>
      <c r="DU35" s="336"/>
      <c r="DV35" s="336"/>
      <c r="DW35" s="336"/>
      <c r="DX35" s="336"/>
      <c r="DY35" s="336"/>
      <c r="DZ35" s="336"/>
      <c r="EA35" s="336"/>
      <c r="EB35" s="336"/>
      <c r="EC35" s="336"/>
      <c r="ED35" s="336"/>
      <c r="EE35" s="336"/>
      <c r="EF35" s="336"/>
      <c r="EG35" s="336"/>
      <c r="EH35" s="336"/>
      <c r="EI35" s="336"/>
      <c r="EJ35" s="336"/>
      <c r="EK35" s="336"/>
      <c r="EL35" s="336"/>
      <c r="EM35" s="336"/>
      <c r="EN35" s="336"/>
      <c r="EO35" s="336"/>
      <c r="EP35" s="336"/>
      <c r="EQ35" s="336"/>
      <c r="ER35" s="336"/>
      <c r="ES35" s="336"/>
      <c r="ET35" s="336"/>
      <c r="EU35" s="336"/>
      <c r="EV35" s="336"/>
      <c r="EW35" s="336"/>
      <c r="EX35" s="336"/>
      <c r="EY35" s="336"/>
      <c r="EZ35" s="336"/>
      <c r="FA35" s="336"/>
      <c r="FB35" s="336"/>
      <c r="FC35" s="336"/>
      <c r="FD35" s="336"/>
      <c r="FE35" s="336"/>
      <c r="FF35" s="336"/>
      <c r="FG35" s="336"/>
      <c r="FH35" s="336"/>
      <c r="FI35" s="336"/>
      <c r="FJ35" s="336"/>
      <c r="FK35" s="336"/>
      <c r="FL35" s="336"/>
      <c r="FM35" s="336"/>
      <c r="FN35" s="336"/>
      <c r="FO35" s="336"/>
      <c r="FP35" s="336"/>
      <c r="FQ35" s="336"/>
      <c r="FR35" s="336"/>
      <c r="FS35" s="336"/>
      <c r="FT35" s="336"/>
      <c r="FU35" s="336"/>
      <c r="FV35" s="336"/>
      <c r="FW35" s="336"/>
      <c r="FX35" s="336"/>
      <c r="FY35" s="336"/>
      <c r="FZ35" s="336"/>
      <c r="GA35" s="336"/>
      <c r="GB35" s="336"/>
      <c r="GC35" s="336"/>
      <c r="GD35" s="336"/>
      <c r="GE35" s="336"/>
      <c r="GF35" s="336"/>
      <c r="GG35" s="336"/>
      <c r="GH35" s="336"/>
      <c r="GI35" s="336"/>
      <c r="GJ35" s="336"/>
      <c r="GK35" s="336"/>
      <c r="GL35" s="336"/>
      <c r="GM35" s="336"/>
      <c r="GN35" s="336"/>
      <c r="GO35" s="336"/>
      <c r="GP35" s="336"/>
      <c r="GQ35" s="336"/>
      <c r="GR35" s="336"/>
      <c r="GS35" s="336"/>
      <c r="GT35" s="336"/>
      <c r="GU35" s="336"/>
      <c r="GV35" s="336"/>
      <c r="GW35" s="336"/>
      <c r="GX35" s="336"/>
      <c r="GY35" s="336"/>
      <c r="GZ35" s="336"/>
      <c r="HA35" s="336"/>
      <c r="HB35" s="336"/>
      <c r="HC35" s="336"/>
      <c r="HD35" s="336"/>
      <c r="HE35" s="336"/>
      <c r="HF35" s="336"/>
      <c r="HG35" s="336"/>
      <c r="HH35" s="336"/>
      <c r="HI35" s="336"/>
      <c r="HJ35" s="336"/>
      <c r="HK35" s="336"/>
      <c r="HL35" s="336"/>
      <c r="HM35" s="336"/>
    </row>
    <row r="36" spans="1:221" x14ac:dyDescent="0.2">
      <c r="A36" s="395" t="s">
        <v>186</v>
      </c>
      <c r="B36" s="336"/>
      <c r="C36" s="336"/>
      <c r="D36" s="363">
        <f>'Customer Info'!$B$21+'Customer Info'!$B$22</f>
        <v>0</v>
      </c>
      <c r="E36" s="364" t="s">
        <v>41</v>
      </c>
      <c r="F36" s="365" t="s">
        <v>8</v>
      </c>
      <c r="G36" s="389">
        <f>'Rider Rates'!B21</f>
        <v>7.0209999999999995E-2</v>
      </c>
      <c r="H36" s="389"/>
      <c r="I36" s="389"/>
      <c r="J36" s="396">
        <f>SUM(G36:H36)</f>
        <v>7.0209999999999995E-2</v>
      </c>
      <c r="K36" s="367" t="s">
        <v>42</v>
      </c>
      <c r="L36" s="250">
        <f>ROUND(D36*G36,2)</f>
        <v>0</v>
      </c>
      <c r="M36" s="250"/>
      <c r="N36" s="250"/>
      <c r="O36" s="250">
        <f t="shared" si="2"/>
        <v>0</v>
      </c>
      <c r="P36" s="361">
        <f>'Rider Rates'!$D$21</f>
        <v>45444</v>
      </c>
      <c r="R36" s="383"/>
      <c r="S36" s="377"/>
      <c r="T36" s="378"/>
      <c r="U36" s="336"/>
      <c r="V36" s="379"/>
      <c r="W36" s="336"/>
      <c r="X36" s="336"/>
      <c r="Y36" s="336"/>
      <c r="Z36" s="336"/>
      <c r="AA36" s="336"/>
      <c r="AB36" s="336"/>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336"/>
      <c r="BR36" s="336"/>
      <c r="BS36" s="336"/>
      <c r="BT36" s="336"/>
      <c r="BU36" s="336"/>
      <c r="BV36" s="336"/>
      <c r="BW36" s="336"/>
      <c r="BX36" s="336"/>
      <c r="BY36" s="336"/>
      <c r="BZ36" s="336"/>
      <c r="CA36" s="336"/>
      <c r="CB36" s="336"/>
      <c r="CC36" s="336"/>
      <c r="CD36" s="336"/>
      <c r="CE36" s="336"/>
      <c r="CF36" s="336"/>
      <c r="CG36" s="336"/>
      <c r="CH36" s="336"/>
      <c r="CI36" s="336"/>
      <c r="CJ36" s="336"/>
      <c r="CK36" s="336"/>
      <c r="CL36" s="336"/>
      <c r="CM36" s="336"/>
      <c r="CN36" s="336"/>
      <c r="CO36" s="336"/>
      <c r="CP36" s="336"/>
      <c r="CQ36" s="336"/>
      <c r="CR36" s="336"/>
      <c r="CS36" s="336"/>
      <c r="CT36" s="336"/>
      <c r="CU36" s="336"/>
      <c r="CV36" s="336"/>
      <c r="CW36" s="336"/>
      <c r="CX36" s="336"/>
      <c r="CY36" s="336"/>
      <c r="CZ36" s="336"/>
      <c r="DA36" s="336"/>
      <c r="DB36" s="336"/>
      <c r="DC36" s="336"/>
      <c r="DD36" s="336"/>
      <c r="DE36" s="336"/>
      <c r="DF36" s="336"/>
      <c r="DG36" s="336"/>
      <c r="DH36" s="336"/>
      <c r="DI36" s="336"/>
      <c r="DJ36" s="336"/>
      <c r="DK36" s="336"/>
      <c r="DL36" s="336"/>
      <c r="DM36" s="336"/>
      <c r="DN36" s="336"/>
      <c r="DO36" s="336"/>
      <c r="DP36" s="336"/>
      <c r="DQ36" s="336"/>
      <c r="DR36" s="336"/>
      <c r="DS36" s="336"/>
      <c r="DT36" s="336"/>
      <c r="DU36" s="336"/>
      <c r="DV36" s="336"/>
      <c r="DW36" s="336"/>
      <c r="DX36" s="336"/>
      <c r="DY36" s="336"/>
      <c r="DZ36" s="336"/>
      <c r="EA36" s="336"/>
      <c r="EB36" s="336"/>
      <c r="EC36" s="336"/>
      <c r="ED36" s="336"/>
      <c r="EE36" s="336"/>
      <c r="EF36" s="336"/>
      <c r="EG36" s="336"/>
      <c r="EH36" s="336"/>
      <c r="EI36" s="336"/>
      <c r="EJ36" s="336"/>
      <c r="EK36" s="336"/>
      <c r="EL36" s="336"/>
      <c r="EM36" s="336"/>
      <c r="EN36" s="336"/>
      <c r="EO36" s="336"/>
      <c r="EP36" s="336"/>
      <c r="EQ36" s="336"/>
      <c r="ER36" s="336"/>
      <c r="ES36" s="336"/>
      <c r="ET36" s="336"/>
      <c r="EU36" s="336"/>
      <c r="EV36" s="336"/>
      <c r="EW36" s="336"/>
      <c r="EX36" s="336"/>
      <c r="EY36" s="336"/>
      <c r="EZ36" s="336"/>
      <c r="FA36" s="336"/>
      <c r="FB36" s="336"/>
      <c r="FC36" s="336"/>
      <c r="FD36" s="336"/>
      <c r="FE36" s="336"/>
      <c r="FF36" s="336"/>
      <c r="FG36" s="336"/>
      <c r="FH36" s="336"/>
      <c r="FI36" s="336"/>
      <c r="FJ36" s="336"/>
      <c r="FK36" s="336"/>
      <c r="FL36" s="336"/>
      <c r="FM36" s="336"/>
      <c r="FN36" s="336"/>
      <c r="FO36" s="336"/>
      <c r="FP36" s="336"/>
      <c r="FQ36" s="336"/>
      <c r="FR36" s="336"/>
      <c r="FS36" s="336"/>
      <c r="FT36" s="336"/>
      <c r="FU36" s="336"/>
      <c r="FV36" s="336"/>
      <c r="FW36" s="336"/>
      <c r="FX36" s="336"/>
      <c r="FY36" s="336"/>
      <c r="FZ36" s="336"/>
      <c r="GA36" s="336"/>
      <c r="GB36" s="336"/>
      <c r="GC36" s="336"/>
      <c r="GD36" s="336"/>
      <c r="GE36" s="336"/>
      <c r="GF36" s="336"/>
      <c r="GG36" s="336"/>
      <c r="GH36" s="336"/>
      <c r="GI36" s="336"/>
      <c r="GJ36" s="336"/>
      <c r="GK36" s="336"/>
      <c r="GL36" s="336"/>
      <c r="GM36" s="336"/>
      <c r="GN36" s="336"/>
      <c r="GO36" s="336"/>
      <c r="GP36" s="336"/>
      <c r="GQ36" s="336"/>
      <c r="GR36" s="336"/>
      <c r="GS36" s="336"/>
      <c r="GT36" s="336"/>
      <c r="GU36" s="336"/>
      <c r="GV36" s="336"/>
      <c r="GW36" s="336"/>
      <c r="GX36" s="336"/>
      <c r="GY36" s="336"/>
      <c r="GZ36" s="336"/>
      <c r="HA36" s="336"/>
      <c r="HB36" s="336"/>
      <c r="HC36" s="336"/>
      <c r="HD36" s="336"/>
      <c r="HE36" s="336"/>
      <c r="HF36" s="336"/>
      <c r="HG36" s="336"/>
      <c r="HH36" s="336"/>
      <c r="HI36" s="336"/>
      <c r="HJ36" s="336"/>
      <c r="HK36" s="336"/>
      <c r="HL36" s="336"/>
      <c r="HM36" s="336"/>
    </row>
    <row r="37" spans="1:221" x14ac:dyDescent="0.2">
      <c r="A37" s="397" t="s">
        <v>172</v>
      </c>
      <c r="B37" s="336"/>
      <c r="C37" s="336"/>
      <c r="D37" s="363">
        <f>'Customer Info'!$B$21+'Customer Info'!$B$22</f>
        <v>0</v>
      </c>
      <c r="E37" s="364" t="s">
        <v>41</v>
      </c>
      <c r="F37" s="365" t="s">
        <v>8</v>
      </c>
      <c r="G37" s="389">
        <f>'Rider Rates'!$B$28</f>
        <v>3.2000000000000002E-3</v>
      </c>
      <c r="H37" s="389"/>
      <c r="I37" s="389"/>
      <c r="J37" s="396">
        <f>SUM(G37:H37)</f>
        <v>3.2000000000000002E-3</v>
      </c>
      <c r="K37" s="367" t="s">
        <v>42</v>
      </c>
      <c r="L37" s="250">
        <f>ROUND(D37*G37,2)</f>
        <v>0</v>
      </c>
      <c r="M37" s="250"/>
      <c r="N37" s="250"/>
      <c r="O37" s="250">
        <f t="shared" si="2"/>
        <v>0</v>
      </c>
      <c r="P37" s="361">
        <f>'Rider Rates'!$D$29</f>
        <v>45444</v>
      </c>
      <c r="R37" s="383"/>
      <c r="S37" s="377"/>
      <c r="T37" s="378"/>
      <c r="U37" s="336"/>
      <c r="V37" s="379"/>
      <c r="W37" s="336"/>
      <c r="X37" s="336"/>
      <c r="Y37" s="336"/>
      <c r="Z37" s="336"/>
      <c r="AA37" s="336"/>
      <c r="AB37" s="336"/>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c r="BT37" s="336"/>
      <c r="BU37" s="336"/>
      <c r="BV37" s="336"/>
      <c r="BW37" s="336"/>
      <c r="BX37" s="336"/>
      <c r="BY37" s="336"/>
      <c r="BZ37" s="336"/>
      <c r="CA37" s="336"/>
      <c r="CB37" s="336"/>
      <c r="CC37" s="336"/>
      <c r="CD37" s="336"/>
      <c r="CE37" s="336"/>
      <c r="CF37" s="336"/>
      <c r="CG37" s="336"/>
      <c r="CH37" s="336"/>
      <c r="CI37" s="336"/>
      <c r="CJ37" s="336"/>
      <c r="CK37" s="336"/>
      <c r="CL37" s="336"/>
      <c r="CM37" s="336"/>
      <c r="CN37" s="336"/>
      <c r="CO37" s="336"/>
      <c r="CP37" s="336"/>
      <c r="CQ37" s="336"/>
      <c r="CR37" s="336"/>
      <c r="CS37" s="336"/>
      <c r="CT37" s="336"/>
      <c r="CU37" s="336"/>
      <c r="CV37" s="336"/>
      <c r="CW37" s="336"/>
      <c r="CX37" s="336"/>
      <c r="CY37" s="336"/>
      <c r="CZ37" s="336"/>
      <c r="DA37" s="336"/>
      <c r="DB37" s="336"/>
      <c r="DC37" s="336"/>
      <c r="DD37" s="336"/>
      <c r="DE37" s="336"/>
      <c r="DF37" s="336"/>
      <c r="DG37" s="336"/>
      <c r="DH37" s="336"/>
      <c r="DI37" s="336"/>
      <c r="DJ37" s="336"/>
      <c r="DK37" s="336"/>
      <c r="DL37" s="336"/>
      <c r="DM37" s="336"/>
      <c r="DN37" s="336"/>
      <c r="DO37" s="336"/>
      <c r="DP37" s="336"/>
      <c r="DQ37" s="336"/>
      <c r="DR37" s="336"/>
      <c r="DS37" s="336"/>
      <c r="DT37" s="336"/>
      <c r="DU37" s="336"/>
      <c r="DV37" s="336"/>
      <c r="DW37" s="336"/>
      <c r="DX37" s="336"/>
      <c r="DY37" s="336"/>
      <c r="DZ37" s="336"/>
      <c r="EA37" s="336"/>
      <c r="EB37" s="336"/>
      <c r="EC37" s="336"/>
      <c r="ED37" s="336"/>
      <c r="EE37" s="336"/>
      <c r="EF37" s="336"/>
      <c r="EG37" s="336"/>
      <c r="EH37" s="336"/>
      <c r="EI37" s="336"/>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6"/>
      <c r="FU37" s="336"/>
      <c r="FV37" s="336"/>
      <c r="FW37" s="336"/>
      <c r="FX37" s="336"/>
      <c r="FY37" s="336"/>
      <c r="FZ37" s="336"/>
      <c r="GA37" s="336"/>
      <c r="GB37" s="336"/>
      <c r="GC37" s="336"/>
      <c r="GD37" s="336"/>
      <c r="GE37" s="336"/>
      <c r="GF37" s="336"/>
      <c r="GG37" s="336"/>
      <c r="GH37" s="336"/>
      <c r="GI37" s="336"/>
      <c r="GJ37" s="336"/>
      <c r="GK37" s="336"/>
      <c r="GL37" s="336"/>
      <c r="GM37" s="336"/>
      <c r="GN37" s="336"/>
      <c r="GO37" s="336"/>
      <c r="GP37" s="336"/>
      <c r="GQ37" s="336"/>
      <c r="GR37" s="336"/>
      <c r="GS37" s="336"/>
      <c r="GT37" s="336"/>
      <c r="GU37" s="336"/>
      <c r="GV37" s="336"/>
      <c r="GW37" s="336"/>
      <c r="GX37" s="336"/>
      <c r="GY37" s="336"/>
      <c r="GZ37" s="336"/>
      <c r="HA37" s="336"/>
      <c r="HB37" s="336"/>
      <c r="HC37" s="336"/>
      <c r="HD37" s="336"/>
      <c r="HE37" s="336"/>
      <c r="HF37" s="336"/>
      <c r="HG37" s="336"/>
      <c r="HH37" s="336"/>
      <c r="HI37" s="336"/>
      <c r="HJ37" s="336"/>
      <c r="HK37" s="336"/>
      <c r="HL37" s="336"/>
      <c r="HM37" s="336"/>
    </row>
    <row r="38" spans="1:221" x14ac:dyDescent="0.2">
      <c r="A38" s="395" t="s">
        <v>193</v>
      </c>
      <c r="B38" s="336"/>
      <c r="C38" s="336"/>
      <c r="D38" s="363">
        <f>'Customer Info'!$B$21+'Customer Info'!$B$22</f>
        <v>0</v>
      </c>
      <c r="E38" s="364" t="s">
        <v>41</v>
      </c>
      <c r="F38" s="365" t="s">
        <v>8</v>
      </c>
      <c r="G38" s="389">
        <f>'Rider Rates'!B45</f>
        <v>4.5009999999999999E-4</v>
      </c>
      <c r="H38" s="389"/>
      <c r="I38" s="389"/>
      <c r="J38" s="396">
        <f>SUM(G38:H38)</f>
        <v>4.5009999999999999E-4</v>
      </c>
      <c r="K38" s="367" t="s">
        <v>42</v>
      </c>
      <c r="L38" s="250">
        <f>ROUND(D38*G38,2)</f>
        <v>0</v>
      </c>
      <c r="M38" s="250"/>
      <c r="N38" s="250"/>
      <c r="O38" s="250">
        <f>SUM(L38:N38)</f>
        <v>0</v>
      </c>
      <c r="P38" s="361">
        <f>'Rider Rates'!$D$45</f>
        <v>45657</v>
      </c>
      <c r="R38" s="383"/>
      <c r="S38" s="377"/>
      <c r="T38" s="378"/>
      <c r="U38" s="336"/>
      <c r="V38" s="379"/>
      <c r="W38" s="336"/>
      <c r="X38" s="336"/>
      <c r="Y38" s="336"/>
      <c r="Z38" s="336"/>
      <c r="AA38" s="336"/>
      <c r="AB38" s="336"/>
      <c r="AC38" s="336"/>
      <c r="AD38" s="336"/>
      <c r="AE38" s="336"/>
      <c r="AF38" s="336"/>
      <c r="AG38" s="336"/>
      <c r="AH38" s="336"/>
      <c r="AI38" s="336"/>
      <c r="AJ38" s="336"/>
      <c r="AK38" s="336"/>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c r="BT38" s="336"/>
      <c r="BU38" s="336"/>
      <c r="BV38" s="336"/>
      <c r="BW38" s="336"/>
      <c r="BX38" s="336"/>
      <c r="BY38" s="336"/>
      <c r="BZ38" s="336"/>
      <c r="CA38" s="336"/>
      <c r="CB38" s="336"/>
      <c r="CC38" s="336"/>
      <c r="CD38" s="336"/>
      <c r="CE38" s="336"/>
      <c r="CF38" s="336"/>
      <c r="CG38" s="336"/>
      <c r="CH38" s="336"/>
      <c r="CI38" s="336"/>
      <c r="CJ38" s="336"/>
      <c r="CK38" s="336"/>
      <c r="CL38" s="336"/>
      <c r="CM38" s="336"/>
      <c r="CN38" s="336"/>
      <c r="CO38" s="336"/>
      <c r="CP38" s="336"/>
      <c r="CQ38" s="336"/>
      <c r="CR38" s="336"/>
      <c r="CS38" s="336"/>
      <c r="CT38" s="336"/>
      <c r="CU38" s="336"/>
      <c r="CV38" s="336"/>
      <c r="CW38" s="336"/>
      <c r="CX38" s="336"/>
      <c r="CY38" s="336"/>
      <c r="CZ38" s="336"/>
      <c r="DA38" s="336"/>
      <c r="DB38" s="336"/>
      <c r="DC38" s="336"/>
      <c r="DD38" s="336"/>
      <c r="DE38" s="336"/>
      <c r="DF38" s="336"/>
      <c r="DG38" s="336"/>
      <c r="DH38" s="336"/>
      <c r="DI38" s="336"/>
      <c r="DJ38" s="336"/>
      <c r="DK38" s="336"/>
      <c r="DL38" s="336"/>
      <c r="DM38" s="336"/>
      <c r="DN38" s="336"/>
      <c r="DO38" s="336"/>
      <c r="DP38" s="336"/>
      <c r="DQ38" s="336"/>
      <c r="DR38" s="336"/>
      <c r="DS38" s="336"/>
      <c r="DT38" s="336"/>
      <c r="DU38" s="336"/>
      <c r="DV38" s="336"/>
      <c r="DW38" s="336"/>
      <c r="DX38" s="336"/>
      <c r="DY38" s="336"/>
      <c r="DZ38" s="336"/>
      <c r="EA38" s="336"/>
      <c r="EB38" s="336"/>
      <c r="EC38" s="336"/>
      <c r="ED38" s="336"/>
      <c r="EE38" s="336"/>
      <c r="EF38" s="336"/>
      <c r="EG38" s="336"/>
      <c r="EH38" s="336"/>
      <c r="EI38" s="336"/>
      <c r="EJ38" s="336"/>
      <c r="EK38" s="336"/>
      <c r="EL38" s="336"/>
      <c r="EM38" s="336"/>
      <c r="EN38" s="336"/>
      <c r="EO38" s="336"/>
      <c r="EP38" s="336"/>
      <c r="EQ38" s="336"/>
      <c r="ER38" s="336"/>
      <c r="ES38" s="336"/>
      <c r="ET38" s="336"/>
      <c r="EU38" s="336"/>
      <c r="EV38" s="336"/>
      <c r="EW38" s="336"/>
      <c r="EX38" s="336"/>
      <c r="EY38" s="336"/>
      <c r="EZ38" s="336"/>
      <c r="FA38" s="336"/>
      <c r="FB38" s="336"/>
      <c r="FC38" s="336"/>
      <c r="FD38" s="336"/>
      <c r="FE38" s="336"/>
      <c r="FF38" s="336"/>
      <c r="FG38" s="336"/>
      <c r="FH38" s="336"/>
      <c r="FI38" s="336"/>
      <c r="FJ38" s="336"/>
      <c r="FK38" s="336"/>
      <c r="FL38" s="336"/>
      <c r="FM38" s="336"/>
      <c r="FN38" s="336"/>
      <c r="FO38" s="336"/>
      <c r="FP38" s="336"/>
      <c r="FQ38" s="336"/>
      <c r="FR38" s="336"/>
      <c r="FS38" s="336"/>
      <c r="FT38" s="336"/>
      <c r="FU38" s="336"/>
      <c r="FV38" s="336"/>
      <c r="FW38" s="336"/>
      <c r="FX38" s="336"/>
      <c r="FY38" s="336"/>
      <c r="FZ38" s="336"/>
      <c r="GA38" s="336"/>
      <c r="GB38" s="336"/>
      <c r="GC38" s="336"/>
      <c r="GD38" s="336"/>
      <c r="GE38" s="336"/>
      <c r="GF38" s="336"/>
      <c r="GG38" s="336"/>
      <c r="GH38" s="336"/>
      <c r="GI38" s="336"/>
      <c r="GJ38" s="336"/>
      <c r="GK38" s="336"/>
      <c r="GL38" s="336"/>
      <c r="GM38" s="336"/>
      <c r="GN38" s="336"/>
      <c r="GO38" s="336"/>
      <c r="GP38" s="336"/>
      <c r="GQ38" s="336"/>
      <c r="GR38" s="336"/>
      <c r="GS38" s="336"/>
      <c r="GT38" s="336"/>
      <c r="GU38" s="336"/>
      <c r="GV38" s="336"/>
      <c r="GW38" s="336"/>
      <c r="GX38" s="336"/>
      <c r="GY38" s="336"/>
      <c r="GZ38" s="336"/>
      <c r="HA38" s="336"/>
      <c r="HB38" s="336"/>
      <c r="HC38" s="336"/>
      <c r="HD38" s="336"/>
      <c r="HE38" s="336"/>
      <c r="HF38" s="336"/>
      <c r="HG38" s="336"/>
      <c r="HH38" s="336"/>
      <c r="HI38" s="336"/>
      <c r="HJ38" s="336"/>
      <c r="HK38" s="336"/>
      <c r="HL38" s="336"/>
      <c r="HM38" s="336"/>
    </row>
    <row r="39" spans="1:221" x14ac:dyDescent="0.2">
      <c r="A39" s="397" t="s">
        <v>210</v>
      </c>
      <c r="B39" s="336"/>
      <c r="C39" s="336"/>
      <c r="D39" s="363"/>
      <c r="E39" s="364" t="s">
        <v>115</v>
      </c>
      <c r="F39" s="365" t="s">
        <v>15</v>
      </c>
      <c r="G39" s="389"/>
      <c r="H39" s="389"/>
      <c r="I39" s="389">
        <f>'Rider Rates'!D48</f>
        <v>1.17</v>
      </c>
      <c r="J39" s="389">
        <f>SUM(G39:I39)</f>
        <v>1.17</v>
      </c>
      <c r="K39" s="367" t="s">
        <v>42</v>
      </c>
      <c r="L39" s="250"/>
      <c r="M39" s="250"/>
      <c r="N39" s="250">
        <f>J39</f>
        <v>1.17</v>
      </c>
      <c r="O39" s="250">
        <f>SUM(L39:N39)</f>
        <v>1.17</v>
      </c>
      <c r="P39" s="361">
        <f>'Rider Rates'!E48</f>
        <v>45658</v>
      </c>
      <c r="R39" s="383"/>
      <c r="S39" s="377"/>
      <c r="T39" s="378"/>
      <c r="U39" s="336"/>
      <c r="V39" s="379"/>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c r="BT39" s="336"/>
      <c r="BU39" s="336"/>
      <c r="BV39" s="336"/>
      <c r="BW39" s="336"/>
      <c r="BX39" s="336"/>
      <c r="BY39" s="336"/>
      <c r="BZ39" s="336"/>
      <c r="CA39" s="336"/>
      <c r="CB39" s="336"/>
      <c r="CC39" s="336"/>
      <c r="CD39" s="336"/>
      <c r="CE39" s="336"/>
      <c r="CF39" s="336"/>
      <c r="CG39" s="336"/>
      <c r="CH39" s="336"/>
      <c r="CI39" s="336"/>
      <c r="CJ39" s="336"/>
      <c r="CK39" s="336"/>
      <c r="CL39" s="336"/>
      <c r="CM39" s="336"/>
      <c r="CN39" s="336"/>
      <c r="CO39" s="336"/>
      <c r="CP39" s="336"/>
      <c r="CQ39" s="336"/>
      <c r="CR39" s="336"/>
      <c r="CS39" s="336"/>
      <c r="CT39" s="336"/>
      <c r="CU39" s="336"/>
      <c r="CV39" s="336"/>
      <c r="CW39" s="336"/>
      <c r="CX39" s="336"/>
      <c r="CY39" s="336"/>
      <c r="CZ39" s="336"/>
      <c r="DA39" s="336"/>
      <c r="DB39" s="336"/>
      <c r="DC39" s="336"/>
      <c r="DD39" s="336"/>
      <c r="DE39" s="336"/>
      <c r="DF39" s="336"/>
      <c r="DG39" s="336"/>
      <c r="DH39" s="336"/>
      <c r="DI39" s="336"/>
      <c r="DJ39" s="336"/>
      <c r="DK39" s="336"/>
      <c r="DL39" s="336"/>
      <c r="DM39" s="336"/>
      <c r="DN39" s="336"/>
      <c r="DO39" s="336"/>
      <c r="DP39" s="336"/>
      <c r="DQ39" s="336"/>
      <c r="DR39" s="336"/>
      <c r="DS39" s="336"/>
      <c r="DT39" s="336"/>
      <c r="DU39" s="336"/>
      <c r="DV39" s="336"/>
      <c r="DW39" s="336"/>
      <c r="DX39" s="336"/>
      <c r="DY39" s="336"/>
      <c r="DZ39" s="336"/>
      <c r="EA39" s="336"/>
      <c r="EB39" s="336"/>
      <c r="EC39" s="336"/>
      <c r="ED39" s="336"/>
      <c r="EE39" s="336"/>
      <c r="EF39" s="336"/>
      <c r="EG39" s="336"/>
      <c r="EH39" s="336"/>
      <c r="EI39" s="336"/>
      <c r="EJ39" s="336"/>
      <c r="EK39" s="336"/>
      <c r="EL39" s="336"/>
      <c r="EM39" s="336"/>
      <c r="EN39" s="336"/>
      <c r="EO39" s="336"/>
      <c r="EP39" s="336"/>
      <c r="EQ39" s="336"/>
      <c r="ER39" s="336"/>
      <c r="ES39" s="336"/>
      <c r="ET39" s="336"/>
      <c r="EU39" s="336"/>
      <c r="EV39" s="336"/>
      <c r="EW39" s="336"/>
      <c r="EX39" s="336"/>
      <c r="EY39" s="336"/>
      <c r="EZ39" s="336"/>
      <c r="FA39" s="336"/>
      <c r="FB39" s="336"/>
      <c r="FC39" s="336"/>
      <c r="FD39" s="336"/>
      <c r="FE39" s="336"/>
      <c r="FF39" s="336"/>
      <c r="FG39" s="336"/>
      <c r="FH39" s="336"/>
      <c r="FI39" s="336"/>
      <c r="FJ39" s="336"/>
      <c r="FK39" s="336"/>
      <c r="FL39" s="336"/>
      <c r="FM39" s="336"/>
      <c r="FN39" s="336"/>
      <c r="FO39" s="336"/>
      <c r="FP39" s="336"/>
      <c r="FQ39" s="336"/>
      <c r="FR39" s="336"/>
      <c r="FS39" s="336"/>
      <c r="FT39" s="336"/>
      <c r="FU39" s="336"/>
      <c r="FV39" s="336"/>
      <c r="FW39" s="336"/>
      <c r="FX39" s="336"/>
      <c r="FY39" s="336"/>
      <c r="FZ39" s="336"/>
      <c r="GA39" s="336"/>
      <c r="GB39" s="336"/>
      <c r="GC39" s="336"/>
      <c r="GD39" s="336"/>
      <c r="GE39" s="336"/>
      <c r="GF39" s="336"/>
      <c r="GG39" s="336"/>
      <c r="GH39" s="336"/>
      <c r="GI39" s="336"/>
      <c r="GJ39" s="336"/>
      <c r="GK39" s="336"/>
      <c r="GL39" s="336"/>
      <c r="GM39" s="336"/>
      <c r="GN39" s="336"/>
      <c r="GO39" s="336"/>
      <c r="GP39" s="336"/>
      <c r="GQ39" s="336"/>
      <c r="GR39" s="336"/>
      <c r="GS39" s="336"/>
      <c r="GT39" s="336"/>
      <c r="GU39" s="336"/>
      <c r="GV39" s="336"/>
      <c r="GW39" s="336"/>
      <c r="GX39" s="336"/>
      <c r="GY39" s="336"/>
      <c r="GZ39" s="336"/>
      <c r="HA39" s="336"/>
      <c r="HB39" s="336"/>
      <c r="HC39" s="336"/>
      <c r="HD39" s="336"/>
      <c r="HE39" s="336"/>
      <c r="HF39" s="336"/>
      <c r="HG39" s="336"/>
      <c r="HH39" s="336"/>
      <c r="HI39" s="336"/>
      <c r="HJ39" s="336"/>
      <c r="HK39" s="336"/>
      <c r="HL39" s="336"/>
      <c r="HM39" s="336"/>
    </row>
    <row r="40" spans="1:221" x14ac:dyDescent="0.2">
      <c r="A40" s="395" t="s">
        <v>189</v>
      </c>
      <c r="B40" s="336"/>
      <c r="C40" s="336"/>
      <c r="D40" s="363">
        <f>IF($C$17&lt;0,0,$C$17)</f>
        <v>0</v>
      </c>
      <c r="E40" s="398" t="s">
        <v>41</v>
      </c>
      <c r="F40" s="365" t="s">
        <v>8</v>
      </c>
      <c r="G40" s="389"/>
      <c r="H40" s="389">
        <f>'Rider Rates'!$B$55</f>
        <v>4.3837099999999997E-2</v>
      </c>
      <c r="I40" s="389"/>
      <c r="J40" s="389">
        <f>SUM(G40:I40)</f>
        <v>4.3837099999999997E-2</v>
      </c>
      <c r="K40" s="367" t="s">
        <v>42</v>
      </c>
      <c r="L40" s="250"/>
      <c r="M40" s="250">
        <f>ROUND(D40*H40,2)</f>
        <v>0</v>
      </c>
      <c r="N40" s="399"/>
      <c r="O40" s="250">
        <f t="shared" si="2"/>
        <v>0</v>
      </c>
      <c r="P40" s="361">
        <f>'Rider Rates'!$D$55</f>
        <v>45383</v>
      </c>
      <c r="R40" s="383"/>
      <c r="S40" s="377"/>
      <c r="T40" s="378"/>
      <c r="U40" s="336"/>
      <c r="V40" s="379"/>
      <c r="W40" s="336"/>
      <c r="X40" s="336"/>
      <c r="Y40" s="336"/>
      <c r="Z40" s="336"/>
      <c r="AA40" s="336"/>
      <c r="AB40" s="336"/>
      <c r="AC40" s="336"/>
      <c r="AD40" s="336"/>
      <c r="AE40" s="336"/>
      <c r="AF40" s="336"/>
      <c r="AG40" s="336"/>
      <c r="AH40" s="336"/>
      <c r="AI40" s="336"/>
      <c r="AJ40" s="336"/>
      <c r="AK40" s="336"/>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c r="BT40" s="336"/>
      <c r="BU40" s="336"/>
      <c r="BV40" s="336"/>
      <c r="BW40" s="336"/>
      <c r="BX40" s="336"/>
      <c r="BY40" s="336"/>
      <c r="BZ40" s="336"/>
      <c r="CA40" s="336"/>
      <c r="CB40" s="336"/>
      <c r="CC40" s="336"/>
      <c r="CD40" s="336"/>
      <c r="CE40" s="336"/>
      <c r="CF40" s="336"/>
      <c r="CG40" s="336"/>
      <c r="CH40" s="336"/>
      <c r="CI40" s="336"/>
      <c r="CJ40" s="336"/>
      <c r="CK40" s="336"/>
      <c r="CL40" s="336"/>
      <c r="CM40" s="336"/>
      <c r="CN40" s="336"/>
      <c r="CO40" s="336"/>
      <c r="CP40" s="336"/>
      <c r="CQ40" s="336"/>
      <c r="CR40" s="336"/>
      <c r="CS40" s="336"/>
      <c r="CT40" s="336"/>
      <c r="CU40" s="336"/>
      <c r="CV40" s="336"/>
      <c r="CW40" s="336"/>
      <c r="CX40" s="336"/>
      <c r="CY40" s="336"/>
      <c r="CZ40" s="336"/>
      <c r="DA40" s="336"/>
      <c r="DB40" s="336"/>
      <c r="DC40" s="336"/>
      <c r="DD40" s="336"/>
      <c r="DE40" s="336"/>
      <c r="DF40" s="336"/>
      <c r="DG40" s="336"/>
      <c r="DH40" s="336"/>
      <c r="DI40" s="336"/>
      <c r="DJ40" s="336"/>
      <c r="DK40" s="336"/>
      <c r="DL40" s="336"/>
      <c r="DM40" s="336"/>
      <c r="DN40" s="336"/>
      <c r="DO40" s="336"/>
      <c r="DP40" s="336"/>
      <c r="DQ40" s="336"/>
      <c r="DR40" s="336"/>
      <c r="DS40" s="336"/>
      <c r="DT40" s="336"/>
      <c r="DU40" s="336"/>
      <c r="DV40" s="336"/>
      <c r="DW40" s="336"/>
      <c r="DX40" s="336"/>
      <c r="DY40" s="336"/>
      <c r="DZ40" s="336"/>
      <c r="EA40" s="336"/>
      <c r="EB40" s="336"/>
      <c r="EC40" s="336"/>
      <c r="ED40" s="336"/>
      <c r="EE40" s="336"/>
      <c r="EF40" s="336"/>
      <c r="EG40" s="336"/>
      <c r="EH40" s="336"/>
      <c r="EI40" s="336"/>
      <c r="EJ40" s="336"/>
      <c r="EK40" s="336"/>
      <c r="EL40" s="336"/>
      <c r="EM40" s="336"/>
      <c r="EN40" s="336"/>
      <c r="EO40" s="336"/>
      <c r="EP40" s="336"/>
      <c r="EQ40" s="336"/>
      <c r="ER40" s="336"/>
      <c r="ES40" s="336"/>
      <c r="ET40" s="336"/>
      <c r="EU40" s="336"/>
      <c r="EV40" s="336"/>
      <c r="EW40" s="336"/>
      <c r="EX40" s="336"/>
      <c r="EY40" s="336"/>
      <c r="EZ40" s="336"/>
      <c r="FA40" s="336"/>
      <c r="FB40" s="336"/>
      <c r="FC40" s="336"/>
      <c r="FD40" s="336"/>
      <c r="FE40" s="336"/>
      <c r="FF40" s="336"/>
      <c r="FG40" s="336"/>
      <c r="FH40" s="336"/>
      <c r="FI40" s="336"/>
      <c r="FJ40" s="336"/>
      <c r="FK40" s="336"/>
      <c r="FL40" s="336"/>
      <c r="FM40" s="336"/>
      <c r="FN40" s="336"/>
      <c r="FO40" s="336"/>
      <c r="FP40" s="336"/>
      <c r="FQ40" s="336"/>
      <c r="FR40" s="336"/>
      <c r="FS40" s="336"/>
      <c r="FT40" s="336"/>
      <c r="FU40" s="336"/>
      <c r="FV40" s="336"/>
      <c r="FW40" s="336"/>
      <c r="FX40" s="336"/>
      <c r="FY40" s="336"/>
      <c r="FZ40" s="336"/>
      <c r="GA40" s="336"/>
      <c r="GB40" s="336"/>
      <c r="GC40" s="336"/>
      <c r="GD40" s="336"/>
      <c r="GE40" s="336"/>
      <c r="GF40" s="336"/>
      <c r="GG40" s="336"/>
      <c r="GH40" s="336"/>
      <c r="GI40" s="336"/>
      <c r="GJ40" s="336"/>
      <c r="GK40" s="336"/>
      <c r="GL40" s="336"/>
      <c r="GM40" s="336"/>
      <c r="GN40" s="336"/>
      <c r="GO40" s="336"/>
      <c r="GP40" s="336"/>
      <c r="GQ40" s="336"/>
      <c r="GR40" s="336"/>
      <c r="GS40" s="336"/>
      <c r="GT40" s="336"/>
      <c r="GU40" s="336"/>
      <c r="GV40" s="336"/>
      <c r="GW40" s="336"/>
      <c r="GX40" s="336"/>
      <c r="GY40" s="336"/>
      <c r="GZ40" s="336"/>
      <c r="HA40" s="336"/>
      <c r="HB40" s="336"/>
      <c r="HC40" s="336"/>
      <c r="HD40" s="336"/>
      <c r="HE40" s="336"/>
      <c r="HF40" s="336"/>
      <c r="HG40" s="336"/>
      <c r="HH40" s="336"/>
      <c r="HI40" s="336"/>
      <c r="HJ40" s="336"/>
      <c r="HK40" s="336"/>
      <c r="HL40" s="336"/>
      <c r="HM40" s="336"/>
    </row>
    <row r="41" spans="1:221" x14ac:dyDescent="0.2">
      <c r="A41" s="387" t="s">
        <v>338</v>
      </c>
      <c r="B41" s="336"/>
      <c r="C41" s="336"/>
      <c r="D41" s="363">
        <f>IF($C$17&lt;0,0,$C$17)</f>
        <v>0</v>
      </c>
      <c r="E41" s="364" t="s">
        <v>41</v>
      </c>
      <c r="F41" s="365" t="s">
        <v>8</v>
      </c>
      <c r="G41" s="389"/>
      <c r="H41" s="389"/>
      <c r="I41" s="389">
        <f>'Rider Rates'!$B$66</f>
        <v>8.6240000000000004E-4</v>
      </c>
      <c r="J41" s="389">
        <f t="shared" ref="J41" si="3">SUM(G41:I41)</f>
        <v>8.6240000000000004E-4</v>
      </c>
      <c r="K41" s="367" t="s">
        <v>42</v>
      </c>
      <c r="L41" s="250"/>
      <c r="M41" s="250"/>
      <c r="N41" s="250">
        <f>ROUND($D$41*'Rider Rates'!$B$66,2)</f>
        <v>0</v>
      </c>
      <c r="O41" s="250">
        <f t="shared" ref="O41" si="4">SUM(L41:N41)</f>
        <v>0</v>
      </c>
      <c r="P41" s="361">
        <f>'Rider Rates'!$D$66</f>
        <v>45532</v>
      </c>
      <c r="R41" s="383"/>
      <c r="S41" s="377"/>
      <c r="T41" s="378"/>
      <c r="U41" s="336"/>
      <c r="V41" s="379"/>
      <c r="W41" s="336"/>
      <c r="X41" s="336"/>
      <c r="Y41" s="336"/>
      <c r="Z41" s="336"/>
      <c r="AA41" s="336"/>
      <c r="AB41" s="336"/>
      <c r="AC41" s="336"/>
      <c r="AD41" s="336"/>
      <c r="AE41" s="336"/>
      <c r="AF41" s="336"/>
      <c r="AG41" s="336"/>
      <c r="AH41" s="336"/>
      <c r="AI41" s="336"/>
      <c r="AJ41" s="336"/>
      <c r="AK41" s="336"/>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c r="BT41" s="336"/>
      <c r="BU41" s="336"/>
      <c r="BV41" s="336"/>
      <c r="BW41" s="336"/>
      <c r="BX41" s="336"/>
      <c r="BY41" s="336"/>
      <c r="BZ41" s="336"/>
      <c r="CA41" s="336"/>
      <c r="CB41" s="336"/>
      <c r="CC41" s="336"/>
      <c r="CD41" s="336"/>
      <c r="CE41" s="336"/>
      <c r="CF41" s="336"/>
      <c r="CG41" s="336"/>
      <c r="CH41" s="336"/>
      <c r="CI41" s="336"/>
      <c r="CJ41" s="336"/>
      <c r="CK41" s="336"/>
      <c r="CL41" s="336"/>
      <c r="CM41" s="336"/>
      <c r="CN41" s="336"/>
      <c r="CO41" s="336"/>
      <c r="CP41" s="336"/>
      <c r="CQ41" s="336"/>
      <c r="CR41" s="336"/>
      <c r="CS41" s="336"/>
      <c r="CT41" s="336"/>
      <c r="CU41" s="336"/>
      <c r="CV41" s="336"/>
      <c r="CW41" s="336"/>
      <c r="CX41" s="336"/>
      <c r="CY41" s="336"/>
      <c r="CZ41" s="336"/>
      <c r="DA41" s="336"/>
      <c r="DB41" s="336"/>
      <c r="DC41" s="336"/>
      <c r="DD41" s="336"/>
      <c r="DE41" s="336"/>
      <c r="DF41" s="336"/>
      <c r="DG41" s="336"/>
      <c r="DH41" s="336"/>
      <c r="DI41" s="336"/>
      <c r="DJ41" s="336"/>
      <c r="DK41" s="336"/>
      <c r="DL41" s="336"/>
      <c r="DM41" s="336"/>
      <c r="DN41" s="336"/>
      <c r="DO41" s="336"/>
      <c r="DP41" s="336"/>
      <c r="DQ41" s="336"/>
      <c r="DR41" s="336"/>
      <c r="DS41" s="336"/>
      <c r="DT41" s="336"/>
      <c r="DU41" s="336"/>
      <c r="DV41" s="336"/>
      <c r="DW41" s="336"/>
      <c r="DX41" s="336"/>
      <c r="DY41" s="336"/>
      <c r="DZ41" s="336"/>
      <c r="EA41" s="336"/>
      <c r="EB41" s="336"/>
      <c r="EC41" s="336"/>
      <c r="ED41" s="336"/>
      <c r="EE41" s="336"/>
      <c r="EF41" s="336"/>
      <c r="EG41" s="336"/>
      <c r="EH41" s="336"/>
      <c r="EI41" s="336"/>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6"/>
      <c r="FU41" s="336"/>
      <c r="FV41" s="336"/>
      <c r="FW41" s="336"/>
      <c r="FX41" s="336"/>
      <c r="FY41" s="336"/>
      <c r="FZ41" s="336"/>
      <c r="GA41" s="336"/>
      <c r="GB41" s="336"/>
      <c r="GC41" s="336"/>
      <c r="GD41" s="336"/>
      <c r="GE41" s="336"/>
      <c r="GF41" s="336"/>
      <c r="GG41" s="336"/>
      <c r="GH41" s="336"/>
      <c r="GI41" s="336"/>
      <c r="GJ41" s="336"/>
      <c r="GK41" s="336"/>
      <c r="GL41" s="336"/>
      <c r="GM41" s="336"/>
      <c r="GN41" s="336"/>
      <c r="GO41" s="336"/>
      <c r="GP41" s="336"/>
      <c r="GQ41" s="336"/>
      <c r="GR41" s="336"/>
      <c r="GS41" s="336"/>
      <c r="GT41" s="336"/>
      <c r="GU41" s="336"/>
      <c r="GV41" s="336"/>
      <c r="GW41" s="336"/>
      <c r="GX41" s="336"/>
      <c r="GY41" s="336"/>
      <c r="GZ41" s="336"/>
      <c r="HA41" s="336"/>
      <c r="HB41" s="336"/>
      <c r="HC41" s="336"/>
      <c r="HD41" s="336"/>
      <c r="HE41" s="336"/>
      <c r="HF41" s="336"/>
      <c r="HG41" s="336"/>
      <c r="HH41" s="336"/>
      <c r="HI41" s="336"/>
      <c r="HJ41" s="336"/>
      <c r="HK41" s="336"/>
      <c r="HL41" s="336"/>
      <c r="HM41" s="336"/>
    </row>
    <row r="42" spans="1:221" x14ac:dyDescent="0.2">
      <c r="A42" s="387" t="s">
        <v>96</v>
      </c>
      <c r="B42" s="336"/>
      <c r="C42" s="336"/>
      <c r="D42" s="363">
        <f>IF('Customer Info'!C34=TRUE,0,IF($C$17&lt;0,0,$C$17))</f>
        <v>0</v>
      </c>
      <c r="E42" s="364" t="s">
        <v>41</v>
      </c>
      <c r="F42" s="365" t="s">
        <v>8</v>
      </c>
      <c r="G42" s="389"/>
      <c r="H42" s="389"/>
      <c r="I42" s="389">
        <f>'Rider Rates'!$B$69+'Rider Rates'!$C$69</f>
        <v>0</v>
      </c>
      <c r="J42" s="389">
        <f t="shared" si="0"/>
        <v>0</v>
      </c>
      <c r="K42" s="367" t="s">
        <v>42</v>
      </c>
      <c r="L42" s="250"/>
      <c r="M42" s="250"/>
      <c r="N42" s="250">
        <f>ROUND($D$42*'Rider Rates'!$B$69,2)+ROUND($D$42*'Rider Rates'!$C$69,2)</f>
        <v>0</v>
      </c>
      <c r="O42" s="250">
        <f t="shared" si="2"/>
        <v>0</v>
      </c>
      <c r="P42" s="361">
        <f>'Rider Rates'!$D$69</f>
        <v>45444</v>
      </c>
      <c r="R42" s="383"/>
      <c r="S42" s="377"/>
      <c r="T42" s="378"/>
      <c r="U42" s="336"/>
      <c r="V42" s="379"/>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c r="BT42" s="336"/>
      <c r="BU42" s="336"/>
      <c r="BV42" s="336"/>
      <c r="BW42" s="336"/>
      <c r="BX42" s="336"/>
      <c r="BY42" s="336"/>
      <c r="BZ42" s="336"/>
      <c r="CA42" s="336"/>
      <c r="CB42" s="336"/>
      <c r="CC42" s="336"/>
      <c r="CD42" s="336"/>
      <c r="CE42" s="336"/>
      <c r="CF42" s="336"/>
      <c r="CG42" s="336"/>
      <c r="CH42" s="336"/>
      <c r="CI42" s="336"/>
      <c r="CJ42" s="336"/>
      <c r="CK42" s="336"/>
      <c r="CL42" s="336"/>
      <c r="CM42" s="336"/>
      <c r="CN42" s="336"/>
      <c r="CO42" s="336"/>
      <c r="CP42" s="336"/>
      <c r="CQ42" s="336"/>
      <c r="CR42" s="336"/>
      <c r="CS42" s="336"/>
      <c r="CT42" s="336"/>
      <c r="CU42" s="336"/>
      <c r="CV42" s="336"/>
      <c r="CW42" s="336"/>
      <c r="CX42" s="336"/>
      <c r="CY42" s="336"/>
      <c r="CZ42" s="336"/>
      <c r="DA42" s="336"/>
      <c r="DB42" s="336"/>
      <c r="DC42" s="336"/>
      <c r="DD42" s="336"/>
      <c r="DE42" s="336"/>
      <c r="DF42" s="336"/>
      <c r="DG42" s="336"/>
      <c r="DH42" s="336"/>
      <c r="DI42" s="336"/>
      <c r="DJ42" s="336"/>
      <c r="DK42" s="336"/>
      <c r="DL42" s="336"/>
      <c r="DM42" s="336"/>
      <c r="DN42" s="336"/>
      <c r="DO42" s="336"/>
      <c r="DP42" s="336"/>
      <c r="DQ42" s="336"/>
      <c r="DR42" s="336"/>
      <c r="DS42" s="336"/>
      <c r="DT42" s="336"/>
      <c r="DU42" s="336"/>
      <c r="DV42" s="336"/>
      <c r="DW42" s="336"/>
      <c r="DX42" s="336"/>
      <c r="DY42" s="336"/>
      <c r="DZ42" s="336"/>
      <c r="EA42" s="336"/>
      <c r="EB42" s="336"/>
      <c r="EC42" s="336"/>
      <c r="ED42" s="336"/>
      <c r="EE42" s="336"/>
      <c r="EF42" s="336"/>
      <c r="EG42" s="336"/>
      <c r="EH42" s="336"/>
      <c r="EI42" s="336"/>
      <c r="EJ42" s="336"/>
      <c r="EK42" s="336"/>
      <c r="EL42" s="336"/>
      <c r="EM42" s="336"/>
      <c r="EN42" s="336"/>
      <c r="EO42" s="336"/>
      <c r="EP42" s="336"/>
      <c r="EQ42" s="336"/>
      <c r="ER42" s="336"/>
      <c r="ES42" s="336"/>
      <c r="ET42" s="336"/>
      <c r="EU42" s="336"/>
      <c r="EV42" s="336"/>
      <c r="EW42" s="336"/>
      <c r="EX42" s="336"/>
      <c r="EY42" s="336"/>
      <c r="EZ42" s="336"/>
      <c r="FA42" s="336"/>
      <c r="FB42" s="336"/>
      <c r="FC42" s="336"/>
      <c r="FD42" s="336"/>
      <c r="FE42" s="336"/>
      <c r="FF42" s="336"/>
      <c r="FG42" s="336"/>
      <c r="FH42" s="336"/>
      <c r="FI42" s="336"/>
      <c r="FJ42" s="336"/>
      <c r="FK42" s="336"/>
      <c r="FL42" s="336"/>
      <c r="FM42" s="336"/>
      <c r="FN42" s="336"/>
      <c r="FO42" s="336"/>
      <c r="FP42" s="336"/>
      <c r="FQ42" s="336"/>
      <c r="FR42" s="336"/>
      <c r="FS42" s="336"/>
      <c r="FT42" s="336"/>
      <c r="FU42" s="336"/>
      <c r="FV42" s="336"/>
      <c r="FW42" s="336"/>
      <c r="FX42" s="336"/>
      <c r="FY42" s="336"/>
      <c r="FZ42" s="336"/>
      <c r="GA42" s="336"/>
      <c r="GB42" s="336"/>
      <c r="GC42" s="336"/>
      <c r="GD42" s="336"/>
      <c r="GE42" s="336"/>
      <c r="GF42" s="336"/>
      <c r="GG42" s="336"/>
      <c r="GH42" s="336"/>
      <c r="GI42" s="336"/>
      <c r="GJ42" s="336"/>
      <c r="GK42" s="336"/>
      <c r="GL42" s="336"/>
      <c r="GM42" s="336"/>
      <c r="GN42" s="336"/>
      <c r="GO42" s="336"/>
      <c r="GP42" s="336"/>
      <c r="GQ42" s="336"/>
      <c r="GR42" s="336"/>
      <c r="GS42" s="336"/>
      <c r="GT42" s="336"/>
      <c r="GU42" s="336"/>
      <c r="GV42" s="336"/>
      <c r="GW42" s="336"/>
      <c r="GX42" s="336"/>
      <c r="GY42" s="336"/>
      <c r="GZ42" s="336"/>
      <c r="HA42" s="336"/>
      <c r="HB42" s="336"/>
      <c r="HC42" s="336"/>
      <c r="HD42" s="336"/>
      <c r="HE42" s="336"/>
      <c r="HF42" s="336"/>
      <c r="HG42" s="336"/>
      <c r="HH42" s="336"/>
      <c r="HI42" s="336"/>
      <c r="HJ42" s="336"/>
      <c r="HK42" s="336"/>
      <c r="HL42" s="336"/>
      <c r="HM42" s="336"/>
    </row>
    <row r="43" spans="1:221" x14ac:dyDescent="0.2">
      <c r="A43" s="387" t="s">
        <v>81</v>
      </c>
      <c r="B43" s="336"/>
      <c r="C43" s="336"/>
      <c r="D43" s="393">
        <f>$N$24</f>
        <v>10</v>
      </c>
      <c r="E43" s="364" t="s">
        <v>122</v>
      </c>
      <c r="F43" s="365" t="s">
        <v>8</v>
      </c>
      <c r="G43" s="400"/>
      <c r="H43" s="356"/>
      <c r="I43" s="401">
        <f>'Rider Rates'!$B$85</f>
        <v>4.94232E-2</v>
      </c>
      <c r="J43" s="401">
        <f t="shared" si="0"/>
        <v>4.94232E-2</v>
      </c>
      <c r="K43" s="367"/>
      <c r="L43" s="250"/>
      <c r="M43" s="250"/>
      <c r="N43" s="250">
        <f>ROUND(D43*I43,2)</f>
        <v>0.49</v>
      </c>
      <c r="O43" s="250">
        <f t="shared" si="2"/>
        <v>0.49</v>
      </c>
      <c r="P43" s="361">
        <f>'Rider Rates'!$D$85</f>
        <v>45562</v>
      </c>
      <c r="R43" s="383"/>
      <c r="S43" s="377"/>
      <c r="T43" s="378"/>
      <c r="U43" s="336"/>
      <c r="V43" s="379"/>
      <c r="W43" s="336"/>
      <c r="X43" s="336"/>
      <c r="Y43" s="336"/>
      <c r="Z43" s="336"/>
      <c r="AA43" s="336"/>
      <c r="AB43" s="336"/>
      <c r="AC43" s="336"/>
      <c r="AD43" s="336"/>
      <c r="AE43" s="336"/>
      <c r="AF43" s="336"/>
      <c r="AG43" s="336"/>
      <c r="AH43" s="336"/>
      <c r="AI43" s="336"/>
      <c r="AJ43" s="336"/>
      <c r="AK43" s="336"/>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c r="BT43" s="336"/>
      <c r="BU43" s="336"/>
      <c r="BV43" s="336"/>
      <c r="BW43" s="336"/>
      <c r="BX43" s="336"/>
      <c r="BY43" s="336"/>
      <c r="BZ43" s="336"/>
      <c r="CA43" s="336"/>
      <c r="CB43" s="336"/>
      <c r="CC43" s="336"/>
      <c r="CD43" s="336"/>
      <c r="CE43" s="336"/>
      <c r="CF43" s="336"/>
      <c r="CG43" s="336"/>
      <c r="CH43" s="336"/>
      <c r="CI43" s="336"/>
      <c r="CJ43" s="336"/>
      <c r="CK43" s="336"/>
      <c r="CL43" s="336"/>
      <c r="CM43" s="336"/>
      <c r="CN43" s="336"/>
      <c r="CO43" s="336"/>
      <c r="CP43" s="336"/>
      <c r="CQ43" s="336"/>
      <c r="CR43" s="336"/>
      <c r="CS43" s="336"/>
      <c r="CT43" s="336"/>
      <c r="CU43" s="336"/>
      <c r="CV43" s="336"/>
      <c r="CW43" s="336"/>
      <c r="CX43" s="336"/>
      <c r="CY43" s="336"/>
      <c r="CZ43" s="336"/>
      <c r="DA43" s="336"/>
      <c r="DB43" s="336"/>
      <c r="DC43" s="336"/>
      <c r="DD43" s="336"/>
      <c r="DE43" s="336"/>
      <c r="DF43" s="336"/>
      <c r="DG43" s="336"/>
      <c r="DH43" s="336"/>
      <c r="DI43" s="336"/>
      <c r="DJ43" s="336"/>
      <c r="DK43" s="336"/>
      <c r="DL43" s="336"/>
      <c r="DM43" s="336"/>
      <c r="DN43" s="336"/>
      <c r="DO43" s="336"/>
      <c r="DP43" s="336"/>
      <c r="DQ43" s="336"/>
      <c r="DR43" s="336"/>
      <c r="DS43" s="336"/>
      <c r="DT43" s="336"/>
      <c r="DU43" s="336"/>
      <c r="DV43" s="336"/>
      <c r="DW43" s="336"/>
      <c r="DX43" s="336"/>
      <c r="DY43" s="336"/>
      <c r="DZ43" s="336"/>
      <c r="EA43" s="336"/>
      <c r="EB43" s="336"/>
      <c r="EC43" s="336"/>
      <c r="ED43" s="336"/>
      <c r="EE43" s="336"/>
      <c r="EF43" s="336"/>
      <c r="EG43" s="336"/>
      <c r="EH43" s="336"/>
      <c r="EI43" s="336"/>
      <c r="EJ43" s="336"/>
      <c r="EK43" s="336"/>
      <c r="EL43" s="336"/>
      <c r="EM43" s="336"/>
      <c r="EN43" s="336"/>
      <c r="EO43" s="336"/>
      <c r="EP43" s="336"/>
      <c r="EQ43" s="336"/>
      <c r="ER43" s="336"/>
      <c r="ES43" s="336"/>
      <c r="ET43" s="336"/>
      <c r="EU43" s="336"/>
      <c r="EV43" s="336"/>
      <c r="EW43" s="336"/>
      <c r="EX43" s="336"/>
      <c r="EY43" s="336"/>
      <c r="EZ43" s="336"/>
      <c r="FA43" s="336"/>
      <c r="FB43" s="336"/>
      <c r="FC43" s="336"/>
      <c r="FD43" s="336"/>
      <c r="FE43" s="336"/>
      <c r="FF43" s="336"/>
      <c r="FG43" s="336"/>
      <c r="FH43" s="336"/>
      <c r="FI43" s="336"/>
      <c r="FJ43" s="336"/>
      <c r="FK43" s="336"/>
      <c r="FL43" s="336"/>
      <c r="FM43" s="336"/>
      <c r="FN43" s="336"/>
      <c r="FO43" s="336"/>
      <c r="FP43" s="336"/>
      <c r="FQ43" s="336"/>
      <c r="FR43" s="336"/>
      <c r="FS43" s="336"/>
      <c r="FT43" s="336"/>
      <c r="FU43" s="336"/>
      <c r="FV43" s="336"/>
      <c r="FW43" s="336"/>
      <c r="FX43" s="336"/>
      <c r="FY43" s="336"/>
      <c r="FZ43" s="336"/>
      <c r="GA43" s="336"/>
      <c r="GB43" s="336"/>
      <c r="GC43" s="336"/>
      <c r="GD43" s="336"/>
      <c r="GE43" s="336"/>
      <c r="GF43" s="336"/>
      <c r="GG43" s="336"/>
      <c r="GH43" s="336"/>
      <c r="GI43" s="336"/>
      <c r="GJ43" s="336"/>
      <c r="GK43" s="336"/>
      <c r="GL43" s="336"/>
      <c r="GM43" s="336"/>
      <c r="GN43" s="336"/>
      <c r="GO43" s="336"/>
      <c r="GP43" s="336"/>
      <c r="GQ43" s="336"/>
      <c r="GR43" s="336"/>
      <c r="GS43" s="336"/>
      <c r="GT43" s="336"/>
      <c r="GU43" s="336"/>
      <c r="GV43" s="336"/>
      <c r="GW43" s="336"/>
      <c r="GX43" s="336"/>
      <c r="GY43" s="336"/>
      <c r="GZ43" s="336"/>
      <c r="HA43" s="336"/>
      <c r="HB43" s="336"/>
      <c r="HC43" s="336"/>
      <c r="HD43" s="336"/>
      <c r="HE43" s="336"/>
      <c r="HF43" s="336"/>
      <c r="HG43" s="336"/>
      <c r="HH43" s="336"/>
      <c r="HI43" s="336"/>
      <c r="HJ43" s="336"/>
      <c r="HK43" s="336"/>
      <c r="HL43" s="336"/>
      <c r="HM43" s="336"/>
    </row>
    <row r="44" spans="1:221" x14ac:dyDescent="0.2">
      <c r="A44" s="387" t="s">
        <v>82</v>
      </c>
      <c r="B44" s="336"/>
      <c r="C44" s="336"/>
      <c r="D44" s="393">
        <f>$N$24</f>
        <v>10</v>
      </c>
      <c r="E44" s="364" t="s">
        <v>122</v>
      </c>
      <c r="F44" s="365" t="s">
        <v>8</v>
      </c>
      <c r="G44" s="402"/>
      <c r="H44" s="356"/>
      <c r="I44" s="401">
        <f>'Rider Rates'!$B$87</f>
        <v>6.6985699999999995E-2</v>
      </c>
      <c r="J44" s="401">
        <f t="shared" si="0"/>
        <v>6.6985699999999995E-2</v>
      </c>
      <c r="K44" s="367"/>
      <c r="L44" s="250"/>
      <c r="M44" s="250"/>
      <c r="N44" s="250">
        <f>ROUND(D44*I44,2)</f>
        <v>0.67</v>
      </c>
      <c r="O44" s="250">
        <f t="shared" si="2"/>
        <v>0.67</v>
      </c>
      <c r="P44" s="361">
        <f>'Rider Rates'!$D$87</f>
        <v>45167</v>
      </c>
      <c r="R44" s="383"/>
      <c r="S44" s="377"/>
      <c r="T44" s="378"/>
      <c r="U44" s="336"/>
      <c r="V44" s="379"/>
      <c r="W44" s="336"/>
      <c r="X44" s="336"/>
      <c r="Y44" s="336"/>
      <c r="Z44" s="336"/>
      <c r="AA44" s="336"/>
      <c r="AB44" s="336"/>
      <c r="AC44" s="336"/>
      <c r="AD44" s="336"/>
      <c r="AE44" s="336"/>
      <c r="AF44" s="336"/>
      <c r="AG44" s="336"/>
      <c r="AH44" s="336"/>
      <c r="AI44" s="336"/>
      <c r="AJ44" s="336"/>
      <c r="AK44" s="336"/>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c r="CF44" s="336"/>
      <c r="CG44" s="336"/>
      <c r="CH44" s="336"/>
      <c r="CI44" s="336"/>
      <c r="CJ44" s="336"/>
      <c r="CK44" s="336"/>
      <c r="CL44" s="336"/>
      <c r="CM44" s="336"/>
      <c r="CN44" s="336"/>
      <c r="CO44" s="336"/>
      <c r="CP44" s="336"/>
      <c r="CQ44" s="336"/>
      <c r="CR44" s="336"/>
      <c r="CS44" s="336"/>
      <c r="CT44" s="336"/>
      <c r="CU44" s="336"/>
      <c r="CV44" s="336"/>
      <c r="CW44" s="336"/>
      <c r="CX44" s="336"/>
      <c r="CY44" s="336"/>
      <c r="CZ44" s="336"/>
      <c r="DA44" s="336"/>
      <c r="DB44" s="336"/>
      <c r="DC44" s="336"/>
      <c r="DD44" s="336"/>
      <c r="DE44" s="336"/>
      <c r="DF44" s="336"/>
      <c r="DG44" s="336"/>
      <c r="DH44" s="336"/>
      <c r="DI44" s="336"/>
      <c r="DJ44" s="336"/>
      <c r="DK44" s="336"/>
      <c r="DL44" s="336"/>
      <c r="DM44" s="336"/>
      <c r="DN44" s="336"/>
      <c r="DO44" s="336"/>
      <c r="DP44" s="336"/>
      <c r="DQ44" s="336"/>
      <c r="DR44" s="336"/>
      <c r="DS44" s="336"/>
      <c r="DT44" s="336"/>
      <c r="DU44" s="336"/>
      <c r="DV44" s="336"/>
      <c r="DW44" s="336"/>
      <c r="DX44" s="336"/>
      <c r="DY44" s="336"/>
      <c r="DZ44" s="336"/>
      <c r="EA44" s="336"/>
      <c r="EB44" s="336"/>
      <c r="EC44" s="336"/>
      <c r="ED44" s="336"/>
      <c r="EE44" s="336"/>
      <c r="EF44" s="336"/>
      <c r="EG44" s="336"/>
      <c r="EH44" s="336"/>
      <c r="EI44" s="336"/>
      <c r="EJ44" s="336"/>
      <c r="EK44" s="336"/>
      <c r="EL44" s="336"/>
      <c r="EM44" s="336"/>
      <c r="EN44" s="336"/>
      <c r="EO44" s="336"/>
      <c r="EP44" s="336"/>
      <c r="EQ44" s="336"/>
      <c r="ER44" s="336"/>
      <c r="ES44" s="336"/>
      <c r="ET44" s="336"/>
      <c r="EU44" s="336"/>
      <c r="EV44" s="336"/>
      <c r="EW44" s="336"/>
      <c r="EX44" s="336"/>
      <c r="EY44" s="336"/>
      <c r="EZ44" s="336"/>
      <c r="FA44" s="336"/>
      <c r="FB44" s="336"/>
      <c r="FC44" s="336"/>
      <c r="FD44" s="336"/>
      <c r="FE44" s="336"/>
      <c r="FF44" s="336"/>
      <c r="FG44" s="336"/>
      <c r="FH44" s="336"/>
      <c r="FI44" s="336"/>
      <c r="FJ44" s="336"/>
      <c r="FK44" s="336"/>
      <c r="FL44" s="336"/>
      <c r="FM44" s="336"/>
      <c r="FN44" s="336"/>
      <c r="FO44" s="336"/>
      <c r="FP44" s="336"/>
      <c r="FQ44" s="336"/>
      <c r="FR44" s="336"/>
      <c r="FS44" s="336"/>
      <c r="FT44" s="336"/>
      <c r="FU44" s="336"/>
      <c r="FV44" s="336"/>
      <c r="FW44" s="336"/>
      <c r="FX44" s="336"/>
      <c r="FY44" s="336"/>
      <c r="FZ44" s="336"/>
      <c r="GA44" s="336"/>
      <c r="GB44" s="336"/>
      <c r="GC44" s="336"/>
      <c r="GD44" s="336"/>
      <c r="GE44" s="336"/>
      <c r="GF44" s="336"/>
      <c r="GG44" s="336"/>
      <c r="GH44" s="336"/>
      <c r="GI44" s="336"/>
      <c r="GJ44" s="336"/>
      <c r="GK44" s="336"/>
      <c r="GL44" s="336"/>
      <c r="GM44" s="336"/>
      <c r="GN44" s="336"/>
      <c r="GO44" s="336"/>
      <c r="GP44" s="336"/>
      <c r="GQ44" s="336"/>
      <c r="GR44" s="336"/>
      <c r="GS44" s="336"/>
      <c r="GT44" s="336"/>
      <c r="GU44" s="336"/>
      <c r="GV44" s="336"/>
      <c r="GW44" s="336"/>
      <c r="GX44" s="336"/>
      <c r="GY44" s="336"/>
      <c r="GZ44" s="336"/>
      <c r="HA44" s="336"/>
      <c r="HB44" s="336"/>
      <c r="HC44" s="336"/>
      <c r="HD44" s="336"/>
      <c r="HE44" s="336"/>
      <c r="HF44" s="336"/>
      <c r="HG44" s="336"/>
      <c r="HH44" s="336"/>
      <c r="HI44" s="336"/>
      <c r="HJ44" s="336"/>
      <c r="HK44" s="336"/>
      <c r="HL44" s="336"/>
      <c r="HM44" s="336"/>
    </row>
    <row r="45" spans="1:221" x14ac:dyDescent="0.2">
      <c r="A45" s="395" t="s">
        <v>206</v>
      </c>
      <c r="B45" s="336"/>
      <c r="C45" s="336"/>
      <c r="D45" s="393"/>
      <c r="E45" s="398" t="s">
        <v>115</v>
      </c>
      <c r="F45" s="386"/>
      <c r="G45" s="402"/>
      <c r="H45" s="356"/>
      <c r="I45" s="403">
        <f>'Rider Rates'!$B$90</f>
        <v>2.08</v>
      </c>
      <c r="J45" s="403">
        <f t="shared" si="0"/>
        <v>2.08</v>
      </c>
      <c r="K45" s="367"/>
      <c r="L45" s="250"/>
      <c r="M45" s="250"/>
      <c r="N45" s="250">
        <f>I45</f>
        <v>2.08</v>
      </c>
      <c r="O45" s="250">
        <f t="shared" si="2"/>
        <v>2.08</v>
      </c>
      <c r="P45" s="361">
        <f>'Rider Rates'!$D$90</f>
        <v>45657</v>
      </c>
      <c r="R45" s="383"/>
      <c r="S45" s="377"/>
      <c r="T45" s="378"/>
      <c r="U45" s="336"/>
      <c r="V45" s="379"/>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c r="CS45" s="336"/>
      <c r="CT45" s="336"/>
      <c r="CU45" s="336"/>
      <c r="CV45" s="336"/>
      <c r="CW45" s="336"/>
      <c r="CX45" s="336"/>
      <c r="CY45" s="336"/>
      <c r="CZ45" s="336"/>
      <c r="DA45" s="336"/>
      <c r="DB45" s="336"/>
      <c r="DC45" s="336"/>
      <c r="DD45" s="336"/>
      <c r="DE45" s="336"/>
      <c r="DF45" s="336"/>
      <c r="DG45" s="336"/>
      <c r="DH45" s="336"/>
      <c r="DI45" s="336"/>
      <c r="DJ45" s="336"/>
      <c r="DK45" s="336"/>
      <c r="DL45" s="336"/>
      <c r="DM45" s="336"/>
      <c r="DN45" s="336"/>
      <c r="DO45" s="336"/>
      <c r="DP45" s="336"/>
      <c r="DQ45" s="336"/>
      <c r="DR45" s="336"/>
      <c r="DS45" s="336"/>
      <c r="DT45" s="336"/>
      <c r="DU45" s="336"/>
      <c r="DV45" s="336"/>
      <c r="DW45" s="336"/>
      <c r="DX45" s="336"/>
      <c r="DY45" s="336"/>
      <c r="DZ45" s="336"/>
      <c r="EA45" s="336"/>
      <c r="EB45" s="336"/>
      <c r="EC45" s="336"/>
      <c r="ED45" s="336"/>
      <c r="EE45" s="336"/>
      <c r="EF45" s="336"/>
      <c r="EG45" s="336"/>
      <c r="EH45" s="336"/>
      <c r="EI45" s="336"/>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6"/>
      <c r="FU45" s="336"/>
      <c r="FV45" s="336"/>
      <c r="FW45" s="336"/>
      <c r="FX45" s="336"/>
      <c r="FY45" s="336"/>
      <c r="FZ45" s="336"/>
      <c r="GA45" s="336"/>
      <c r="GB45" s="336"/>
      <c r="GC45" s="336"/>
      <c r="GD45" s="336"/>
      <c r="GE45" s="336"/>
      <c r="GF45" s="336"/>
      <c r="GG45" s="336"/>
      <c r="GH45" s="336"/>
      <c r="GI45" s="336"/>
      <c r="GJ45" s="336"/>
      <c r="GK45" s="336"/>
      <c r="GL45" s="336"/>
      <c r="GM45" s="336"/>
      <c r="GN45" s="336"/>
      <c r="GO45" s="336"/>
      <c r="GP45" s="336"/>
      <c r="GQ45" s="336"/>
      <c r="GR45" s="336"/>
      <c r="GS45" s="336"/>
      <c r="GT45" s="336"/>
      <c r="GU45" s="336"/>
      <c r="GV45" s="336"/>
      <c r="GW45" s="336"/>
      <c r="GX45" s="336"/>
      <c r="GY45" s="336"/>
      <c r="GZ45" s="336"/>
      <c r="HA45" s="336"/>
      <c r="HB45" s="336"/>
      <c r="HC45" s="336"/>
      <c r="HD45" s="336"/>
      <c r="HE45" s="336"/>
      <c r="HF45" s="336"/>
      <c r="HG45" s="336"/>
      <c r="HH45" s="336"/>
      <c r="HI45" s="336"/>
      <c r="HJ45" s="336"/>
      <c r="HK45" s="336"/>
      <c r="HL45" s="336"/>
      <c r="HM45" s="336"/>
    </row>
    <row r="46" spans="1:221" x14ac:dyDescent="0.2">
      <c r="A46" s="395" t="s">
        <v>239</v>
      </c>
      <c r="B46" s="336"/>
      <c r="C46" s="336"/>
      <c r="D46" s="363">
        <f>IF($C$17&lt;0,0,$C$17)</f>
        <v>0</v>
      </c>
      <c r="E46" s="364" t="s">
        <v>41</v>
      </c>
      <c r="F46" s="365" t="s">
        <v>8</v>
      </c>
      <c r="G46" s="389"/>
      <c r="H46" s="389"/>
      <c r="I46" s="389"/>
      <c r="J46" s="389">
        <f>'Rider Rates'!$B$94</f>
        <v>0</v>
      </c>
      <c r="K46" s="367" t="s">
        <v>42</v>
      </c>
      <c r="L46" s="250"/>
      <c r="M46" s="250"/>
      <c r="N46" s="250"/>
      <c r="O46" s="250">
        <f>ROUND($D46*('Rider Rates'!B$94),2)</f>
        <v>0</v>
      </c>
      <c r="P46" s="361">
        <f>'Rider Rates'!$D$94</f>
        <v>44531</v>
      </c>
      <c r="Q46" s="386"/>
      <c r="R46" s="383"/>
      <c r="S46" s="377"/>
      <c r="T46" s="378"/>
      <c r="U46" s="336"/>
      <c r="V46" s="379"/>
      <c r="W46" s="336"/>
      <c r="X46" s="336"/>
      <c r="Y46" s="336"/>
      <c r="Z46" s="336"/>
      <c r="AA46" s="336"/>
      <c r="AB46" s="336"/>
      <c r="AC46" s="336"/>
      <c r="AD46" s="336"/>
      <c r="AE46" s="336"/>
      <c r="AF46" s="336"/>
      <c r="AG46" s="336"/>
      <c r="AH46" s="336"/>
      <c r="AI46" s="336"/>
      <c r="AJ46" s="336"/>
      <c r="AK46" s="336"/>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36"/>
      <c r="BT46" s="336"/>
      <c r="BU46" s="336"/>
      <c r="BV46" s="336"/>
      <c r="BW46" s="336"/>
      <c r="BX46" s="336"/>
      <c r="BY46" s="336"/>
      <c r="BZ46" s="336"/>
      <c r="CA46" s="336"/>
      <c r="CB46" s="336"/>
      <c r="CC46" s="336"/>
      <c r="CD46" s="336"/>
      <c r="CE46" s="336"/>
      <c r="CF46" s="336"/>
      <c r="CG46" s="336"/>
      <c r="CH46" s="336"/>
      <c r="CI46" s="336"/>
      <c r="CJ46" s="336"/>
      <c r="CK46" s="336"/>
      <c r="CL46" s="336"/>
      <c r="CM46" s="336"/>
      <c r="CN46" s="336"/>
      <c r="CO46" s="336"/>
      <c r="CP46" s="336"/>
      <c r="CQ46" s="336"/>
      <c r="CR46" s="336"/>
      <c r="CS46" s="336"/>
      <c r="CT46" s="336"/>
      <c r="CU46" s="336"/>
      <c r="CV46" s="336"/>
      <c r="CW46" s="336"/>
      <c r="CX46" s="336"/>
      <c r="CY46" s="336"/>
      <c r="CZ46" s="336"/>
      <c r="DA46" s="336"/>
      <c r="DB46" s="336"/>
      <c r="DC46" s="336"/>
      <c r="DD46" s="336"/>
      <c r="DE46" s="336"/>
      <c r="DF46" s="336"/>
      <c r="DG46" s="336"/>
      <c r="DH46" s="336"/>
      <c r="DI46" s="336"/>
      <c r="DJ46" s="336"/>
      <c r="DK46" s="336"/>
      <c r="DL46" s="336"/>
      <c r="DM46" s="336"/>
      <c r="DN46" s="336"/>
      <c r="DO46" s="336"/>
      <c r="DP46" s="336"/>
      <c r="DQ46" s="336"/>
      <c r="DR46" s="336"/>
      <c r="DS46" s="336"/>
      <c r="DT46" s="336"/>
      <c r="DU46" s="336"/>
      <c r="DV46" s="336"/>
      <c r="DW46" s="336"/>
      <c r="DX46" s="336"/>
      <c r="DY46" s="336"/>
      <c r="DZ46" s="336"/>
      <c r="EA46" s="336"/>
      <c r="EB46" s="336"/>
      <c r="EC46" s="336"/>
      <c r="ED46" s="336"/>
      <c r="EE46" s="336"/>
      <c r="EF46" s="336"/>
      <c r="EG46" s="336"/>
      <c r="EH46" s="336"/>
      <c r="EI46" s="336"/>
      <c r="EJ46" s="336"/>
      <c r="EK46" s="336"/>
      <c r="EL46" s="336"/>
      <c r="EM46" s="336"/>
      <c r="EN46" s="336"/>
      <c r="EO46" s="336"/>
      <c r="EP46" s="336"/>
      <c r="EQ46" s="336"/>
      <c r="ER46" s="336"/>
      <c r="ES46" s="336"/>
      <c r="ET46" s="336"/>
      <c r="EU46" s="336"/>
      <c r="EV46" s="336"/>
      <c r="EW46" s="336"/>
      <c r="EX46" s="336"/>
      <c r="EY46" s="336"/>
      <c r="EZ46" s="336"/>
      <c r="FA46" s="336"/>
      <c r="FB46" s="336"/>
      <c r="FC46" s="336"/>
      <c r="FD46" s="336"/>
      <c r="FE46" s="336"/>
      <c r="FF46" s="336"/>
      <c r="FG46" s="336"/>
      <c r="FH46" s="336"/>
      <c r="FI46" s="336"/>
      <c r="FJ46" s="336"/>
      <c r="FK46" s="336"/>
      <c r="FL46" s="336"/>
      <c r="FM46" s="336"/>
      <c r="FN46" s="336"/>
      <c r="FO46" s="336"/>
      <c r="FP46" s="336"/>
      <c r="FQ46" s="336"/>
      <c r="FR46" s="336"/>
      <c r="FS46" s="336"/>
      <c r="FT46" s="336"/>
      <c r="FU46" s="336"/>
      <c r="FV46" s="336"/>
      <c r="FW46" s="336"/>
      <c r="FX46" s="336"/>
      <c r="FY46" s="336"/>
      <c r="FZ46" s="336"/>
      <c r="GA46" s="336"/>
      <c r="GB46" s="336"/>
      <c r="GC46" s="336"/>
      <c r="GD46" s="336"/>
      <c r="GE46" s="336"/>
      <c r="GF46" s="336"/>
      <c r="GG46" s="336"/>
      <c r="GH46" s="336"/>
      <c r="GI46" s="336"/>
      <c r="GJ46" s="336"/>
      <c r="GK46" s="336"/>
      <c r="GL46" s="336"/>
      <c r="GM46" s="336"/>
      <c r="GN46" s="336"/>
      <c r="GO46" s="336"/>
      <c r="GP46" s="336"/>
      <c r="GQ46" s="336"/>
      <c r="GR46" s="336"/>
      <c r="GS46" s="336"/>
      <c r="GT46" s="336"/>
      <c r="GU46" s="336"/>
      <c r="GV46" s="336"/>
      <c r="GW46" s="336"/>
      <c r="GX46" s="336"/>
      <c r="GY46" s="336"/>
      <c r="GZ46" s="336"/>
      <c r="HA46" s="336"/>
      <c r="HB46" s="336"/>
      <c r="HC46" s="336"/>
      <c r="HD46" s="336"/>
      <c r="HE46" s="336"/>
      <c r="HF46" s="336"/>
      <c r="HG46" s="336"/>
      <c r="HH46" s="336"/>
      <c r="HI46" s="336"/>
      <c r="HJ46" s="336"/>
      <c r="HK46" s="336"/>
      <c r="HL46" s="336"/>
      <c r="HM46" s="336"/>
    </row>
    <row r="47" spans="1:221" x14ac:dyDescent="0.2">
      <c r="A47" s="387" t="s">
        <v>156</v>
      </c>
      <c r="B47" s="336"/>
      <c r="C47" s="336"/>
      <c r="D47" s="393">
        <f>$N$24</f>
        <v>10</v>
      </c>
      <c r="E47" s="364" t="s">
        <v>122</v>
      </c>
      <c r="F47" s="365" t="s">
        <v>8</v>
      </c>
      <c r="G47" s="402"/>
      <c r="H47" s="356"/>
      <c r="I47" s="401">
        <f>'Rider Rates'!$B$105</f>
        <v>0.2363101</v>
      </c>
      <c r="J47" s="401">
        <f t="shared" si="0"/>
        <v>0.2363101</v>
      </c>
      <c r="K47" s="367"/>
      <c r="L47" s="250"/>
      <c r="M47" s="250"/>
      <c r="N47" s="250">
        <f>ROUND(D47*I47,2)</f>
        <v>2.36</v>
      </c>
      <c r="O47" s="250">
        <f t="shared" si="2"/>
        <v>2.36</v>
      </c>
      <c r="P47" s="361">
        <f>'Rider Rates'!$D$105</f>
        <v>45622</v>
      </c>
      <c r="Q47" s="386"/>
      <c r="R47" s="383"/>
      <c r="S47" s="377"/>
      <c r="T47" s="378"/>
      <c r="U47" s="336"/>
      <c r="V47" s="379"/>
      <c r="W47" s="336"/>
      <c r="X47" s="336"/>
      <c r="Y47" s="336"/>
      <c r="Z47" s="336"/>
      <c r="AA47" s="336"/>
      <c r="AB47" s="336"/>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6"/>
      <c r="FX47" s="336"/>
      <c r="FY47" s="336"/>
      <c r="FZ47" s="336"/>
      <c r="GA47" s="336"/>
      <c r="GB47" s="336"/>
      <c r="GC47" s="336"/>
      <c r="GD47" s="336"/>
      <c r="GE47" s="336"/>
      <c r="GF47" s="336"/>
      <c r="GG47" s="336"/>
      <c r="GH47" s="336"/>
      <c r="GI47" s="336"/>
      <c r="GJ47" s="336"/>
      <c r="GK47" s="336"/>
      <c r="GL47" s="336"/>
      <c r="GM47" s="336"/>
      <c r="GN47" s="336"/>
      <c r="GO47" s="336"/>
      <c r="GP47" s="336"/>
      <c r="GQ47" s="336"/>
      <c r="GR47" s="336"/>
      <c r="GS47" s="336"/>
      <c r="GT47" s="336"/>
      <c r="GU47" s="336"/>
      <c r="GV47" s="336"/>
      <c r="GW47" s="336"/>
      <c r="GX47" s="336"/>
      <c r="GY47" s="336"/>
      <c r="GZ47" s="336"/>
      <c r="HA47" s="336"/>
      <c r="HB47" s="336"/>
      <c r="HC47" s="336"/>
      <c r="HD47" s="336"/>
      <c r="HE47" s="336"/>
      <c r="HF47" s="336"/>
      <c r="HG47" s="336"/>
      <c r="HH47" s="336"/>
      <c r="HI47" s="336"/>
      <c r="HJ47" s="336"/>
      <c r="HK47" s="336"/>
      <c r="HL47" s="336"/>
      <c r="HM47" s="336"/>
    </row>
    <row r="48" spans="1:221" x14ac:dyDescent="0.2">
      <c r="A48" s="395" t="s">
        <v>217</v>
      </c>
      <c r="B48" s="336"/>
      <c r="C48" s="336"/>
      <c r="D48" s="393"/>
      <c r="E48" s="398" t="s">
        <v>115</v>
      </c>
      <c r="F48" s="386"/>
      <c r="G48" s="402"/>
      <c r="H48" s="356"/>
      <c r="I48" s="404">
        <f>'Rider Rates'!B120</f>
        <v>0.97</v>
      </c>
      <c r="J48" s="403">
        <f t="shared" si="0"/>
        <v>0.97</v>
      </c>
      <c r="K48" s="367"/>
      <c r="L48" s="250"/>
      <c r="M48" s="250"/>
      <c r="N48" s="405">
        <f>I48</f>
        <v>0.97</v>
      </c>
      <c r="O48" s="250">
        <f t="shared" si="2"/>
        <v>0.97</v>
      </c>
      <c r="P48" s="361">
        <f>'Rider Rates'!D120</f>
        <v>45593</v>
      </c>
      <c r="Q48" s="386"/>
      <c r="R48" s="383"/>
      <c r="S48" s="377"/>
      <c r="T48" s="378"/>
      <c r="U48" s="336"/>
      <c r="V48" s="379"/>
      <c r="W48" s="336"/>
      <c r="X48" s="336"/>
      <c r="Y48" s="336"/>
      <c r="Z48" s="336"/>
      <c r="AA48" s="336"/>
      <c r="AB48" s="336"/>
      <c r="AC48" s="336"/>
      <c r="AD48" s="336"/>
      <c r="AE48" s="336"/>
      <c r="AF48" s="336"/>
      <c r="AG48" s="336"/>
      <c r="AH48" s="336"/>
      <c r="AI48" s="336"/>
      <c r="AJ48" s="336"/>
      <c r="AK48" s="336"/>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36"/>
      <c r="BT48" s="336"/>
      <c r="BU48" s="336"/>
      <c r="BV48" s="336"/>
      <c r="BW48" s="336"/>
      <c r="BX48" s="336"/>
      <c r="BY48" s="336"/>
      <c r="BZ48" s="336"/>
      <c r="CA48" s="336"/>
      <c r="CB48" s="336"/>
      <c r="CC48" s="336"/>
      <c r="CD48" s="336"/>
      <c r="CE48" s="336"/>
      <c r="CF48" s="336"/>
      <c r="CG48" s="336"/>
      <c r="CH48" s="336"/>
      <c r="CI48" s="336"/>
      <c r="CJ48" s="336"/>
      <c r="CK48" s="336"/>
      <c r="CL48" s="336"/>
      <c r="CM48" s="336"/>
      <c r="CN48" s="336"/>
      <c r="CO48" s="336"/>
      <c r="CP48" s="336"/>
      <c r="CQ48" s="336"/>
      <c r="CR48" s="336"/>
      <c r="CS48" s="336"/>
      <c r="CT48" s="336"/>
      <c r="CU48" s="336"/>
      <c r="CV48" s="336"/>
      <c r="CW48" s="336"/>
      <c r="CX48" s="336"/>
      <c r="CY48" s="336"/>
      <c r="CZ48" s="336"/>
      <c r="DA48" s="336"/>
      <c r="DB48" s="336"/>
      <c r="DC48" s="336"/>
      <c r="DD48" s="336"/>
      <c r="DE48" s="336"/>
      <c r="DF48" s="336"/>
      <c r="DG48" s="336"/>
      <c r="DH48" s="336"/>
      <c r="DI48" s="336"/>
      <c r="DJ48" s="336"/>
      <c r="DK48" s="336"/>
      <c r="DL48" s="336"/>
      <c r="DM48" s="336"/>
      <c r="DN48" s="336"/>
      <c r="DO48" s="336"/>
      <c r="DP48" s="336"/>
      <c r="DQ48" s="336"/>
      <c r="DR48" s="336"/>
      <c r="DS48" s="336"/>
      <c r="DT48" s="336"/>
      <c r="DU48" s="336"/>
      <c r="DV48" s="336"/>
      <c r="DW48" s="336"/>
      <c r="DX48" s="336"/>
      <c r="DY48" s="336"/>
      <c r="DZ48" s="336"/>
      <c r="EA48" s="336"/>
      <c r="EB48" s="336"/>
      <c r="EC48" s="336"/>
      <c r="ED48" s="336"/>
      <c r="EE48" s="336"/>
      <c r="EF48" s="336"/>
      <c r="EG48" s="336"/>
      <c r="EH48" s="336"/>
      <c r="EI48" s="336"/>
      <c r="EJ48" s="336"/>
      <c r="EK48" s="336"/>
      <c r="EL48" s="336"/>
      <c r="EM48" s="336"/>
      <c r="EN48" s="336"/>
      <c r="EO48" s="336"/>
      <c r="EP48" s="336"/>
      <c r="EQ48" s="336"/>
      <c r="ER48" s="336"/>
      <c r="ES48" s="336"/>
      <c r="ET48" s="336"/>
      <c r="EU48" s="336"/>
      <c r="EV48" s="336"/>
      <c r="EW48" s="336"/>
      <c r="EX48" s="336"/>
      <c r="EY48" s="336"/>
      <c r="EZ48" s="336"/>
      <c r="FA48" s="336"/>
      <c r="FB48" s="336"/>
      <c r="FC48" s="336"/>
      <c r="FD48" s="336"/>
      <c r="FE48" s="336"/>
      <c r="FF48" s="336"/>
      <c r="FG48" s="336"/>
      <c r="FH48" s="336"/>
      <c r="FI48" s="336"/>
      <c r="FJ48" s="336"/>
      <c r="FK48" s="336"/>
      <c r="FL48" s="336"/>
      <c r="FM48" s="336"/>
      <c r="FN48" s="336"/>
      <c r="FO48" s="336"/>
      <c r="FP48" s="336"/>
      <c r="FQ48" s="336"/>
      <c r="FR48" s="336"/>
      <c r="FS48" s="336"/>
      <c r="FT48" s="336"/>
      <c r="FU48" s="336"/>
      <c r="FV48" s="336"/>
      <c r="FW48" s="336"/>
      <c r="FX48" s="336"/>
      <c r="FY48" s="336"/>
      <c r="FZ48" s="336"/>
      <c r="GA48" s="336"/>
      <c r="GB48" s="336"/>
      <c r="GC48" s="336"/>
      <c r="GD48" s="336"/>
      <c r="GE48" s="336"/>
      <c r="GF48" s="336"/>
      <c r="GG48" s="336"/>
      <c r="GH48" s="336"/>
      <c r="GI48" s="336"/>
      <c r="GJ48" s="336"/>
      <c r="GK48" s="336"/>
      <c r="GL48" s="336"/>
      <c r="GM48" s="336"/>
      <c r="GN48" s="336"/>
      <c r="GO48" s="336"/>
      <c r="GP48" s="336"/>
      <c r="GQ48" s="336"/>
      <c r="GR48" s="336"/>
      <c r="GS48" s="336"/>
      <c r="GT48" s="336"/>
      <c r="GU48" s="336"/>
      <c r="GV48" s="336"/>
      <c r="GW48" s="336"/>
      <c r="GX48" s="336"/>
      <c r="GY48" s="336"/>
      <c r="GZ48" s="336"/>
      <c r="HA48" s="336"/>
      <c r="HB48" s="336"/>
      <c r="HC48" s="336"/>
      <c r="HD48" s="336"/>
      <c r="HE48" s="336"/>
      <c r="HF48" s="336"/>
      <c r="HG48" s="336"/>
      <c r="HH48" s="336"/>
      <c r="HI48" s="336"/>
      <c r="HJ48" s="336"/>
      <c r="HK48" s="336"/>
      <c r="HL48" s="336"/>
      <c r="HM48" s="336"/>
    </row>
    <row r="49" spans="1:221" x14ac:dyDescent="0.2">
      <c r="A49" s="387" t="s">
        <v>157</v>
      </c>
      <c r="B49" s="336"/>
      <c r="C49" s="336"/>
      <c r="D49" s="363">
        <f>'Customer Info'!$B$21+'Customer Info'!$B$22</f>
        <v>0</v>
      </c>
      <c r="E49" s="364" t="s">
        <v>41</v>
      </c>
      <c r="F49" s="365" t="s">
        <v>8</v>
      </c>
      <c r="G49" s="389">
        <f>'Rider Rates'!$B$112</f>
        <v>3.8972999999999998E-3</v>
      </c>
      <c r="H49" s="389"/>
      <c r="I49" s="401"/>
      <c r="J49" s="396">
        <f>SUM(G49:H49)</f>
        <v>3.8972999999999998E-3</v>
      </c>
      <c r="K49" s="367" t="s">
        <v>42</v>
      </c>
      <c r="L49" s="250">
        <f>ROUND(D49*G49,2)</f>
        <v>0</v>
      </c>
      <c r="M49" s="250"/>
      <c r="N49" s="250"/>
      <c r="O49" s="250">
        <f t="shared" si="2"/>
        <v>0</v>
      </c>
      <c r="P49" s="361">
        <f>'Rider Rates'!$D$112</f>
        <v>44531</v>
      </c>
      <c r="Q49" s="386"/>
      <c r="R49" s="383"/>
      <c r="S49" s="377"/>
      <c r="T49" s="378"/>
      <c r="U49" s="336"/>
      <c r="V49" s="379"/>
      <c r="W49" s="336"/>
      <c r="X49" s="336"/>
      <c r="Y49" s="336"/>
      <c r="Z49" s="336"/>
      <c r="AA49" s="336"/>
      <c r="AB49" s="336"/>
      <c r="AC49" s="336"/>
      <c r="AD49" s="336"/>
      <c r="AE49" s="336"/>
      <c r="AF49" s="336"/>
      <c r="AG49" s="336"/>
      <c r="AH49" s="336"/>
      <c r="AI49" s="336"/>
      <c r="AJ49" s="336"/>
      <c r="AK49" s="336"/>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36"/>
      <c r="BT49" s="336"/>
      <c r="BU49" s="336"/>
      <c r="BV49" s="336"/>
      <c r="BW49" s="336"/>
      <c r="BX49" s="336"/>
      <c r="BY49" s="336"/>
      <c r="BZ49" s="336"/>
      <c r="CA49" s="336"/>
      <c r="CB49" s="336"/>
      <c r="CC49" s="336"/>
      <c r="CD49" s="336"/>
      <c r="CE49" s="336"/>
      <c r="CF49" s="336"/>
      <c r="CG49" s="336"/>
      <c r="CH49" s="336"/>
      <c r="CI49" s="336"/>
      <c r="CJ49" s="336"/>
      <c r="CK49" s="336"/>
      <c r="CL49" s="336"/>
      <c r="CM49" s="336"/>
      <c r="CN49" s="336"/>
      <c r="CO49" s="336"/>
      <c r="CP49" s="336"/>
      <c r="CQ49" s="336"/>
      <c r="CR49" s="336"/>
      <c r="CS49" s="336"/>
      <c r="CT49" s="336"/>
      <c r="CU49" s="336"/>
      <c r="CV49" s="336"/>
      <c r="CW49" s="336"/>
      <c r="CX49" s="336"/>
      <c r="CY49" s="336"/>
      <c r="CZ49" s="336"/>
      <c r="DA49" s="336"/>
      <c r="DB49" s="336"/>
      <c r="DC49" s="336"/>
      <c r="DD49" s="336"/>
      <c r="DE49" s="336"/>
      <c r="DF49" s="336"/>
      <c r="DG49" s="336"/>
      <c r="DH49" s="336"/>
      <c r="DI49" s="336"/>
      <c r="DJ49" s="336"/>
      <c r="DK49" s="336"/>
      <c r="DL49" s="336"/>
      <c r="DM49" s="336"/>
      <c r="DN49" s="336"/>
      <c r="DO49" s="336"/>
      <c r="DP49" s="336"/>
      <c r="DQ49" s="336"/>
      <c r="DR49" s="336"/>
      <c r="DS49" s="336"/>
      <c r="DT49" s="336"/>
      <c r="DU49" s="336"/>
      <c r="DV49" s="336"/>
      <c r="DW49" s="336"/>
      <c r="DX49" s="336"/>
      <c r="DY49" s="336"/>
      <c r="DZ49" s="336"/>
      <c r="EA49" s="336"/>
      <c r="EB49" s="336"/>
      <c r="EC49" s="336"/>
      <c r="ED49" s="336"/>
      <c r="EE49" s="336"/>
      <c r="EF49" s="336"/>
      <c r="EG49" s="336"/>
      <c r="EH49" s="336"/>
      <c r="EI49" s="336"/>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6"/>
      <c r="FU49" s="336"/>
      <c r="FV49" s="336"/>
      <c r="FW49" s="336"/>
      <c r="FX49" s="336"/>
      <c r="FY49" s="336"/>
      <c r="FZ49" s="336"/>
      <c r="GA49" s="336"/>
      <c r="GB49" s="336"/>
      <c r="GC49" s="336"/>
      <c r="GD49" s="336"/>
      <c r="GE49" s="336"/>
      <c r="GF49" s="336"/>
      <c r="GG49" s="336"/>
      <c r="GH49" s="336"/>
      <c r="GI49" s="336"/>
      <c r="GJ49" s="336"/>
      <c r="GK49" s="336"/>
      <c r="GL49" s="336"/>
      <c r="GM49" s="336"/>
      <c r="GN49" s="336"/>
      <c r="GO49" s="336"/>
      <c r="GP49" s="336"/>
      <c r="GQ49" s="336"/>
      <c r="GR49" s="336"/>
      <c r="GS49" s="336"/>
      <c r="GT49" s="336"/>
      <c r="GU49" s="336"/>
      <c r="GV49" s="336"/>
      <c r="GW49" s="336"/>
      <c r="GX49" s="336"/>
      <c r="GY49" s="336"/>
      <c r="GZ49" s="336"/>
      <c r="HA49" s="336"/>
      <c r="HB49" s="336"/>
      <c r="HC49" s="336"/>
      <c r="HD49" s="336"/>
      <c r="HE49" s="336"/>
      <c r="HF49" s="336"/>
      <c r="HG49" s="336"/>
      <c r="HH49" s="336"/>
      <c r="HI49" s="336"/>
      <c r="HJ49" s="336"/>
      <c r="HK49" s="336"/>
      <c r="HL49" s="336"/>
      <c r="HM49" s="336"/>
    </row>
    <row r="50" spans="1:221" x14ac:dyDescent="0.2">
      <c r="A50" s="395" t="s">
        <v>208</v>
      </c>
      <c r="B50" s="336"/>
      <c r="C50" s="336"/>
      <c r="D50" s="363">
        <f>IF($C$17&lt;1,0,$C$17)</f>
        <v>0</v>
      </c>
      <c r="E50" s="364" t="s">
        <v>41</v>
      </c>
      <c r="F50" s="358" t="s">
        <v>8</v>
      </c>
      <c r="G50" s="366"/>
      <c r="H50" s="366"/>
      <c r="I50" s="406">
        <f>'Rider Rates'!B117</f>
        <v>0</v>
      </c>
      <c r="J50" s="406">
        <f>SUM(G50:I50)</f>
        <v>0</v>
      </c>
      <c r="K50" s="367" t="s">
        <v>42</v>
      </c>
      <c r="L50" s="250"/>
      <c r="M50" s="250"/>
      <c r="N50" s="250">
        <f>D50*J50</f>
        <v>0</v>
      </c>
      <c r="O50" s="250">
        <f>SUM(L50:N50)</f>
        <v>0</v>
      </c>
      <c r="P50" s="361">
        <f>'Rider Rates'!D117</f>
        <v>45657</v>
      </c>
      <c r="Q50" s="386"/>
      <c r="R50" s="383"/>
      <c r="S50" s="377"/>
      <c r="T50" s="378"/>
      <c r="U50" s="336"/>
      <c r="V50" s="379"/>
      <c r="W50" s="336"/>
      <c r="X50" s="336"/>
      <c r="Y50" s="336"/>
      <c r="Z50" s="336"/>
      <c r="AA50" s="336"/>
      <c r="AB50" s="336"/>
      <c r="AC50" s="336"/>
      <c r="AD50" s="336"/>
      <c r="AE50" s="336"/>
      <c r="AF50" s="336"/>
      <c r="AG50" s="336"/>
      <c r="AH50" s="336"/>
      <c r="AI50" s="336"/>
      <c r="AJ50" s="336"/>
      <c r="AK50" s="336"/>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36"/>
      <c r="BT50" s="336"/>
      <c r="BU50" s="336"/>
      <c r="BV50" s="336"/>
      <c r="BW50" s="336"/>
      <c r="BX50" s="336"/>
      <c r="BY50" s="336"/>
      <c r="BZ50" s="336"/>
      <c r="CA50" s="336"/>
      <c r="CB50" s="336"/>
      <c r="CC50" s="336"/>
      <c r="CD50" s="336"/>
      <c r="CE50" s="336"/>
      <c r="CF50" s="336"/>
      <c r="CG50" s="336"/>
      <c r="CH50" s="336"/>
      <c r="CI50" s="336"/>
      <c r="CJ50" s="336"/>
      <c r="CK50" s="336"/>
      <c r="CL50" s="336"/>
      <c r="CM50" s="336"/>
      <c r="CN50" s="336"/>
      <c r="CO50" s="336"/>
      <c r="CP50" s="336"/>
      <c r="CQ50" s="336"/>
      <c r="CR50" s="336"/>
      <c r="CS50" s="336"/>
      <c r="CT50" s="336"/>
      <c r="CU50" s="336"/>
      <c r="CV50" s="336"/>
      <c r="CW50" s="336"/>
      <c r="CX50" s="336"/>
      <c r="CY50" s="336"/>
      <c r="CZ50" s="336"/>
      <c r="DA50" s="336"/>
      <c r="DB50" s="336"/>
      <c r="DC50" s="336"/>
      <c r="DD50" s="336"/>
      <c r="DE50" s="336"/>
      <c r="DF50" s="336"/>
      <c r="DG50" s="336"/>
      <c r="DH50" s="336"/>
      <c r="DI50" s="336"/>
      <c r="DJ50" s="336"/>
      <c r="DK50" s="336"/>
      <c r="DL50" s="336"/>
      <c r="DM50" s="336"/>
      <c r="DN50" s="336"/>
      <c r="DO50" s="336"/>
      <c r="DP50" s="336"/>
      <c r="DQ50" s="336"/>
      <c r="DR50" s="336"/>
      <c r="DS50" s="336"/>
      <c r="DT50" s="336"/>
      <c r="DU50" s="336"/>
      <c r="DV50" s="336"/>
      <c r="DW50" s="336"/>
      <c r="DX50" s="336"/>
      <c r="DY50" s="336"/>
      <c r="DZ50" s="336"/>
      <c r="EA50" s="336"/>
      <c r="EB50" s="336"/>
      <c r="EC50" s="336"/>
      <c r="ED50" s="336"/>
      <c r="EE50" s="336"/>
      <c r="EF50" s="336"/>
      <c r="EG50" s="336"/>
      <c r="EH50" s="336"/>
      <c r="EI50" s="336"/>
      <c r="EJ50" s="336"/>
      <c r="EK50" s="336"/>
      <c r="EL50" s="336"/>
      <c r="EM50" s="336"/>
      <c r="EN50" s="336"/>
      <c r="EO50" s="336"/>
      <c r="EP50" s="336"/>
      <c r="EQ50" s="336"/>
      <c r="ER50" s="336"/>
      <c r="ES50" s="336"/>
      <c r="ET50" s="336"/>
      <c r="EU50" s="336"/>
      <c r="EV50" s="336"/>
      <c r="EW50" s="336"/>
      <c r="EX50" s="336"/>
      <c r="EY50" s="336"/>
      <c r="EZ50" s="336"/>
      <c r="FA50" s="336"/>
      <c r="FB50" s="336"/>
      <c r="FC50" s="336"/>
      <c r="FD50" s="336"/>
      <c r="FE50" s="336"/>
      <c r="FF50" s="336"/>
      <c r="FG50" s="336"/>
      <c r="FH50" s="336"/>
      <c r="FI50" s="336"/>
      <c r="FJ50" s="336"/>
      <c r="FK50" s="336"/>
      <c r="FL50" s="336"/>
      <c r="FM50" s="336"/>
      <c r="FN50" s="336"/>
      <c r="FO50" s="336"/>
      <c r="FP50" s="336"/>
      <c r="FQ50" s="336"/>
      <c r="FR50" s="336"/>
      <c r="FS50" s="336"/>
      <c r="FT50" s="336"/>
      <c r="FU50" s="336"/>
      <c r="FV50" s="336"/>
      <c r="FW50" s="336"/>
      <c r="FX50" s="336"/>
      <c r="FY50" s="336"/>
      <c r="FZ50" s="336"/>
      <c r="GA50" s="336"/>
      <c r="GB50" s="336"/>
      <c r="GC50" s="336"/>
      <c r="GD50" s="336"/>
      <c r="GE50" s="336"/>
      <c r="GF50" s="336"/>
      <c r="GG50" s="336"/>
      <c r="GH50" s="336"/>
      <c r="GI50" s="336"/>
      <c r="GJ50" s="336"/>
      <c r="GK50" s="336"/>
      <c r="GL50" s="336"/>
      <c r="GM50" s="336"/>
      <c r="GN50" s="336"/>
      <c r="GO50" s="336"/>
      <c r="GP50" s="336"/>
      <c r="GQ50" s="336"/>
      <c r="GR50" s="336"/>
      <c r="GS50" s="336"/>
      <c r="GT50" s="336"/>
      <c r="GU50" s="336"/>
      <c r="GV50" s="336"/>
      <c r="GW50" s="336"/>
      <c r="GX50" s="336"/>
      <c r="GY50" s="336"/>
      <c r="GZ50" s="336"/>
      <c r="HA50" s="336"/>
      <c r="HB50" s="336"/>
      <c r="HC50" s="336"/>
      <c r="HD50" s="336"/>
      <c r="HE50" s="336"/>
      <c r="HF50" s="336"/>
      <c r="HG50" s="336"/>
      <c r="HH50" s="336"/>
      <c r="HI50" s="336"/>
      <c r="HJ50" s="336"/>
      <c r="HK50" s="336"/>
      <c r="HL50" s="336"/>
      <c r="HM50" s="336"/>
    </row>
    <row r="51" spans="1:221" x14ac:dyDescent="0.2">
      <c r="A51" s="397" t="s">
        <v>230</v>
      </c>
      <c r="B51" s="336"/>
      <c r="C51" s="336"/>
      <c r="D51" s="363"/>
      <c r="E51" s="364" t="s">
        <v>115</v>
      </c>
      <c r="F51" s="365" t="s">
        <v>8</v>
      </c>
      <c r="G51" s="407"/>
      <c r="H51" s="407"/>
      <c r="I51" s="407">
        <f>'Rider Rates'!$B$124</f>
        <v>0.1</v>
      </c>
      <c r="J51" s="407">
        <f>SUM(G51:I51)</f>
        <v>0.1</v>
      </c>
      <c r="K51" s="367"/>
      <c r="L51" s="408"/>
      <c r="M51" s="408"/>
      <c r="N51" s="408">
        <f>J51</f>
        <v>0.1</v>
      </c>
      <c r="O51" s="408">
        <f>SUM(L51:N51)</f>
        <v>0.1</v>
      </c>
      <c r="P51" s="409">
        <f>'Rider Rates'!$E$124</f>
        <v>45658</v>
      </c>
      <c r="Q51" s="386"/>
      <c r="R51" s="383"/>
      <c r="S51" s="377"/>
      <c r="T51" s="378"/>
      <c r="U51" s="336"/>
      <c r="V51" s="379"/>
      <c r="W51" s="336"/>
      <c r="X51" s="336"/>
      <c r="Y51" s="336"/>
      <c r="Z51" s="336"/>
      <c r="AA51" s="336"/>
      <c r="AB51" s="336"/>
      <c r="AC51" s="336"/>
      <c r="AD51" s="336"/>
      <c r="AE51" s="336"/>
      <c r="AF51" s="336"/>
      <c r="AG51" s="336"/>
      <c r="AH51" s="336"/>
      <c r="AI51" s="336"/>
      <c r="AJ51" s="336"/>
      <c r="AK51" s="336"/>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c r="CF51" s="336"/>
      <c r="CG51" s="336"/>
      <c r="CH51" s="336"/>
      <c r="CI51" s="336"/>
      <c r="CJ51" s="336"/>
      <c r="CK51" s="336"/>
      <c r="CL51" s="336"/>
      <c r="CM51" s="336"/>
      <c r="CN51" s="336"/>
      <c r="CO51" s="336"/>
      <c r="CP51" s="336"/>
      <c r="CQ51" s="336"/>
      <c r="CR51" s="336"/>
      <c r="CS51" s="336"/>
      <c r="CT51" s="336"/>
      <c r="CU51" s="336"/>
      <c r="CV51" s="336"/>
      <c r="CW51" s="336"/>
      <c r="CX51" s="336"/>
      <c r="CY51" s="336"/>
      <c r="CZ51" s="336"/>
      <c r="DA51" s="336"/>
      <c r="DB51" s="336"/>
      <c r="DC51" s="336"/>
      <c r="DD51" s="336"/>
      <c r="DE51" s="336"/>
      <c r="DF51" s="336"/>
      <c r="DG51" s="336"/>
      <c r="DH51" s="336"/>
      <c r="DI51" s="336"/>
      <c r="DJ51" s="336"/>
      <c r="DK51" s="336"/>
      <c r="DL51" s="336"/>
      <c r="DM51" s="336"/>
      <c r="DN51" s="336"/>
      <c r="DO51" s="336"/>
      <c r="DP51" s="336"/>
      <c r="DQ51" s="336"/>
      <c r="DR51" s="336"/>
      <c r="DS51" s="336"/>
      <c r="DT51" s="336"/>
      <c r="DU51" s="336"/>
      <c r="DV51" s="336"/>
      <c r="DW51" s="336"/>
      <c r="DX51" s="336"/>
      <c r="DY51" s="336"/>
      <c r="DZ51" s="336"/>
      <c r="EA51" s="336"/>
      <c r="EB51" s="336"/>
      <c r="EC51" s="336"/>
      <c r="ED51" s="336"/>
      <c r="EE51" s="336"/>
      <c r="EF51" s="336"/>
      <c r="EG51" s="336"/>
      <c r="EH51" s="336"/>
      <c r="EI51" s="336"/>
      <c r="EJ51" s="336"/>
      <c r="EK51" s="336"/>
      <c r="EL51" s="336"/>
      <c r="EM51" s="336"/>
      <c r="EN51" s="336"/>
      <c r="EO51" s="336"/>
      <c r="EP51" s="336"/>
      <c r="EQ51" s="336"/>
      <c r="ER51" s="336"/>
      <c r="ES51" s="336"/>
      <c r="ET51" s="336"/>
      <c r="EU51" s="336"/>
      <c r="EV51" s="336"/>
      <c r="EW51" s="336"/>
      <c r="EX51" s="336"/>
      <c r="EY51" s="336"/>
      <c r="EZ51" s="336"/>
      <c r="FA51" s="336"/>
      <c r="FB51" s="336"/>
      <c r="FC51" s="336"/>
      <c r="FD51" s="336"/>
      <c r="FE51" s="336"/>
      <c r="FF51" s="336"/>
      <c r="FG51" s="336"/>
      <c r="FH51" s="336"/>
      <c r="FI51" s="336"/>
      <c r="FJ51" s="336"/>
      <c r="FK51" s="336"/>
      <c r="FL51" s="336"/>
      <c r="FM51" s="336"/>
      <c r="FN51" s="336"/>
      <c r="FO51" s="336"/>
      <c r="FP51" s="336"/>
      <c r="FQ51" s="336"/>
      <c r="FR51" s="336"/>
      <c r="FS51" s="336"/>
      <c r="FT51" s="336"/>
      <c r="FU51" s="336"/>
      <c r="FV51" s="336"/>
      <c r="FW51" s="336"/>
      <c r="FX51" s="336"/>
      <c r="FY51" s="336"/>
      <c r="FZ51" s="336"/>
      <c r="GA51" s="336"/>
      <c r="GB51" s="336"/>
      <c r="GC51" s="336"/>
      <c r="GD51" s="336"/>
      <c r="GE51" s="336"/>
      <c r="GF51" s="336"/>
      <c r="GG51" s="336"/>
      <c r="GH51" s="336"/>
      <c r="GI51" s="336"/>
      <c r="GJ51" s="336"/>
      <c r="GK51" s="336"/>
      <c r="GL51" s="336"/>
      <c r="GM51" s="336"/>
      <c r="GN51" s="336"/>
      <c r="GO51" s="336"/>
      <c r="GP51" s="336"/>
      <c r="GQ51" s="336"/>
      <c r="GR51" s="336"/>
      <c r="GS51" s="336"/>
      <c r="GT51" s="336"/>
      <c r="GU51" s="336"/>
      <c r="GV51" s="336"/>
      <c r="GW51" s="336"/>
      <c r="GX51" s="336"/>
      <c r="GY51" s="336"/>
      <c r="GZ51" s="336"/>
      <c r="HA51" s="336"/>
      <c r="HB51" s="336"/>
      <c r="HC51" s="336"/>
      <c r="HD51" s="336"/>
      <c r="HE51" s="336"/>
      <c r="HF51" s="336"/>
      <c r="HG51" s="336"/>
      <c r="HH51" s="336"/>
      <c r="HI51" s="336"/>
      <c r="HJ51" s="336"/>
      <c r="HK51" s="336"/>
      <c r="HL51" s="336"/>
      <c r="HM51" s="336"/>
    </row>
    <row r="52" spans="1:221" x14ac:dyDescent="0.2">
      <c r="A52" s="397" t="s">
        <v>242</v>
      </c>
      <c r="B52" s="336"/>
      <c r="C52" s="336"/>
      <c r="D52" s="363">
        <f>C17</f>
        <v>0</v>
      </c>
      <c r="E52" s="364" t="s">
        <v>41</v>
      </c>
      <c r="F52" s="358" t="s">
        <v>8</v>
      </c>
      <c r="G52" s="389"/>
      <c r="H52" s="389"/>
      <c r="I52" s="389">
        <f>'Rider Rates'!$B$129</f>
        <v>0</v>
      </c>
      <c r="J52" s="396">
        <f>SUM(G52:I52)</f>
        <v>0</v>
      </c>
      <c r="K52" s="367" t="s">
        <v>42</v>
      </c>
      <c r="L52" s="250"/>
      <c r="M52" s="250"/>
      <c r="N52" s="250">
        <f>D52*J52</f>
        <v>0</v>
      </c>
      <c r="O52" s="250">
        <f>SUM(L52:N52)</f>
        <v>0</v>
      </c>
      <c r="P52" s="361">
        <f>'Rider Rates'!D129</f>
        <v>44531</v>
      </c>
      <c r="Q52" s="386"/>
      <c r="R52" s="383"/>
      <c r="S52" s="377"/>
      <c r="T52" s="378"/>
      <c r="U52" s="336"/>
      <c r="V52" s="379"/>
      <c r="W52" s="336"/>
      <c r="X52" s="336"/>
      <c r="Y52" s="336"/>
      <c r="Z52" s="336"/>
      <c r="AA52" s="336"/>
      <c r="AB52" s="336"/>
      <c r="AC52" s="336"/>
      <c r="AD52" s="336"/>
      <c r="AE52" s="336"/>
      <c r="AF52" s="336"/>
      <c r="AG52" s="336"/>
      <c r="AH52" s="336"/>
      <c r="AI52" s="336"/>
      <c r="AJ52" s="336"/>
      <c r="AK52" s="336"/>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c r="CF52" s="336"/>
      <c r="CG52" s="336"/>
      <c r="CH52" s="336"/>
      <c r="CI52" s="336"/>
      <c r="CJ52" s="336"/>
      <c r="CK52" s="336"/>
      <c r="CL52" s="336"/>
      <c r="CM52" s="336"/>
      <c r="CN52" s="336"/>
      <c r="CO52" s="336"/>
      <c r="CP52" s="336"/>
      <c r="CQ52" s="336"/>
      <c r="CR52" s="336"/>
      <c r="CS52" s="336"/>
      <c r="CT52" s="336"/>
      <c r="CU52" s="336"/>
      <c r="CV52" s="336"/>
      <c r="CW52" s="336"/>
      <c r="CX52" s="336"/>
      <c r="CY52" s="336"/>
      <c r="CZ52" s="336"/>
      <c r="DA52" s="336"/>
      <c r="DB52" s="336"/>
      <c r="DC52" s="336"/>
      <c r="DD52" s="336"/>
      <c r="DE52" s="336"/>
      <c r="DF52" s="336"/>
      <c r="DG52" s="336"/>
      <c r="DH52" s="336"/>
      <c r="DI52" s="336"/>
      <c r="DJ52" s="336"/>
      <c r="DK52" s="336"/>
      <c r="DL52" s="336"/>
      <c r="DM52" s="336"/>
      <c r="DN52" s="336"/>
      <c r="DO52" s="336"/>
      <c r="DP52" s="336"/>
      <c r="DQ52" s="336"/>
      <c r="DR52" s="336"/>
      <c r="DS52" s="336"/>
      <c r="DT52" s="336"/>
      <c r="DU52" s="336"/>
      <c r="DV52" s="336"/>
      <c r="DW52" s="336"/>
      <c r="DX52" s="336"/>
      <c r="DY52" s="336"/>
      <c r="DZ52" s="336"/>
      <c r="EA52" s="336"/>
      <c r="EB52" s="336"/>
      <c r="EC52" s="336"/>
      <c r="ED52" s="336"/>
      <c r="EE52" s="336"/>
      <c r="EF52" s="336"/>
      <c r="EG52" s="336"/>
      <c r="EH52" s="336"/>
      <c r="EI52" s="336"/>
      <c r="EJ52" s="336"/>
      <c r="EK52" s="336"/>
      <c r="EL52" s="336"/>
      <c r="EM52" s="336"/>
      <c r="EN52" s="336"/>
      <c r="EO52" s="336"/>
      <c r="EP52" s="336"/>
      <c r="EQ52" s="336"/>
      <c r="ER52" s="336"/>
      <c r="ES52" s="336"/>
      <c r="ET52" s="336"/>
      <c r="EU52" s="336"/>
      <c r="EV52" s="336"/>
      <c r="EW52" s="336"/>
      <c r="EX52" s="336"/>
      <c r="EY52" s="336"/>
      <c r="EZ52" s="336"/>
      <c r="FA52" s="336"/>
      <c r="FB52" s="336"/>
      <c r="FC52" s="336"/>
      <c r="FD52" s="336"/>
      <c r="FE52" s="336"/>
      <c r="FF52" s="336"/>
      <c r="FG52" s="336"/>
      <c r="FH52" s="336"/>
      <c r="FI52" s="336"/>
      <c r="FJ52" s="336"/>
      <c r="FK52" s="336"/>
      <c r="FL52" s="336"/>
      <c r="FM52" s="336"/>
      <c r="FN52" s="336"/>
      <c r="FO52" s="336"/>
      <c r="FP52" s="336"/>
      <c r="FQ52" s="336"/>
      <c r="FR52" s="336"/>
      <c r="FS52" s="336"/>
      <c r="FT52" s="336"/>
      <c r="FU52" s="336"/>
      <c r="FV52" s="336"/>
      <c r="FW52" s="336"/>
      <c r="FX52" s="336"/>
      <c r="FY52" s="336"/>
      <c r="FZ52" s="336"/>
      <c r="GA52" s="336"/>
      <c r="GB52" s="336"/>
      <c r="GC52" s="336"/>
      <c r="GD52" s="336"/>
      <c r="GE52" s="336"/>
      <c r="GF52" s="336"/>
      <c r="GG52" s="336"/>
      <c r="GH52" s="336"/>
      <c r="GI52" s="336"/>
      <c r="GJ52" s="336"/>
      <c r="GK52" s="336"/>
      <c r="GL52" s="336"/>
      <c r="GM52" s="336"/>
      <c r="GN52" s="336"/>
      <c r="GO52" s="336"/>
      <c r="GP52" s="336"/>
      <c r="GQ52" s="336"/>
      <c r="GR52" s="336"/>
      <c r="GS52" s="336"/>
      <c r="GT52" s="336"/>
      <c r="GU52" s="336"/>
      <c r="GV52" s="336"/>
      <c r="GW52" s="336"/>
      <c r="GX52" s="336"/>
      <c r="GY52" s="336"/>
      <c r="GZ52" s="336"/>
      <c r="HA52" s="336"/>
      <c r="HB52" s="336"/>
      <c r="HC52" s="336"/>
      <c r="HD52" s="336"/>
      <c r="HE52" s="336"/>
      <c r="HF52" s="336"/>
      <c r="HG52" s="336"/>
      <c r="HH52" s="336"/>
      <c r="HI52" s="336"/>
      <c r="HJ52" s="336"/>
      <c r="HK52" s="336"/>
      <c r="HL52" s="336"/>
      <c r="HM52" s="336"/>
    </row>
    <row r="53" spans="1:221" x14ac:dyDescent="0.2">
      <c r="A53" s="397" t="s">
        <v>241</v>
      </c>
      <c r="B53" s="336"/>
      <c r="C53" s="336"/>
      <c r="D53" s="363"/>
      <c r="E53" s="364" t="s">
        <v>115</v>
      </c>
      <c r="F53" s="365" t="s">
        <v>8</v>
      </c>
      <c r="G53" s="407"/>
      <c r="H53" s="407"/>
      <c r="I53" s="407">
        <f>'Rider Rates'!$B$136</f>
        <v>0</v>
      </c>
      <c r="J53" s="407">
        <f>SUM(G53:I53)</f>
        <v>0</v>
      </c>
      <c r="K53" s="367"/>
      <c r="L53" s="408"/>
      <c r="M53" s="408"/>
      <c r="N53" s="408">
        <f>J53</f>
        <v>0</v>
      </c>
      <c r="O53" s="408">
        <f>SUM(L53:N53)</f>
        <v>0</v>
      </c>
      <c r="P53" s="409">
        <f>'Rider Rates'!$D$132</f>
        <v>44531</v>
      </c>
      <c r="Q53" s="386"/>
      <c r="R53" s="383"/>
      <c r="S53" s="377"/>
      <c r="T53" s="378"/>
      <c r="U53" s="336"/>
      <c r="V53" s="379"/>
      <c r="W53" s="336"/>
      <c r="X53" s="336"/>
      <c r="Y53" s="336"/>
      <c r="Z53" s="336"/>
      <c r="AA53" s="336"/>
      <c r="AB53" s="336"/>
      <c r="AC53" s="336"/>
      <c r="AD53" s="336"/>
      <c r="AE53" s="336"/>
      <c r="AF53" s="336"/>
      <c r="AG53" s="336"/>
      <c r="AH53" s="336"/>
      <c r="AI53" s="336"/>
      <c r="AJ53" s="336"/>
      <c r="AK53" s="336"/>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336"/>
      <c r="CR53" s="336"/>
      <c r="CS53" s="336"/>
      <c r="CT53" s="336"/>
      <c r="CU53" s="336"/>
      <c r="CV53" s="336"/>
      <c r="CW53" s="336"/>
      <c r="CX53" s="336"/>
      <c r="CY53" s="336"/>
      <c r="CZ53" s="336"/>
      <c r="DA53" s="336"/>
      <c r="DB53" s="336"/>
      <c r="DC53" s="336"/>
      <c r="DD53" s="336"/>
      <c r="DE53" s="336"/>
      <c r="DF53" s="336"/>
      <c r="DG53" s="336"/>
      <c r="DH53" s="336"/>
      <c r="DI53" s="336"/>
      <c r="DJ53" s="336"/>
      <c r="DK53" s="336"/>
      <c r="DL53" s="336"/>
      <c r="DM53" s="336"/>
      <c r="DN53" s="336"/>
      <c r="DO53" s="336"/>
      <c r="DP53" s="336"/>
      <c r="DQ53" s="336"/>
      <c r="DR53" s="336"/>
      <c r="DS53" s="336"/>
      <c r="DT53" s="336"/>
      <c r="DU53" s="336"/>
      <c r="DV53" s="336"/>
      <c r="DW53" s="336"/>
      <c r="DX53" s="336"/>
      <c r="DY53" s="336"/>
      <c r="DZ53" s="336"/>
      <c r="EA53" s="336"/>
      <c r="EB53" s="336"/>
      <c r="EC53" s="336"/>
      <c r="ED53" s="336"/>
      <c r="EE53" s="336"/>
      <c r="EF53" s="336"/>
      <c r="EG53" s="336"/>
      <c r="EH53" s="336"/>
      <c r="EI53" s="336"/>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6"/>
      <c r="FU53" s="336"/>
      <c r="FV53" s="336"/>
      <c r="FW53" s="336"/>
      <c r="FX53" s="336"/>
      <c r="FY53" s="336"/>
      <c r="FZ53" s="336"/>
      <c r="GA53" s="336"/>
      <c r="GB53" s="336"/>
      <c r="GC53" s="336"/>
      <c r="GD53" s="336"/>
      <c r="GE53" s="336"/>
      <c r="GF53" s="336"/>
      <c r="GG53" s="336"/>
      <c r="GH53" s="336"/>
      <c r="GI53" s="336"/>
      <c r="GJ53" s="336"/>
      <c r="GK53" s="336"/>
      <c r="GL53" s="336"/>
      <c r="GM53" s="336"/>
      <c r="GN53" s="336"/>
      <c r="GO53" s="336"/>
      <c r="GP53" s="336"/>
      <c r="GQ53" s="336"/>
      <c r="GR53" s="336"/>
      <c r="GS53" s="336"/>
      <c r="GT53" s="336"/>
      <c r="GU53" s="336"/>
      <c r="GV53" s="336"/>
      <c r="GW53" s="336"/>
      <c r="GX53" s="336"/>
      <c r="GY53" s="336"/>
      <c r="GZ53" s="336"/>
      <c r="HA53" s="336"/>
      <c r="HB53" s="336"/>
      <c r="HC53" s="336"/>
      <c r="HD53" s="336"/>
      <c r="HE53" s="336"/>
      <c r="HF53" s="336"/>
      <c r="HG53" s="336"/>
      <c r="HH53" s="336"/>
      <c r="HI53" s="336"/>
      <c r="HJ53" s="336"/>
      <c r="HK53" s="336"/>
      <c r="HL53" s="336"/>
      <c r="HM53" s="336"/>
    </row>
    <row r="54" spans="1:221" x14ac:dyDescent="0.2">
      <c r="A54" s="397" t="s">
        <v>243</v>
      </c>
      <c r="B54" s="336"/>
      <c r="C54" s="336"/>
      <c r="D54" s="363"/>
      <c r="E54" s="364"/>
      <c r="F54" s="365"/>
      <c r="G54" s="407"/>
      <c r="H54" s="407"/>
      <c r="I54" s="407"/>
      <c r="J54" s="407"/>
      <c r="K54" s="367"/>
      <c r="L54" s="408"/>
      <c r="M54" s="408"/>
      <c r="N54" s="408"/>
      <c r="O54" s="408"/>
      <c r="P54" s="409"/>
      <c r="Q54" s="386"/>
      <c r="R54" s="383"/>
      <c r="S54" s="377"/>
      <c r="T54" s="378"/>
      <c r="U54" s="336"/>
      <c r="V54" s="379"/>
      <c r="W54" s="336"/>
      <c r="X54" s="336"/>
      <c r="Y54" s="336"/>
      <c r="Z54" s="336"/>
      <c r="AA54" s="336"/>
      <c r="AB54" s="336"/>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c r="BS54" s="336"/>
      <c r="BT54" s="336"/>
      <c r="BU54" s="336"/>
      <c r="BV54" s="336"/>
      <c r="BW54" s="336"/>
      <c r="BX54" s="336"/>
      <c r="BY54" s="336"/>
      <c r="BZ54" s="336"/>
      <c r="CA54" s="336"/>
      <c r="CB54" s="336"/>
      <c r="CC54" s="336"/>
      <c r="CD54" s="336"/>
      <c r="CE54" s="336"/>
      <c r="CF54" s="336"/>
      <c r="CG54" s="336"/>
      <c r="CH54" s="336"/>
      <c r="CI54" s="336"/>
      <c r="CJ54" s="336"/>
      <c r="CK54" s="336"/>
      <c r="CL54" s="336"/>
      <c r="CM54" s="336"/>
      <c r="CN54" s="336"/>
      <c r="CO54" s="336"/>
      <c r="CP54" s="336"/>
      <c r="CQ54" s="336"/>
      <c r="CR54" s="336"/>
      <c r="CS54" s="336"/>
      <c r="CT54" s="336"/>
      <c r="CU54" s="336"/>
      <c r="CV54" s="336"/>
      <c r="CW54" s="336"/>
      <c r="CX54" s="336"/>
      <c r="CY54" s="336"/>
      <c r="CZ54" s="336"/>
      <c r="DA54" s="336"/>
      <c r="DB54" s="336"/>
      <c r="DC54" s="336"/>
      <c r="DD54" s="336"/>
      <c r="DE54" s="336"/>
      <c r="DF54" s="336"/>
      <c r="DG54" s="336"/>
      <c r="DH54" s="336"/>
      <c r="DI54" s="336"/>
      <c r="DJ54" s="336"/>
      <c r="DK54" s="336"/>
      <c r="DL54" s="336"/>
      <c r="DM54" s="336"/>
      <c r="DN54" s="336"/>
      <c r="DO54" s="336"/>
      <c r="DP54" s="336"/>
      <c r="DQ54" s="336"/>
      <c r="DR54" s="336"/>
      <c r="DS54" s="336"/>
      <c r="DT54" s="336"/>
      <c r="DU54" s="336"/>
      <c r="DV54" s="336"/>
      <c r="DW54" s="336"/>
      <c r="DX54" s="336"/>
      <c r="DY54" s="336"/>
      <c r="DZ54" s="336"/>
      <c r="EA54" s="336"/>
      <c r="EB54" s="336"/>
      <c r="EC54" s="336"/>
      <c r="ED54" s="336"/>
      <c r="EE54" s="336"/>
      <c r="EF54" s="336"/>
      <c r="EG54" s="336"/>
      <c r="EH54" s="336"/>
      <c r="EI54" s="336"/>
      <c r="EJ54" s="336"/>
      <c r="EK54" s="336"/>
      <c r="EL54" s="336"/>
      <c r="EM54" s="336"/>
      <c r="EN54" s="336"/>
      <c r="EO54" s="336"/>
      <c r="EP54" s="336"/>
      <c r="EQ54" s="336"/>
      <c r="ER54" s="336"/>
      <c r="ES54" s="336"/>
      <c r="ET54" s="336"/>
      <c r="EU54" s="336"/>
      <c r="EV54" s="336"/>
      <c r="EW54" s="336"/>
      <c r="EX54" s="336"/>
      <c r="EY54" s="336"/>
      <c r="EZ54" s="336"/>
      <c r="FA54" s="336"/>
      <c r="FB54" s="336"/>
      <c r="FC54" s="336"/>
      <c r="FD54" s="336"/>
      <c r="FE54" s="336"/>
      <c r="FF54" s="336"/>
      <c r="FG54" s="336"/>
      <c r="FH54" s="336"/>
      <c r="FI54" s="336"/>
      <c r="FJ54" s="336"/>
      <c r="FK54" s="336"/>
      <c r="FL54" s="336"/>
      <c r="FM54" s="336"/>
      <c r="FN54" s="336"/>
      <c r="FO54" s="336"/>
      <c r="FP54" s="336"/>
      <c r="FQ54" s="336"/>
      <c r="FR54" s="336"/>
      <c r="FS54" s="336"/>
      <c r="FT54" s="336"/>
      <c r="FU54" s="336"/>
      <c r="FV54" s="336"/>
      <c r="FW54" s="336"/>
      <c r="FX54" s="336"/>
      <c r="FY54" s="336"/>
      <c r="FZ54" s="336"/>
      <c r="GA54" s="336"/>
      <c r="GB54" s="336"/>
      <c r="GC54" s="336"/>
      <c r="GD54" s="336"/>
      <c r="GE54" s="336"/>
      <c r="GF54" s="336"/>
      <c r="GG54" s="336"/>
      <c r="GH54" s="336"/>
      <c r="GI54" s="336"/>
      <c r="GJ54" s="336"/>
      <c r="GK54" s="336"/>
      <c r="GL54" s="336"/>
      <c r="GM54" s="336"/>
      <c r="GN54" s="336"/>
      <c r="GO54" s="336"/>
      <c r="GP54" s="336"/>
      <c r="GQ54" s="336"/>
      <c r="GR54" s="336"/>
      <c r="GS54" s="336"/>
      <c r="GT54" s="336"/>
      <c r="GU54" s="336"/>
      <c r="GV54" s="336"/>
      <c r="GW54" s="336"/>
      <c r="GX54" s="336"/>
      <c r="GY54" s="336"/>
      <c r="GZ54" s="336"/>
      <c r="HA54" s="336"/>
      <c r="HB54" s="336"/>
      <c r="HC54" s="336"/>
      <c r="HD54" s="336"/>
      <c r="HE54" s="336"/>
      <c r="HF54" s="336"/>
      <c r="HG54" s="336"/>
      <c r="HH54" s="336"/>
      <c r="HI54" s="336"/>
      <c r="HJ54" s="336"/>
      <c r="HK54" s="336"/>
      <c r="HL54" s="336"/>
      <c r="HM54" s="336"/>
    </row>
    <row r="55" spans="1:221" x14ac:dyDescent="0.2">
      <c r="A55" s="410" t="s">
        <v>71</v>
      </c>
      <c r="B55" s="347"/>
      <c r="C55" s="347"/>
      <c r="D55" s="411"/>
      <c r="E55" s="412"/>
      <c r="F55" s="413"/>
      <c r="G55" s="413"/>
      <c r="H55" s="413"/>
      <c r="I55" s="413"/>
      <c r="J55" s="413"/>
      <c r="K55" s="414"/>
      <c r="L55" s="415">
        <f>SUM(L28:L54)</f>
        <v>0</v>
      </c>
      <c r="M55" s="415">
        <f t="shared" ref="M55:O55" si="5">SUM(M28:M54)</f>
        <v>0</v>
      </c>
      <c r="N55" s="415">
        <f t="shared" si="5"/>
        <v>7.839999999999999</v>
      </c>
      <c r="O55" s="415">
        <f t="shared" si="5"/>
        <v>7.839999999999999</v>
      </c>
      <c r="P55" s="416"/>
      <c r="Q55" s="386"/>
      <c r="R55" s="384"/>
      <c r="S55" s="384"/>
      <c r="T55" s="417"/>
      <c r="U55" s="336"/>
      <c r="V55" s="336"/>
      <c r="W55" s="336"/>
      <c r="X55" s="336"/>
      <c r="Y55" s="336"/>
      <c r="Z55" s="336"/>
      <c r="AA55" s="336"/>
      <c r="AB55" s="336"/>
      <c r="AC55" s="336"/>
      <c r="AD55" s="336"/>
      <c r="AE55" s="336"/>
      <c r="AF55" s="336"/>
      <c r="AG55" s="336"/>
      <c r="AH55" s="336"/>
      <c r="AI55" s="336"/>
      <c r="AJ55" s="336"/>
      <c r="AK55" s="336"/>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c r="BS55" s="336"/>
      <c r="BT55" s="336"/>
      <c r="BU55" s="336"/>
      <c r="BV55" s="336"/>
      <c r="BW55" s="336"/>
      <c r="BX55" s="336"/>
      <c r="BY55" s="336"/>
      <c r="BZ55" s="336"/>
      <c r="CA55" s="336"/>
      <c r="CB55" s="336"/>
      <c r="CC55" s="336"/>
      <c r="CD55" s="336"/>
      <c r="CE55" s="336"/>
      <c r="CF55" s="336"/>
      <c r="CG55" s="336"/>
      <c r="CH55" s="336"/>
      <c r="CI55" s="336"/>
      <c r="CJ55" s="336"/>
      <c r="CK55" s="336"/>
      <c r="CL55" s="336"/>
      <c r="CM55" s="336"/>
      <c r="CN55" s="336"/>
      <c r="CO55" s="336"/>
      <c r="CP55" s="336"/>
      <c r="CQ55" s="336"/>
      <c r="CR55" s="336"/>
      <c r="CS55" s="336"/>
      <c r="CT55" s="336"/>
      <c r="CU55" s="336"/>
      <c r="CV55" s="336"/>
      <c r="CW55" s="336"/>
      <c r="CX55" s="336"/>
      <c r="CY55" s="336"/>
      <c r="CZ55" s="336"/>
      <c r="DA55" s="336"/>
      <c r="DB55" s="336"/>
      <c r="DC55" s="336"/>
      <c r="DD55" s="336"/>
      <c r="DE55" s="336"/>
      <c r="DF55" s="336"/>
      <c r="DG55" s="336"/>
      <c r="DH55" s="336"/>
      <c r="DI55" s="336"/>
      <c r="DJ55" s="336"/>
      <c r="DK55" s="336"/>
      <c r="DL55" s="336"/>
      <c r="DM55" s="336"/>
      <c r="DN55" s="336"/>
      <c r="DO55" s="336"/>
      <c r="DP55" s="336"/>
      <c r="DQ55" s="336"/>
      <c r="DR55" s="336"/>
      <c r="DS55" s="336"/>
      <c r="DT55" s="336"/>
      <c r="DU55" s="336"/>
      <c r="DV55" s="336"/>
      <c r="DW55" s="336"/>
      <c r="DX55" s="336"/>
      <c r="DY55" s="336"/>
      <c r="DZ55" s="336"/>
      <c r="EA55" s="336"/>
      <c r="EB55" s="336"/>
      <c r="EC55" s="336"/>
      <c r="ED55" s="336"/>
      <c r="EE55" s="336"/>
      <c r="EF55" s="336"/>
      <c r="EG55" s="336"/>
      <c r="EH55" s="336"/>
      <c r="EI55" s="336"/>
      <c r="EJ55" s="336"/>
      <c r="EK55" s="336"/>
      <c r="EL55" s="336"/>
      <c r="EM55" s="336"/>
      <c r="EN55" s="336"/>
      <c r="EO55" s="336"/>
      <c r="EP55" s="336"/>
      <c r="EQ55" s="336"/>
      <c r="ER55" s="336"/>
      <c r="ES55" s="336"/>
      <c r="ET55" s="336"/>
      <c r="EU55" s="336"/>
      <c r="EV55" s="336"/>
      <c r="EW55" s="336"/>
      <c r="EX55" s="336"/>
      <c r="EY55" s="336"/>
      <c r="EZ55" s="336"/>
      <c r="FA55" s="336"/>
      <c r="FB55" s="336"/>
      <c r="FC55" s="336"/>
      <c r="FD55" s="336"/>
      <c r="FE55" s="336"/>
      <c r="FF55" s="336"/>
      <c r="FG55" s="336"/>
      <c r="FH55" s="336"/>
      <c r="FI55" s="336"/>
      <c r="FJ55" s="336"/>
      <c r="FK55" s="336"/>
      <c r="FL55" s="336"/>
      <c r="FM55" s="336"/>
      <c r="FN55" s="336"/>
      <c r="FO55" s="336"/>
      <c r="FP55" s="336"/>
      <c r="FQ55" s="336"/>
      <c r="FR55" s="336"/>
      <c r="FS55" s="336"/>
      <c r="FT55" s="336"/>
      <c r="FU55" s="336"/>
      <c r="FV55" s="336"/>
      <c r="FW55" s="336"/>
      <c r="FX55" s="336"/>
      <c r="FY55" s="336"/>
      <c r="FZ55" s="336"/>
      <c r="GA55" s="336"/>
      <c r="GB55" s="336"/>
      <c r="GC55" s="336"/>
      <c r="GD55" s="336"/>
      <c r="GE55" s="336"/>
      <c r="GF55" s="336"/>
      <c r="GG55" s="336"/>
      <c r="GH55" s="336"/>
      <c r="GI55" s="336"/>
      <c r="GJ55" s="336"/>
      <c r="GK55" s="336"/>
      <c r="GL55" s="336"/>
      <c r="GM55" s="336"/>
      <c r="GN55" s="336"/>
      <c r="GO55" s="336"/>
      <c r="GP55" s="336"/>
      <c r="GQ55" s="336"/>
      <c r="GR55" s="336"/>
      <c r="GS55" s="336"/>
      <c r="GT55" s="336"/>
      <c r="GU55" s="336"/>
      <c r="GV55" s="336"/>
      <c r="GW55" s="336"/>
      <c r="GX55" s="336"/>
      <c r="GY55" s="336"/>
      <c r="GZ55" s="336"/>
      <c r="HA55" s="336"/>
      <c r="HB55" s="336"/>
      <c r="HC55" s="336"/>
      <c r="HD55" s="336"/>
      <c r="HE55" s="336"/>
      <c r="HF55" s="336"/>
      <c r="HG55" s="336"/>
      <c r="HH55" s="336"/>
      <c r="HI55" s="336"/>
      <c r="HJ55" s="336"/>
      <c r="HK55" s="336"/>
      <c r="HL55" s="336"/>
      <c r="HM55" s="336"/>
    </row>
    <row r="56" spans="1:221" x14ac:dyDescent="0.2">
      <c r="A56" s="336"/>
      <c r="B56" s="336"/>
      <c r="C56" s="336"/>
      <c r="D56" s="363"/>
      <c r="E56" s="398"/>
      <c r="F56" s="386"/>
      <c r="G56" s="386"/>
      <c r="H56" s="386"/>
      <c r="I56" s="386"/>
      <c r="J56" s="383"/>
      <c r="K56" s="367"/>
      <c r="L56" s="386"/>
      <c r="M56" s="386"/>
      <c r="N56" s="386"/>
      <c r="O56" s="386"/>
      <c r="P56" s="418"/>
      <c r="Q56" s="386"/>
      <c r="R56" s="384"/>
      <c r="S56" s="384"/>
      <c r="T56" s="417"/>
      <c r="U56" s="336"/>
      <c r="V56" s="336"/>
      <c r="W56" s="336"/>
      <c r="X56" s="336"/>
      <c r="Y56" s="336"/>
      <c r="Z56" s="336"/>
      <c r="AA56" s="336"/>
      <c r="AB56" s="336"/>
      <c r="AC56" s="336"/>
      <c r="AD56" s="336"/>
      <c r="AE56" s="336"/>
      <c r="AF56" s="336"/>
      <c r="AG56" s="336"/>
      <c r="AH56" s="336"/>
      <c r="AI56" s="336"/>
      <c r="AJ56" s="336"/>
      <c r="AK56" s="336"/>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c r="CF56" s="336"/>
      <c r="CG56" s="336"/>
      <c r="CH56" s="336"/>
      <c r="CI56" s="336"/>
      <c r="CJ56" s="336"/>
      <c r="CK56" s="336"/>
      <c r="CL56" s="336"/>
      <c r="CM56" s="336"/>
      <c r="CN56" s="336"/>
      <c r="CO56" s="336"/>
      <c r="CP56" s="336"/>
      <c r="CQ56" s="336"/>
      <c r="CR56" s="336"/>
      <c r="CS56" s="336"/>
      <c r="CT56" s="336"/>
      <c r="CU56" s="336"/>
      <c r="CV56" s="336"/>
      <c r="CW56" s="336"/>
      <c r="CX56" s="336"/>
      <c r="CY56" s="336"/>
      <c r="CZ56" s="336"/>
      <c r="DA56" s="336"/>
      <c r="DB56" s="336"/>
      <c r="DC56" s="336"/>
      <c r="DD56" s="336"/>
      <c r="DE56" s="336"/>
      <c r="DF56" s="336"/>
      <c r="DG56" s="336"/>
      <c r="DH56" s="336"/>
      <c r="DI56" s="336"/>
      <c r="DJ56" s="336"/>
      <c r="DK56" s="336"/>
      <c r="DL56" s="336"/>
      <c r="DM56" s="336"/>
      <c r="DN56" s="336"/>
      <c r="DO56" s="336"/>
      <c r="DP56" s="336"/>
      <c r="DQ56" s="336"/>
      <c r="DR56" s="336"/>
      <c r="DS56" s="336"/>
      <c r="DT56" s="336"/>
      <c r="DU56" s="336"/>
      <c r="DV56" s="336"/>
      <c r="DW56" s="336"/>
      <c r="DX56" s="336"/>
      <c r="DY56" s="336"/>
      <c r="DZ56" s="336"/>
      <c r="EA56" s="336"/>
      <c r="EB56" s="336"/>
      <c r="EC56" s="336"/>
      <c r="ED56" s="336"/>
      <c r="EE56" s="336"/>
      <c r="EF56" s="336"/>
      <c r="EG56" s="336"/>
      <c r="EH56" s="336"/>
      <c r="EI56" s="336"/>
      <c r="EJ56" s="336"/>
      <c r="EK56" s="336"/>
      <c r="EL56" s="336"/>
      <c r="EM56" s="336"/>
      <c r="EN56" s="336"/>
      <c r="EO56" s="336"/>
      <c r="EP56" s="336"/>
      <c r="EQ56" s="336"/>
      <c r="ER56" s="336"/>
      <c r="ES56" s="336"/>
      <c r="ET56" s="336"/>
      <c r="EU56" s="336"/>
      <c r="EV56" s="336"/>
      <c r="EW56" s="336"/>
      <c r="EX56" s="336"/>
      <c r="EY56" s="336"/>
      <c r="EZ56" s="336"/>
      <c r="FA56" s="336"/>
      <c r="FB56" s="336"/>
      <c r="FC56" s="336"/>
      <c r="FD56" s="336"/>
      <c r="FE56" s="336"/>
      <c r="FF56" s="336"/>
      <c r="FG56" s="336"/>
      <c r="FH56" s="336"/>
      <c r="FI56" s="336"/>
      <c r="FJ56" s="336"/>
      <c r="FK56" s="336"/>
      <c r="FL56" s="336"/>
      <c r="FM56" s="336"/>
      <c r="FN56" s="336"/>
      <c r="FO56" s="336"/>
      <c r="FP56" s="336"/>
      <c r="FQ56" s="336"/>
      <c r="FR56" s="336"/>
      <c r="FS56" s="336"/>
      <c r="FT56" s="336"/>
      <c r="FU56" s="336"/>
      <c r="FV56" s="336"/>
      <c r="FW56" s="336"/>
      <c r="FX56" s="336"/>
      <c r="FY56" s="336"/>
      <c r="FZ56" s="336"/>
      <c r="GA56" s="336"/>
      <c r="GB56" s="336"/>
      <c r="GC56" s="336"/>
      <c r="GD56" s="336"/>
      <c r="GE56" s="336"/>
      <c r="GF56" s="336"/>
      <c r="GG56" s="336"/>
      <c r="GH56" s="336"/>
      <c r="GI56" s="336"/>
      <c r="GJ56" s="336"/>
      <c r="GK56" s="336"/>
      <c r="GL56" s="336"/>
      <c r="GM56" s="336"/>
      <c r="GN56" s="336"/>
      <c r="GO56" s="336"/>
      <c r="GP56" s="336"/>
      <c r="GQ56" s="336"/>
      <c r="GR56" s="336"/>
      <c r="GS56" s="336"/>
      <c r="GT56" s="336"/>
      <c r="GU56" s="336"/>
      <c r="GV56" s="336"/>
      <c r="GW56" s="336"/>
      <c r="GX56" s="336"/>
      <c r="GY56" s="336"/>
      <c r="GZ56" s="336"/>
      <c r="HA56" s="336"/>
      <c r="HB56" s="336"/>
      <c r="HC56" s="336"/>
      <c r="HD56" s="336"/>
      <c r="HE56" s="336"/>
      <c r="HF56" s="336"/>
      <c r="HG56" s="336"/>
      <c r="HH56" s="336"/>
      <c r="HI56" s="336"/>
      <c r="HJ56" s="336"/>
      <c r="HK56" s="336"/>
      <c r="HL56" s="336"/>
      <c r="HM56" s="336"/>
    </row>
    <row r="57" spans="1:221" x14ac:dyDescent="0.2">
      <c r="A57" s="380"/>
      <c r="B57" s="380"/>
      <c r="C57" s="380"/>
      <c r="D57" s="380"/>
      <c r="E57" s="380"/>
      <c r="F57" s="380"/>
      <c r="G57" s="380"/>
      <c r="H57" s="380"/>
      <c r="I57" s="380"/>
      <c r="J57" s="380"/>
      <c r="K57" s="380"/>
      <c r="L57" s="419">
        <f>L24+L55</f>
        <v>0</v>
      </c>
      <c r="M57" s="419">
        <f>M24+M55</f>
        <v>0</v>
      </c>
      <c r="N57" s="419">
        <f>N24+N55</f>
        <v>17.84</v>
      </c>
      <c r="O57" s="420">
        <f>O24+O55</f>
        <v>17.84</v>
      </c>
      <c r="P57" s="420"/>
      <c r="Q57" s="386"/>
      <c r="R57" s="384"/>
      <c r="S57" s="384"/>
      <c r="T57" s="417"/>
      <c r="U57" s="336"/>
      <c r="V57" s="336"/>
      <c r="W57" s="336"/>
      <c r="X57" s="336"/>
      <c r="Y57" s="336"/>
      <c r="Z57" s="336"/>
      <c r="AA57" s="336"/>
      <c r="AB57" s="336"/>
      <c r="AC57" s="336"/>
      <c r="AD57" s="336"/>
      <c r="AE57" s="336"/>
      <c r="AF57" s="336"/>
      <c r="AG57" s="336"/>
      <c r="AH57" s="336"/>
      <c r="AI57" s="336"/>
      <c r="AJ57" s="336"/>
      <c r="AK57" s="336"/>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c r="CF57" s="336"/>
      <c r="CG57" s="336"/>
      <c r="CH57" s="336"/>
      <c r="CI57" s="336"/>
      <c r="CJ57" s="336"/>
      <c r="CK57" s="336"/>
      <c r="CL57" s="336"/>
      <c r="CM57" s="336"/>
      <c r="CN57" s="336"/>
      <c r="CO57" s="336"/>
      <c r="CP57" s="336"/>
      <c r="CQ57" s="336"/>
      <c r="CR57" s="336"/>
      <c r="CS57" s="336"/>
      <c r="CT57" s="336"/>
      <c r="CU57" s="336"/>
      <c r="CV57" s="336"/>
      <c r="CW57" s="336"/>
      <c r="CX57" s="336"/>
      <c r="CY57" s="336"/>
      <c r="CZ57" s="336"/>
      <c r="DA57" s="336"/>
      <c r="DB57" s="336"/>
      <c r="DC57" s="336"/>
      <c r="DD57" s="336"/>
      <c r="DE57" s="336"/>
      <c r="DF57" s="336"/>
      <c r="DG57" s="336"/>
      <c r="DH57" s="336"/>
      <c r="DI57" s="336"/>
      <c r="DJ57" s="336"/>
      <c r="DK57" s="336"/>
      <c r="DL57" s="336"/>
      <c r="DM57" s="336"/>
      <c r="DN57" s="336"/>
      <c r="DO57" s="336"/>
      <c r="DP57" s="336"/>
      <c r="DQ57" s="336"/>
      <c r="DR57" s="336"/>
      <c r="DS57" s="336"/>
      <c r="DT57" s="336"/>
      <c r="DU57" s="336"/>
      <c r="DV57" s="336"/>
      <c r="DW57" s="336"/>
      <c r="DX57" s="336"/>
      <c r="DY57" s="336"/>
      <c r="DZ57" s="336"/>
      <c r="EA57" s="336"/>
      <c r="EB57" s="336"/>
      <c r="EC57" s="336"/>
      <c r="ED57" s="336"/>
      <c r="EE57" s="336"/>
      <c r="EF57" s="336"/>
      <c r="EG57" s="336"/>
      <c r="EH57" s="336"/>
      <c r="EI57" s="336"/>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6"/>
      <c r="FU57" s="336"/>
      <c r="FV57" s="336"/>
      <c r="FW57" s="336"/>
      <c r="FX57" s="336"/>
      <c r="FY57" s="336"/>
      <c r="FZ57" s="336"/>
      <c r="GA57" s="336"/>
      <c r="GB57" s="336"/>
      <c r="GC57" s="336"/>
      <c r="GD57" s="336"/>
      <c r="GE57" s="336"/>
      <c r="GF57" s="336"/>
      <c r="GG57" s="336"/>
      <c r="GH57" s="336"/>
      <c r="GI57" s="336"/>
      <c r="GJ57" s="336"/>
      <c r="GK57" s="336"/>
      <c r="GL57" s="336"/>
      <c r="GM57" s="336"/>
      <c r="GN57" s="336"/>
      <c r="GO57" s="336"/>
      <c r="GP57" s="336"/>
      <c r="GQ57" s="336"/>
      <c r="GR57" s="336"/>
      <c r="GS57" s="336"/>
      <c r="GT57" s="336"/>
      <c r="GU57" s="336"/>
      <c r="GV57" s="336"/>
      <c r="GW57" s="336"/>
      <c r="GX57" s="336"/>
      <c r="GY57" s="336"/>
      <c r="GZ57" s="336"/>
      <c r="HA57" s="336"/>
      <c r="HB57" s="336"/>
      <c r="HC57" s="336"/>
      <c r="HD57" s="336"/>
      <c r="HE57" s="336"/>
      <c r="HF57" s="336"/>
      <c r="HG57" s="336"/>
      <c r="HH57" s="336"/>
      <c r="HI57" s="336"/>
      <c r="HJ57" s="336"/>
      <c r="HK57" s="336"/>
      <c r="HL57" s="336"/>
      <c r="HM57" s="336"/>
    </row>
    <row r="58" spans="1:221" x14ac:dyDescent="0.2">
      <c r="A58" s="421"/>
      <c r="B58" s="336"/>
      <c r="C58" s="336"/>
      <c r="D58" s="336"/>
      <c r="E58" s="336"/>
      <c r="F58" s="336"/>
      <c r="G58" s="336"/>
      <c r="H58" s="336"/>
      <c r="I58" s="336"/>
      <c r="J58" s="336"/>
      <c r="K58" s="336"/>
      <c r="L58" s="336"/>
      <c r="M58" s="336"/>
      <c r="Q58" s="384"/>
      <c r="R58" s="336"/>
      <c r="S58" s="336"/>
      <c r="T58" s="336"/>
      <c r="U58" s="336"/>
      <c r="V58" s="336"/>
      <c r="W58" s="336"/>
      <c r="X58" s="336"/>
      <c r="Y58" s="336"/>
      <c r="Z58" s="336"/>
      <c r="AA58" s="336"/>
      <c r="AB58" s="336"/>
      <c r="AC58" s="336"/>
      <c r="AD58" s="336"/>
      <c r="AE58" s="336"/>
      <c r="AF58" s="336"/>
      <c r="AG58" s="336"/>
      <c r="AH58" s="336"/>
      <c r="AI58" s="336"/>
      <c r="AJ58" s="336"/>
      <c r="AK58" s="336"/>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c r="CF58" s="336"/>
      <c r="CG58" s="336"/>
      <c r="CH58" s="336"/>
      <c r="CI58" s="336"/>
      <c r="CJ58" s="336"/>
      <c r="CK58" s="336"/>
      <c r="CL58" s="336"/>
      <c r="CM58" s="336"/>
      <c r="CN58" s="336"/>
      <c r="CO58" s="336"/>
      <c r="CP58" s="336"/>
      <c r="CQ58" s="336"/>
      <c r="CR58" s="336"/>
      <c r="CS58" s="336"/>
      <c r="CT58" s="336"/>
      <c r="CU58" s="336"/>
      <c r="CV58" s="336"/>
      <c r="CW58" s="336"/>
      <c r="CX58" s="336"/>
      <c r="CY58" s="336"/>
      <c r="CZ58" s="336"/>
      <c r="DA58" s="336"/>
      <c r="DB58" s="336"/>
      <c r="DC58" s="336"/>
      <c r="DD58" s="336"/>
      <c r="DE58" s="336"/>
      <c r="DF58" s="336"/>
      <c r="DG58" s="336"/>
      <c r="DH58" s="336"/>
      <c r="DI58" s="336"/>
      <c r="DJ58" s="336"/>
      <c r="DK58" s="336"/>
      <c r="DL58" s="336"/>
      <c r="DM58" s="336"/>
      <c r="DN58" s="336"/>
      <c r="DO58" s="336"/>
      <c r="DP58" s="336"/>
      <c r="DQ58" s="336"/>
      <c r="DR58" s="336"/>
      <c r="DS58" s="336"/>
      <c r="DT58" s="336"/>
      <c r="DU58" s="336"/>
      <c r="DV58" s="336"/>
      <c r="DW58" s="336"/>
      <c r="DX58" s="336"/>
      <c r="DY58" s="336"/>
      <c r="DZ58" s="336"/>
      <c r="EA58" s="336"/>
      <c r="EB58" s="336"/>
      <c r="EC58" s="336"/>
      <c r="ED58" s="336"/>
      <c r="EE58" s="336"/>
      <c r="EF58" s="336"/>
      <c r="EG58" s="336"/>
      <c r="EH58" s="336"/>
      <c r="EI58" s="336"/>
      <c r="EJ58" s="336"/>
      <c r="EK58" s="336"/>
      <c r="EL58" s="336"/>
      <c r="EM58" s="336"/>
      <c r="EN58" s="336"/>
      <c r="EO58" s="336"/>
      <c r="EP58" s="336"/>
      <c r="EQ58" s="336"/>
      <c r="ER58" s="336"/>
      <c r="ES58" s="336"/>
      <c r="ET58" s="336"/>
      <c r="EU58" s="336"/>
      <c r="EV58" s="336"/>
      <c r="EW58" s="336"/>
      <c r="EX58" s="336"/>
      <c r="EY58" s="336"/>
      <c r="EZ58" s="336"/>
      <c r="FA58" s="336"/>
      <c r="FB58" s="336"/>
      <c r="FC58" s="336"/>
      <c r="FD58" s="336"/>
      <c r="FE58" s="336"/>
      <c r="FF58" s="336"/>
      <c r="FG58" s="336"/>
      <c r="FH58" s="336"/>
      <c r="FI58" s="336"/>
      <c r="FJ58" s="336"/>
      <c r="FK58" s="336"/>
      <c r="FL58" s="336"/>
      <c r="FM58" s="336"/>
      <c r="FN58" s="336"/>
      <c r="FO58" s="336"/>
      <c r="FP58" s="336"/>
      <c r="FQ58" s="336"/>
      <c r="FR58" s="336"/>
      <c r="FS58" s="336"/>
      <c r="FT58" s="336"/>
      <c r="FU58" s="336"/>
      <c r="FV58" s="336"/>
      <c r="FW58" s="336"/>
      <c r="FX58" s="336"/>
      <c r="FY58" s="336"/>
      <c r="FZ58" s="336"/>
      <c r="GA58" s="336"/>
      <c r="GB58" s="336"/>
      <c r="GC58" s="336"/>
      <c r="GD58" s="336"/>
      <c r="GE58" s="336"/>
      <c r="GF58" s="336"/>
      <c r="GG58" s="336"/>
      <c r="GH58" s="336"/>
      <c r="GI58" s="336"/>
      <c r="GJ58" s="336"/>
      <c r="GK58" s="336"/>
      <c r="GL58" s="336"/>
      <c r="GM58" s="336"/>
      <c r="GN58" s="336"/>
      <c r="GO58" s="336"/>
      <c r="GP58" s="336"/>
      <c r="GQ58" s="336"/>
      <c r="GR58" s="336"/>
      <c r="GS58" s="336"/>
      <c r="GT58" s="336"/>
      <c r="GU58" s="336"/>
      <c r="GV58" s="336"/>
      <c r="GW58" s="336"/>
      <c r="GX58" s="336"/>
      <c r="GY58" s="336"/>
      <c r="GZ58" s="336"/>
      <c r="HA58" s="336"/>
      <c r="HB58" s="336"/>
      <c r="HC58" s="336"/>
      <c r="HD58" s="336"/>
      <c r="HE58" s="336"/>
      <c r="HF58" s="336"/>
      <c r="HG58" s="336"/>
      <c r="HH58" s="336"/>
      <c r="HI58" s="336"/>
      <c r="HJ58" s="336"/>
      <c r="HK58" s="336"/>
      <c r="HL58" s="336"/>
      <c r="HM58" s="336"/>
    </row>
    <row r="59" spans="1:221" x14ac:dyDescent="0.2">
      <c r="A59" s="422"/>
      <c r="B59" s="336"/>
      <c r="C59" s="336"/>
      <c r="D59" s="336"/>
      <c r="E59" s="336"/>
      <c r="F59" s="336"/>
      <c r="G59" s="336"/>
      <c r="H59" s="336"/>
      <c r="I59" s="336"/>
      <c r="J59" s="336"/>
      <c r="K59" s="336"/>
      <c r="L59" s="336"/>
      <c r="M59" s="336"/>
      <c r="Q59" s="384"/>
      <c r="R59" s="336"/>
      <c r="S59" s="336"/>
      <c r="T59" s="336"/>
      <c r="U59" s="336"/>
      <c r="V59" s="336"/>
      <c r="W59" s="336"/>
      <c r="X59" s="336"/>
      <c r="Y59" s="336"/>
      <c r="Z59" s="336"/>
      <c r="AA59" s="336"/>
      <c r="AB59" s="336"/>
      <c r="AC59" s="336"/>
      <c r="AD59" s="336"/>
      <c r="AE59" s="336"/>
      <c r="AF59" s="336"/>
      <c r="AG59" s="336"/>
      <c r="AH59" s="336"/>
      <c r="AI59" s="336"/>
      <c r="AJ59" s="336"/>
      <c r="AK59" s="336"/>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row>
    <row r="60" spans="1:221" x14ac:dyDescent="0.2">
      <c r="A60" s="384" t="s">
        <v>93</v>
      </c>
      <c r="B60" s="336"/>
      <c r="C60" s="336"/>
      <c r="D60" s="384"/>
      <c r="E60" s="336"/>
      <c r="F60" s="336"/>
      <c r="G60" s="336"/>
      <c r="H60" s="336"/>
      <c r="I60" s="336"/>
      <c r="J60" s="336"/>
      <c r="K60" s="336"/>
      <c r="L60" s="336"/>
      <c r="M60" s="336"/>
      <c r="N60" s="336"/>
      <c r="O60" s="378">
        <f>IF($C$17&lt;=0,MIN(O21,O57), O21)</f>
        <v>10</v>
      </c>
      <c r="Q60" s="384"/>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row>
    <row r="61" spans="1:221" x14ac:dyDescent="0.2">
      <c r="A61" s="422"/>
      <c r="B61" s="384"/>
      <c r="C61" s="384"/>
      <c r="D61" s="384"/>
      <c r="E61" s="384"/>
      <c r="F61" s="384"/>
      <c r="G61" s="384"/>
      <c r="H61" s="384"/>
      <c r="I61" s="336"/>
      <c r="J61" s="336"/>
      <c r="K61" s="336"/>
      <c r="L61" s="336"/>
      <c r="M61" s="336"/>
      <c r="Q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row>
    <row r="62" spans="1:221" x14ac:dyDescent="0.2">
      <c r="A62" s="347" t="s">
        <v>117</v>
      </c>
      <c r="O62" s="423">
        <f>IF($C$17&lt;0,O57,IF(O57&gt;O60,O57,O60))</f>
        <v>17.84</v>
      </c>
      <c r="P62" s="424"/>
      <c r="Q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row>
    <row r="63" spans="1:221" x14ac:dyDescent="0.2">
      <c r="A63" s="422"/>
    </row>
    <row r="64" spans="1:221" x14ac:dyDescent="0.2">
      <c r="A64" s="422"/>
      <c r="I64" s="384" t="s">
        <v>121</v>
      </c>
      <c r="J64" s="384"/>
      <c r="K64" s="384"/>
      <c r="L64" s="425"/>
      <c r="M64" s="425"/>
      <c r="N64" s="425"/>
      <c r="O64" s="425">
        <f>ROUND(IF($C$17&lt;1,0,O57/($C$17*100)*10000),2)</f>
        <v>0</v>
      </c>
      <c r="P64" s="370" t="s">
        <v>87</v>
      </c>
    </row>
    <row r="65" spans="1:16" x14ac:dyDescent="0.2">
      <c r="A65" s="422"/>
      <c r="I65" s="426" t="s">
        <v>190</v>
      </c>
      <c r="J65" s="336"/>
      <c r="K65" s="336"/>
      <c r="L65" s="336"/>
      <c r="M65" s="336"/>
      <c r="N65" s="336"/>
      <c r="O65" s="427">
        <f>ROUND(IF($C$17&lt;1,0,(L57)/($C$17*100)*10000),2)</f>
        <v>0</v>
      </c>
      <c r="P65" s="339" t="s">
        <v>87</v>
      </c>
    </row>
    <row r="66" spans="1:16" x14ac:dyDescent="0.2">
      <c r="A66" s="422"/>
    </row>
    <row r="67" spans="1:16" x14ac:dyDescent="0.2">
      <c r="A67" s="422"/>
    </row>
    <row r="68" spans="1:16" x14ac:dyDescent="0.2">
      <c r="A68" s="422"/>
    </row>
    <row r="69" spans="1:16" x14ac:dyDescent="0.2">
      <c r="A69" s="422"/>
    </row>
    <row r="70" spans="1:16" x14ac:dyDescent="0.2">
      <c r="A70" s="422"/>
    </row>
    <row r="71" spans="1:16" x14ac:dyDescent="0.2">
      <c r="A71" s="422"/>
    </row>
    <row r="72" spans="1:16" x14ac:dyDescent="0.2">
      <c r="A72" s="422"/>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activeCell="K52" sqref="K52"/>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2" t="s">
        <v>120</v>
      </c>
      <c r="B1" s="492"/>
      <c r="C1" s="492"/>
      <c r="D1" s="492"/>
      <c r="E1" s="492"/>
      <c r="F1" s="492"/>
      <c r="G1" s="492"/>
      <c r="H1" s="492"/>
      <c r="I1" s="492"/>
      <c r="J1" s="492"/>
      <c r="K1" s="492"/>
      <c r="L1" s="492"/>
      <c r="M1" s="492"/>
      <c r="N1" s="492"/>
      <c r="O1" s="492"/>
      <c r="P1" s="492"/>
    </row>
    <row r="2" spans="1:30" ht="20.25" x14ac:dyDescent="0.3">
      <c r="A2" s="477" t="s">
        <v>278</v>
      </c>
      <c r="B2" s="477"/>
      <c r="C2" s="477"/>
      <c r="D2" s="477"/>
      <c r="E2" s="477"/>
      <c r="F2" s="477"/>
      <c r="G2" s="477"/>
      <c r="H2" s="477"/>
      <c r="I2" s="477"/>
      <c r="J2" s="477"/>
      <c r="K2" s="477"/>
      <c r="L2" s="477"/>
      <c r="M2" s="477"/>
      <c r="N2" s="477"/>
      <c r="O2" s="477"/>
      <c r="P2" s="477"/>
    </row>
    <row r="3" spans="1:30" ht="18" x14ac:dyDescent="0.25">
      <c r="A3" s="493" t="s">
        <v>84</v>
      </c>
      <c r="B3" s="493"/>
      <c r="C3" s="493"/>
      <c r="D3" s="493"/>
      <c r="E3" s="493"/>
      <c r="F3" s="493"/>
      <c r="G3" s="493"/>
      <c r="H3" s="493"/>
      <c r="I3" s="493"/>
      <c r="J3" s="493"/>
      <c r="K3" s="493"/>
      <c r="L3" s="493"/>
      <c r="M3" s="493"/>
      <c r="N3" s="493"/>
      <c r="O3" s="493"/>
      <c r="P3" s="493"/>
    </row>
    <row r="4" spans="1:30" ht="15.75" x14ac:dyDescent="0.25">
      <c r="A4" s="478" t="str">
        <f>'Customer Info'!B11</f>
        <v>Breakdown of Charges Based on Entered Information</v>
      </c>
      <c r="B4" s="478"/>
      <c r="C4" s="478"/>
      <c r="D4" s="478"/>
      <c r="E4" s="478"/>
      <c r="F4" s="478"/>
      <c r="G4" s="478"/>
      <c r="H4" s="478"/>
      <c r="I4" s="478"/>
      <c r="J4" s="478"/>
      <c r="K4" s="478"/>
      <c r="L4" s="478"/>
      <c r="M4" s="478"/>
      <c r="N4" s="478"/>
      <c r="O4" s="478"/>
      <c r="P4" s="478"/>
    </row>
    <row r="5" spans="1:30" ht="15" x14ac:dyDescent="0.2">
      <c r="A5" s="75"/>
      <c r="B5" s="75"/>
      <c r="C5" s="75"/>
      <c r="D5" s="75"/>
      <c r="E5" s="75"/>
      <c r="F5" s="75"/>
      <c r="G5" s="75"/>
      <c r="H5" s="75"/>
      <c r="I5" s="75"/>
      <c r="J5" s="75"/>
      <c r="K5" s="75"/>
    </row>
    <row r="6" spans="1:30" x14ac:dyDescent="0.2">
      <c r="A6" s="76">
        <f ca="1">TODAY()</f>
        <v>45686</v>
      </c>
      <c r="B6" s="210" t="s">
        <v>249</v>
      </c>
      <c r="C6" s="76"/>
      <c r="D6" s="76"/>
      <c r="E6" s="76"/>
      <c r="F6" s="76"/>
      <c r="G6" s="76"/>
      <c r="H6" s="76"/>
      <c r="I6" s="76"/>
    </row>
    <row r="7" spans="1:30" ht="26.25" x14ac:dyDescent="0.4">
      <c r="A7" s="503"/>
      <c r="B7" s="503"/>
      <c r="C7" s="503"/>
      <c r="D7" s="503"/>
      <c r="E7" s="503"/>
      <c r="F7" s="503"/>
      <c r="G7" s="503"/>
      <c r="H7" s="503"/>
      <c r="I7" s="503"/>
      <c r="J7" s="503"/>
      <c r="K7" s="503"/>
      <c r="L7" s="503"/>
      <c r="M7" s="503"/>
      <c r="N7" s="503"/>
      <c r="O7" s="503"/>
      <c r="P7" s="50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2</v>
      </c>
      <c r="C11" s="194" t="str">
        <f>LOOKUP(B11,R11:AD11,R12:AD12)</f>
        <v>February</v>
      </c>
      <c r="D11" s="133">
        <f>'Customer Info'!C9</f>
        <v>2025</v>
      </c>
      <c r="S11">
        <v>1</v>
      </c>
      <c r="T11">
        <v>2</v>
      </c>
      <c r="U11">
        <v>3</v>
      </c>
      <c r="V11">
        <v>4</v>
      </c>
      <c r="W11">
        <v>5</v>
      </c>
      <c r="X11">
        <v>6</v>
      </c>
      <c r="Y11">
        <v>7</v>
      </c>
      <c r="Z11">
        <v>8</v>
      </c>
      <c r="AA11">
        <v>9</v>
      </c>
      <c r="AB11">
        <v>10</v>
      </c>
      <c r="AC11">
        <v>11</v>
      </c>
      <c r="AD11">
        <v>12</v>
      </c>
    </row>
    <row r="12" spans="1:30" x14ac:dyDescent="0.2">
      <c r="A12" s="491"/>
      <c r="B12" s="491"/>
      <c r="C12" s="491"/>
      <c r="D12" s="491"/>
      <c r="E12" s="491"/>
      <c r="F12" s="491"/>
      <c r="G12" s="491"/>
      <c r="H12" s="491"/>
      <c r="I12" s="491"/>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87" t="s">
        <v>68</v>
      </c>
      <c r="H19" s="488"/>
      <c r="I19" s="488"/>
      <c r="J19" s="489"/>
      <c r="K19" s="22"/>
      <c r="L19" s="490" t="s">
        <v>69</v>
      </c>
      <c r="M19" s="490"/>
      <c r="N19" s="490"/>
      <c r="O19" s="490"/>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2.7299999999999998E-3</v>
      </c>
      <c r="H35" s="103"/>
      <c r="I35" s="103"/>
      <c r="J35" s="237">
        <f>SUM(G35:H35)</f>
        <v>2.7299999999999998E-3</v>
      </c>
      <c r="K35" s="104" t="s">
        <v>42</v>
      </c>
      <c r="L35" s="105">
        <f>ROUND(D35*G35,2)</f>
        <v>0</v>
      </c>
      <c r="M35" s="105"/>
      <c r="N35" s="105"/>
      <c r="O35" s="105">
        <f t="shared" si="3"/>
        <v>0</v>
      </c>
      <c r="P35" s="245">
        <f>'Rider Rates'!$D$33</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4.5009999999999999E-4</v>
      </c>
      <c r="H36" s="103"/>
      <c r="I36" s="103"/>
      <c r="J36" s="237">
        <f>SUM(G36:H36)</f>
        <v>4.5009999999999999E-4</v>
      </c>
      <c r="K36" s="104" t="s">
        <v>42</v>
      </c>
      <c r="L36" s="105">
        <f>ROUND(D36*G36,2)</f>
        <v>0</v>
      </c>
      <c r="M36" s="105"/>
      <c r="N36" s="105"/>
      <c r="O36" s="105">
        <f t="shared" si="3"/>
        <v>0</v>
      </c>
      <c r="P36" s="245">
        <f>'Rider Rates'!$D$45</f>
        <v>45657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1.8006999999999999E-3</v>
      </c>
      <c r="J37" s="103">
        <f>SUM(G37:I37)</f>
        <v>1.8006999999999999E-3</v>
      </c>
      <c r="K37" s="104" t="s">
        <v>42</v>
      </c>
      <c r="L37" s="105"/>
      <c r="M37" s="105"/>
      <c r="N37" s="105">
        <f>D37*J37</f>
        <v>0</v>
      </c>
      <c r="O37" s="105">
        <f t="shared" si="3"/>
        <v>0</v>
      </c>
      <c r="P37" s="245">
        <f>'Rider Rates'!E49</f>
        <v>45658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2.3467399999999999E-2</v>
      </c>
      <c r="I38" s="103"/>
      <c r="J38" s="103">
        <f>SUM(G38:I38)</f>
        <v>2.3467399999999999E-2</v>
      </c>
      <c r="K38" s="104" t="s">
        <v>42</v>
      </c>
      <c r="L38" s="105"/>
      <c r="M38" s="105">
        <f>ROUND(D38*H38,2)</f>
        <v>0</v>
      </c>
      <c r="N38" s="205"/>
      <c r="O38" s="105">
        <f t="shared" si="3"/>
        <v>0</v>
      </c>
      <c r="P38" s="245">
        <f>'Rider Rates'!$D$56</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4.94232E-2</v>
      </c>
      <c r="J41" s="120">
        <f t="shared" si="0"/>
        <v>4.94232E-2</v>
      </c>
      <c r="K41" s="104"/>
      <c r="L41" s="105"/>
      <c r="M41" s="105"/>
      <c r="N41" s="105">
        <f>ROUND(D41*I41,2)</f>
        <v>0.46</v>
      </c>
      <c r="O41" s="105">
        <f t="shared" si="2"/>
        <v>0.46</v>
      </c>
      <c r="P41" s="245">
        <f>'Rider Rates'!$D$85</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17.53</v>
      </c>
      <c r="J43" s="196">
        <f t="shared" si="0"/>
        <v>17.53</v>
      </c>
      <c r="K43" s="104"/>
      <c r="L43" s="105"/>
      <c r="M43" s="105"/>
      <c r="N43" s="105">
        <f>I43</f>
        <v>17.53</v>
      </c>
      <c r="O43" s="105">
        <f t="shared" si="2"/>
        <v>17.53</v>
      </c>
      <c r="P43" s="245">
        <f>'Rider Rates'!$D$91</f>
        <v>45657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0.2363101</v>
      </c>
      <c r="J45" s="120">
        <f t="shared" si="0"/>
        <v>0.2363101</v>
      </c>
      <c r="K45" s="104"/>
      <c r="L45" s="105"/>
      <c r="M45" s="105"/>
      <c r="N45" s="105">
        <f>ROUND(D45*I45,2)</f>
        <v>2.2200000000000002</v>
      </c>
      <c r="O45" s="105">
        <f t="shared" si="2"/>
        <v>2.2200000000000002</v>
      </c>
      <c r="P45" s="245">
        <f>'Rider Rates'!$D$105</f>
        <v>45622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Rates'!B125</f>
        <v>2.9050000000000001E-4</v>
      </c>
      <c r="J49" s="265">
        <f>SUM(G49:I49)</f>
        <v>2.9050000000000001E-4</v>
      </c>
      <c r="K49" s="104" t="s">
        <v>42</v>
      </c>
      <c r="L49" s="266"/>
      <c r="M49" s="266"/>
      <c r="N49" s="266">
        <f>IF(D49*J49&gt;'Rider Rates'!$C$125,'Rider Rates'!$C$125,D49*J49)</f>
        <v>0</v>
      </c>
      <c r="O49" s="266">
        <f>SUM(L49:N49)</f>
        <v>0</v>
      </c>
      <c r="P49" s="264">
        <f>'Rider Rates'!$E$125</f>
        <v>45658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45658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25.68</v>
      </c>
      <c r="O54" s="169">
        <f t="shared" si="4"/>
        <v>25.68</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35.08</v>
      </c>
      <c r="O56" s="187">
        <f>O23+O54</f>
        <v>35.08</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35.08</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35.08</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5BF51F5A-E506-4E67-AB59-89F43A89C2C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Kimete Seferi</cp:lastModifiedBy>
  <cp:lastPrinted>2017-06-23T13:54:30Z</cp:lastPrinted>
  <dcterms:created xsi:type="dcterms:W3CDTF">2000-11-03T19:24:31Z</dcterms:created>
  <dcterms:modified xsi:type="dcterms:W3CDTF">2025-01-29T21:31:16Z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