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9.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0.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11.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12.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1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4.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5.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16.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17.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drawings/drawing18.xml" ContentType="application/vnd.openxmlformats-officedocument.drawing+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19.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20.xml" ContentType="application/vnd.openxmlformats-officedocument.drawing+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drawings/drawing22.xml" ContentType="application/vnd.openxmlformats-officedocument.drawing+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drawings/drawing23.xml" ContentType="application/vnd.openxmlformats-officedocument.drawing+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drawings/drawing24.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drawings/drawing25.xml" ContentType="application/vnd.openxmlformats-officedocument.drawing+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drawings/drawing26.xml" ContentType="application/vnd.openxmlformats-officedocument.drawing+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drawings/drawing27.xml" ContentType="application/vnd.openxmlformats-officedocument.drawing+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28.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drawings/drawing29.xml" ContentType="application/vnd.openxmlformats-officedocument.drawing+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drawings/drawing30.xml" ContentType="application/vnd.openxmlformats-officedocument.drawing+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drawings/drawing31.xml" ContentType="application/vnd.openxmlformats-officedocument.drawing+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showInkAnnotation="0" codeName="ThisWorkbook"/>
  <mc:AlternateContent xmlns:mc="http://schemas.openxmlformats.org/markup-compatibility/2006">
    <mc:Choice Requires="x15">
      <x15ac:absPath xmlns:x15ac="http://schemas.microsoft.com/office/spreadsheetml/2010/11/ac" url="Z:\internal\RP&amp;A\Rate Changes &amp; Tariff Book Files\Rate Change\Rate Calc\2025\April 2025\"/>
    </mc:Choice>
  </mc:AlternateContent>
  <xr:revisionPtr revIDLastSave="0" documentId="13_ncr:1_{85F12388-7C49-4CAC-86F6-4E8DE806D5E0}" xr6:coauthVersionLast="47" xr6:coauthVersionMax="47" xr10:uidLastSave="{00000000-0000-0000-0000-000000000000}"/>
  <bookViews>
    <workbookView xWindow="28680" yWindow="-120" windowWidth="29040" windowHeight="15720" tabRatio="960" xr2:uid="{00000000-000D-0000-FFFF-FFFF00000000}"/>
  </bookViews>
  <sheets>
    <sheet name="Customer Info" sheetId="1" r:id="rId1"/>
    <sheet name="Rider Def" sheetId="143" r:id="rId2"/>
    <sheet name="RR Bundled" sheetId="34" r:id="rId3"/>
    <sheet name="RSDM Bundled" sheetId="100" r:id="rId4"/>
    <sheet name="RS TOU Bundled" sheetId="127" r:id="rId5"/>
    <sheet name="RS TOD Bundled" sheetId="126" r:id="rId6"/>
    <sheet name="RR Pilot PEV" sheetId="140" r:id="rId7"/>
    <sheet name="RS PEV" sheetId="146" r:id="rId8"/>
    <sheet name="GS-1 Bundled" sheetId="37" r:id="rId9"/>
    <sheet name="GS-TOU Bundled" sheetId="128" r:id="rId10"/>
    <sheet name="GS TOD Bundled" sheetId="119" r:id="rId11"/>
    <sheet name="GS-Pilot PEV" sheetId="144" r:id="rId12"/>
    <sheet name="GS FAIR - SEC" sheetId="138" r:id="rId13"/>
    <sheet name="GS FAIR - PRI" sheetId="139" r:id="rId14"/>
    <sheet name="Bus PEV Sec" sheetId="147" r:id="rId15"/>
    <sheet name="Bus PEV - Primary" sheetId="148" r:id="rId16"/>
    <sheet name="Bus PEV Trans" sheetId="149" r:id="rId17"/>
    <sheet name="GS SEC" sheetId="40" r:id="rId18"/>
    <sheet name="GS PRI" sheetId="129" r:id="rId19"/>
    <sheet name="GS TRANS" sheetId="130" r:id="rId20"/>
    <sheet name="RR Open Access" sheetId="131" r:id="rId21"/>
    <sheet name="RSDM Open" sheetId="132" r:id="rId22"/>
    <sheet name="RS PEV OPEN" sheetId="154" r:id="rId23"/>
    <sheet name="GS-1 Open" sheetId="133" r:id="rId24"/>
    <sheet name="GS-PEV OAD" sheetId="145" r:id="rId25"/>
    <sheet name="GS SEC OAD" sheetId="141" r:id="rId26"/>
    <sheet name="GS PRI OAD" sheetId="142" r:id="rId27"/>
    <sheet name="GS TRANS - OAD" sheetId="136" r:id="rId28"/>
    <sheet name="Bus PEV Sec OAD" sheetId="151" r:id="rId29"/>
    <sheet name="Bus PEV - Primary OAD" sheetId="152" r:id="rId30"/>
    <sheet name="Bus PEV Trans OAD" sheetId="153" r:id="rId31"/>
    <sheet name="Rider Rates" sheetId="120" r:id="rId32"/>
    <sheet name="Riders" sheetId="61" state="hidden" r:id="rId33"/>
  </sheets>
  <definedNames>
    <definedName name="_xlnm.Print_Area" localSheetId="0">'Customer Info'!$A$1:$F$37</definedName>
    <definedName name="_xlnm.Print_Area" localSheetId="13">'GS FAIR - PRI'!$A$1:$P$71</definedName>
    <definedName name="_xlnm.Print_Area" localSheetId="12">'GS FAIR - SEC'!$A$1:$P$71</definedName>
    <definedName name="_xlnm.Print_Area" localSheetId="18">'GS PRI'!$A$1:$P$78</definedName>
    <definedName name="_xlnm.Print_Area" localSheetId="26">'GS PRI OAD'!$A$1:$P$72</definedName>
    <definedName name="_xlnm.Print_Area" localSheetId="17">'GS SEC'!$A$1:$P$78</definedName>
    <definedName name="_xlnm.Print_Area" localSheetId="25">'GS SEC OAD'!$A$1:$P$72</definedName>
    <definedName name="_xlnm.Print_Area" localSheetId="10">'GS TOD Bundled'!$A$1:$P$63</definedName>
    <definedName name="_xlnm.Print_Area" localSheetId="19">'GS TRANS'!$A$1:$P$77</definedName>
    <definedName name="_xlnm.Print_Area" localSheetId="27">'GS TRANS - OAD'!$A$1:$P$71</definedName>
    <definedName name="_xlnm.Print_Area" localSheetId="8">'GS-1 Bundled'!$A$1:$P$64</definedName>
    <definedName name="_xlnm.Print_Area" localSheetId="23">'GS-1 Open'!$A$1:$P$60</definedName>
    <definedName name="_xlnm.Print_Area" localSheetId="24">'GS-PEV OAD'!$A$1:$P$65</definedName>
    <definedName name="_xlnm.Print_Area" localSheetId="11">'GS-Pilot PEV'!$A$1:$P$65</definedName>
    <definedName name="_xlnm.Print_Area" localSheetId="9">'GS-TOU Bundled'!$A$1:$P$65</definedName>
    <definedName name="_xlnm.Print_Area" localSheetId="1">'Rider Def'!$A$1:$A$34</definedName>
    <definedName name="_xlnm.Print_Area" localSheetId="31">'Rider Rates'!$A$68:$D$83</definedName>
    <definedName name="_xlnm.Print_Area" localSheetId="2">'RR Bundled'!$A$1:$P$68</definedName>
    <definedName name="_xlnm.Print_Area" localSheetId="20">'RR Open Access'!$A$1:$P$63</definedName>
    <definedName name="_xlnm.Print_Area" localSheetId="6">'RR Pilot PEV'!$A$1:$P$69</definedName>
    <definedName name="_xlnm.Print_Area" localSheetId="5">'RS TOD Bundled'!$A$1:$P$63</definedName>
    <definedName name="_xlnm.Print_Area" localSheetId="4">'RS TOU Bundled'!$A$1:$P$69</definedName>
    <definedName name="_xlnm.Print_Area" localSheetId="3">'RSDM Bundled'!$A$1:$P$61</definedName>
    <definedName name="_xlnm.Print_Area" localSheetId="21">'RSDM Open'!$A$1:$P$56</definedName>
    <definedName name="_xlnm.Print_Titles" localSheetId="31">'Rider Rates'!$1:$2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1" i="136" l="1"/>
  <c r="D42" i="142"/>
  <c r="D42" i="141"/>
  <c r="D44" i="130"/>
  <c r="D45" i="129"/>
  <c r="D45" i="40"/>
  <c r="D28" i="40" l="1"/>
  <c r="D47" i="40" s="1"/>
  <c r="D28" i="141"/>
  <c r="P41" i="146"/>
  <c r="I41" i="146"/>
  <c r="P45" i="140"/>
  <c r="I45" i="140"/>
  <c r="I39" i="126"/>
  <c r="P41" i="154"/>
  <c r="I41" i="154"/>
  <c r="J41" i="154" s="1"/>
  <c r="P35" i="132"/>
  <c r="I35" i="132"/>
  <c r="J35" i="132"/>
  <c r="P41" i="131"/>
  <c r="I41" i="131"/>
  <c r="J41" i="131" s="1"/>
  <c r="J41" i="146" l="1"/>
  <c r="J45" i="140"/>
  <c r="P39" i="126"/>
  <c r="J39" i="126"/>
  <c r="P45" i="127"/>
  <c r="I45" i="127"/>
  <c r="J45" i="127"/>
  <c r="P38" i="100"/>
  <c r="P34" i="100"/>
  <c r="P33" i="100"/>
  <c r="P39" i="34"/>
  <c r="I38" i="100"/>
  <c r="J38" i="100" s="1"/>
  <c r="P44" i="34"/>
  <c r="I44" i="34"/>
  <c r="J44" i="34" s="1"/>
  <c r="P53" i="154" l="1"/>
  <c r="I53" i="154"/>
  <c r="J53" i="154" s="1"/>
  <c r="N53" i="154" s="1"/>
  <c r="O53" i="154" s="1"/>
  <c r="P52" i="154"/>
  <c r="I52" i="154"/>
  <c r="J52" i="154" s="1"/>
  <c r="P51" i="154"/>
  <c r="I51" i="154"/>
  <c r="J51" i="154" s="1"/>
  <c r="N51" i="154" s="1"/>
  <c r="O51" i="154" s="1"/>
  <c r="P50" i="154"/>
  <c r="I50" i="154"/>
  <c r="J50" i="154" s="1"/>
  <c r="P49" i="154"/>
  <c r="J49" i="154"/>
  <c r="D49" i="154"/>
  <c r="P48" i="154"/>
  <c r="I48" i="154"/>
  <c r="J48" i="154" s="1"/>
  <c r="P47" i="154"/>
  <c r="I47" i="154"/>
  <c r="J47" i="154" s="1"/>
  <c r="P46" i="154"/>
  <c r="J46" i="154"/>
  <c r="P45" i="154"/>
  <c r="I45" i="154"/>
  <c r="J45" i="154" s="1"/>
  <c r="P44" i="154"/>
  <c r="I44" i="154"/>
  <c r="J44" i="154" s="1"/>
  <c r="P43" i="154"/>
  <c r="I43" i="154"/>
  <c r="J43" i="154" s="1"/>
  <c r="P42" i="154"/>
  <c r="I42" i="154"/>
  <c r="J42" i="154" s="1"/>
  <c r="P40" i="154"/>
  <c r="H40" i="154"/>
  <c r="J40" i="154" s="1"/>
  <c r="P39" i="154"/>
  <c r="P38" i="154"/>
  <c r="J38" i="154"/>
  <c r="D38" i="154"/>
  <c r="L38" i="154" s="1"/>
  <c r="O38" i="154" s="1"/>
  <c r="P37" i="154"/>
  <c r="J37" i="154"/>
  <c r="D37" i="154"/>
  <c r="L37" i="154" s="1"/>
  <c r="O37" i="154" s="1"/>
  <c r="P36" i="154"/>
  <c r="J36" i="154"/>
  <c r="D36" i="154"/>
  <c r="L36" i="154" s="1"/>
  <c r="P35" i="154"/>
  <c r="I35" i="154"/>
  <c r="J35" i="154" s="1"/>
  <c r="P34" i="154"/>
  <c r="I34" i="154"/>
  <c r="J34" i="154" s="1"/>
  <c r="P33" i="154"/>
  <c r="I33" i="154"/>
  <c r="J33" i="154" s="1"/>
  <c r="P32" i="154"/>
  <c r="I32" i="154"/>
  <c r="J32" i="154" s="1"/>
  <c r="P31" i="154"/>
  <c r="I31" i="154"/>
  <c r="J31" i="154" s="1"/>
  <c r="P30" i="154"/>
  <c r="I30" i="154"/>
  <c r="J30" i="154" s="1"/>
  <c r="P29" i="154"/>
  <c r="I29" i="154"/>
  <c r="J29" i="154" s="1"/>
  <c r="P28" i="154"/>
  <c r="I28" i="154"/>
  <c r="J28" i="154" s="1"/>
  <c r="P23" i="154"/>
  <c r="I23" i="154"/>
  <c r="J23" i="154" s="1"/>
  <c r="P22" i="154"/>
  <c r="I22" i="154"/>
  <c r="J22" i="154" s="1"/>
  <c r="I21" i="154"/>
  <c r="N21" i="154" s="1"/>
  <c r="AD17" i="154"/>
  <c r="AC17" i="154"/>
  <c r="AB17" i="154"/>
  <c r="AA17" i="154"/>
  <c r="Z17" i="154"/>
  <c r="Y17" i="154"/>
  <c r="X17" i="154"/>
  <c r="W17" i="154"/>
  <c r="V17" i="154"/>
  <c r="U17" i="154"/>
  <c r="T17" i="154"/>
  <c r="S17" i="154"/>
  <c r="C16" i="154"/>
  <c r="C15" i="154"/>
  <c r="D22" i="154" s="1"/>
  <c r="D11" i="154"/>
  <c r="B11" i="154"/>
  <c r="C11" i="154" s="1"/>
  <c r="C10" i="154"/>
  <c r="C9" i="154"/>
  <c r="A6" i="154"/>
  <c r="A4" i="154"/>
  <c r="P53" i="153"/>
  <c r="I53" i="153"/>
  <c r="J53" i="153" s="1"/>
  <c r="N53" i="153" s="1"/>
  <c r="O53" i="153" s="1"/>
  <c r="P52" i="153"/>
  <c r="I52" i="153"/>
  <c r="J52" i="153" s="1"/>
  <c r="P51" i="153"/>
  <c r="I51" i="153"/>
  <c r="J51" i="153" s="1"/>
  <c r="P50" i="153"/>
  <c r="I50" i="153"/>
  <c r="J50" i="153" s="1"/>
  <c r="P49" i="153"/>
  <c r="I49" i="153"/>
  <c r="J49" i="153" s="1"/>
  <c r="P48" i="153"/>
  <c r="J48" i="153"/>
  <c r="P47" i="153"/>
  <c r="I47" i="153"/>
  <c r="N47" i="153" s="1"/>
  <c r="O47" i="153" s="1"/>
  <c r="P46" i="153"/>
  <c r="I46" i="153"/>
  <c r="J46" i="153" s="1"/>
  <c r="P45" i="153"/>
  <c r="J45" i="153"/>
  <c r="P44" i="153"/>
  <c r="I44" i="153"/>
  <c r="N44" i="153" s="1"/>
  <c r="O44" i="153" s="1"/>
  <c r="P43" i="153"/>
  <c r="I43" i="153"/>
  <c r="J43" i="153" s="1"/>
  <c r="P42" i="153"/>
  <c r="I42" i="153"/>
  <c r="J42" i="153" s="1"/>
  <c r="P41" i="153"/>
  <c r="I41" i="153"/>
  <c r="J41" i="153" s="1"/>
  <c r="N41" i="153" s="1"/>
  <c r="O41" i="153" s="1"/>
  <c r="P40" i="153"/>
  <c r="I40" i="153"/>
  <c r="J40" i="153" s="1"/>
  <c r="P39" i="153"/>
  <c r="H39" i="153"/>
  <c r="J39" i="153" s="1"/>
  <c r="P38" i="153"/>
  <c r="P37" i="153"/>
  <c r="J37" i="153"/>
  <c r="P36" i="153"/>
  <c r="J36" i="153"/>
  <c r="P35" i="153"/>
  <c r="J35" i="153"/>
  <c r="P34" i="153"/>
  <c r="J34" i="153"/>
  <c r="P33" i="153"/>
  <c r="I33" i="153"/>
  <c r="J33" i="153" s="1"/>
  <c r="P32" i="153"/>
  <c r="I32" i="153"/>
  <c r="J32" i="153" s="1"/>
  <c r="P31" i="153"/>
  <c r="I31" i="153"/>
  <c r="J31" i="153" s="1"/>
  <c r="P30" i="153"/>
  <c r="I30" i="153"/>
  <c r="J30" i="153" s="1"/>
  <c r="P29" i="153"/>
  <c r="I29" i="153"/>
  <c r="J29" i="153" s="1"/>
  <c r="P28" i="153"/>
  <c r="I28" i="153"/>
  <c r="J28" i="153" s="1"/>
  <c r="P27" i="153"/>
  <c r="I27" i="153"/>
  <c r="J27" i="153" s="1"/>
  <c r="P22" i="153"/>
  <c r="I22" i="153"/>
  <c r="J22" i="153" s="1"/>
  <c r="I21" i="153"/>
  <c r="N21" i="153" s="1"/>
  <c r="C17" i="153"/>
  <c r="D36" i="153" s="1"/>
  <c r="C16" i="153"/>
  <c r="C15" i="153"/>
  <c r="D51" i="153" s="1"/>
  <c r="AD13" i="153"/>
  <c r="AC13" i="153"/>
  <c r="AB13" i="153"/>
  <c r="AA13" i="153"/>
  <c r="Z13" i="153"/>
  <c r="Y13" i="153"/>
  <c r="X13" i="153"/>
  <c r="W13" i="153"/>
  <c r="V13" i="153"/>
  <c r="U13" i="153"/>
  <c r="T13" i="153"/>
  <c r="S13" i="153"/>
  <c r="D11" i="153"/>
  <c r="B11" i="153"/>
  <c r="C11" i="153" s="1"/>
  <c r="C10" i="153"/>
  <c r="C9" i="153"/>
  <c r="A6" i="153"/>
  <c r="A4" i="153"/>
  <c r="P53" i="152"/>
  <c r="I53" i="152"/>
  <c r="J53" i="152" s="1"/>
  <c r="N53" i="152" s="1"/>
  <c r="O53" i="152" s="1"/>
  <c r="P52" i="152"/>
  <c r="I52" i="152"/>
  <c r="J52" i="152" s="1"/>
  <c r="P51" i="152"/>
  <c r="I51" i="152"/>
  <c r="J51" i="152" s="1"/>
  <c r="P50" i="152"/>
  <c r="I50" i="152"/>
  <c r="J50" i="152" s="1"/>
  <c r="P49" i="152"/>
  <c r="I49" i="152"/>
  <c r="J49" i="152" s="1"/>
  <c r="P48" i="152"/>
  <c r="J48" i="152"/>
  <c r="P47" i="152"/>
  <c r="I47" i="152"/>
  <c r="N47" i="152" s="1"/>
  <c r="O47" i="152" s="1"/>
  <c r="P46" i="152"/>
  <c r="I46" i="152"/>
  <c r="J46" i="152" s="1"/>
  <c r="P45" i="152"/>
  <c r="J45" i="152"/>
  <c r="P44" i="152"/>
  <c r="I44" i="152"/>
  <c r="J44" i="152" s="1"/>
  <c r="P43" i="152"/>
  <c r="I43" i="152"/>
  <c r="J43" i="152" s="1"/>
  <c r="P42" i="152"/>
  <c r="I42" i="152"/>
  <c r="J42" i="152" s="1"/>
  <c r="P41" i="152"/>
  <c r="I41" i="152"/>
  <c r="J41" i="152" s="1"/>
  <c r="N41" i="152" s="1"/>
  <c r="O41" i="152" s="1"/>
  <c r="P40" i="152"/>
  <c r="I40" i="152"/>
  <c r="J40" i="152" s="1"/>
  <c r="P39" i="152"/>
  <c r="H39" i="152"/>
  <c r="J39" i="152" s="1"/>
  <c r="P38" i="152"/>
  <c r="P37" i="152"/>
  <c r="J37" i="152"/>
  <c r="P36" i="152"/>
  <c r="J36" i="152"/>
  <c r="P35" i="152"/>
  <c r="J35" i="152"/>
  <c r="P34" i="152"/>
  <c r="J34" i="152"/>
  <c r="P33" i="152"/>
  <c r="I33" i="152"/>
  <c r="J33" i="152" s="1"/>
  <c r="P32" i="152"/>
  <c r="I32" i="152"/>
  <c r="J32" i="152" s="1"/>
  <c r="P31" i="152"/>
  <c r="I31" i="152"/>
  <c r="J31" i="152" s="1"/>
  <c r="P30" i="152"/>
  <c r="I30" i="152"/>
  <c r="J30" i="152" s="1"/>
  <c r="P29" i="152"/>
  <c r="I29" i="152"/>
  <c r="J29" i="152" s="1"/>
  <c r="P28" i="152"/>
  <c r="I28" i="152"/>
  <c r="J28" i="152" s="1"/>
  <c r="P27" i="152"/>
  <c r="I27" i="152"/>
  <c r="J27" i="152" s="1"/>
  <c r="P22" i="152"/>
  <c r="I22" i="152"/>
  <c r="J22" i="152" s="1"/>
  <c r="I21" i="152"/>
  <c r="N21" i="152" s="1"/>
  <c r="C17" i="152"/>
  <c r="D36" i="152" s="1"/>
  <c r="C16" i="152"/>
  <c r="D48" i="152" s="1"/>
  <c r="C15" i="152"/>
  <c r="D31" i="152" s="1"/>
  <c r="AD13" i="152"/>
  <c r="AC13" i="152"/>
  <c r="AB13" i="152"/>
  <c r="AA13" i="152"/>
  <c r="Z13" i="152"/>
  <c r="Y13" i="152"/>
  <c r="X13" i="152"/>
  <c r="W13" i="152"/>
  <c r="V13" i="152"/>
  <c r="U13" i="152"/>
  <c r="T13" i="152"/>
  <c r="S13" i="152"/>
  <c r="D11" i="152"/>
  <c r="B11" i="152"/>
  <c r="C11" i="152" s="1"/>
  <c r="C10" i="152"/>
  <c r="C9" i="152"/>
  <c r="A6" i="152"/>
  <c r="A4" i="152"/>
  <c r="P53" i="151"/>
  <c r="I53" i="151"/>
  <c r="J53" i="151" s="1"/>
  <c r="N53" i="151" s="1"/>
  <c r="O53" i="151" s="1"/>
  <c r="P52" i="151"/>
  <c r="I52" i="151"/>
  <c r="J52" i="151" s="1"/>
  <c r="P51" i="151"/>
  <c r="I51" i="151"/>
  <c r="J51" i="151" s="1"/>
  <c r="P50" i="151"/>
  <c r="I50" i="151"/>
  <c r="J50" i="151" s="1"/>
  <c r="P49" i="151"/>
  <c r="I49" i="151"/>
  <c r="J49" i="151" s="1"/>
  <c r="P48" i="151"/>
  <c r="J48" i="151"/>
  <c r="P47" i="151"/>
  <c r="I47" i="151"/>
  <c r="J47" i="151" s="1"/>
  <c r="P46" i="151"/>
  <c r="I46" i="151"/>
  <c r="J46" i="151" s="1"/>
  <c r="P45" i="151"/>
  <c r="J45" i="151"/>
  <c r="P44" i="151"/>
  <c r="I44" i="151"/>
  <c r="N44" i="151" s="1"/>
  <c r="O44" i="151" s="1"/>
  <c r="P43" i="151"/>
  <c r="I43" i="151"/>
  <c r="J43" i="151" s="1"/>
  <c r="P42" i="151"/>
  <c r="I42" i="151"/>
  <c r="J42" i="151" s="1"/>
  <c r="P41" i="151"/>
  <c r="I41" i="151"/>
  <c r="J41" i="151" s="1"/>
  <c r="N41" i="151" s="1"/>
  <c r="O41" i="151" s="1"/>
  <c r="P40" i="151"/>
  <c r="I40" i="151"/>
  <c r="J40" i="151" s="1"/>
  <c r="P39" i="151"/>
  <c r="H39" i="151"/>
  <c r="J39" i="151" s="1"/>
  <c r="P38" i="151"/>
  <c r="P37" i="151"/>
  <c r="J37" i="151"/>
  <c r="P36" i="151"/>
  <c r="J36" i="151"/>
  <c r="P35" i="151"/>
  <c r="J35" i="151"/>
  <c r="P34" i="151"/>
  <c r="J34" i="151"/>
  <c r="D34" i="151"/>
  <c r="P33" i="151"/>
  <c r="I33" i="151"/>
  <c r="J33" i="151" s="1"/>
  <c r="P32" i="151"/>
  <c r="I32" i="151"/>
  <c r="J32" i="151" s="1"/>
  <c r="P31" i="151"/>
  <c r="I31" i="151"/>
  <c r="J31" i="151" s="1"/>
  <c r="P30" i="151"/>
  <c r="I30" i="151"/>
  <c r="J30" i="151" s="1"/>
  <c r="P29" i="151"/>
  <c r="I29" i="151"/>
  <c r="J29" i="151" s="1"/>
  <c r="P28" i="151"/>
  <c r="I28" i="151"/>
  <c r="J28" i="151" s="1"/>
  <c r="P27" i="151"/>
  <c r="I27" i="151"/>
  <c r="J27" i="151" s="1"/>
  <c r="P22" i="151"/>
  <c r="I22" i="151"/>
  <c r="J22" i="151" s="1"/>
  <c r="I21" i="151"/>
  <c r="J21" i="151" s="1"/>
  <c r="C17" i="151"/>
  <c r="D36" i="151" s="1"/>
  <c r="C16" i="151"/>
  <c r="D35" i="151" s="1"/>
  <c r="L35" i="151" s="1"/>
  <c r="O35" i="151" s="1"/>
  <c r="C15" i="151"/>
  <c r="D50" i="151" s="1"/>
  <c r="AD13" i="151"/>
  <c r="AC13" i="151"/>
  <c r="AB13" i="151"/>
  <c r="AA13" i="151"/>
  <c r="Z13" i="151"/>
  <c r="Y13" i="151"/>
  <c r="X13" i="151"/>
  <c r="W13" i="151"/>
  <c r="V13" i="151"/>
  <c r="U13" i="151"/>
  <c r="T13" i="151"/>
  <c r="S13" i="151"/>
  <c r="D11" i="151"/>
  <c r="B11" i="151"/>
  <c r="C11" i="151" s="1"/>
  <c r="C10" i="151"/>
  <c r="C9" i="151"/>
  <c r="A6" i="151"/>
  <c r="A4" i="151"/>
  <c r="G48" i="149"/>
  <c r="G36" i="149"/>
  <c r="G35" i="149"/>
  <c r="G34" i="149"/>
  <c r="G48" i="148"/>
  <c r="G36" i="148"/>
  <c r="G35" i="148"/>
  <c r="G34" i="148"/>
  <c r="G36" i="147"/>
  <c r="G35" i="147"/>
  <c r="N22" i="154" l="1"/>
  <c r="O22" i="154" s="1"/>
  <c r="N45" i="154"/>
  <c r="O45" i="154" s="1"/>
  <c r="J21" i="154"/>
  <c r="C17" i="154"/>
  <c r="L49" i="154"/>
  <c r="O49" i="154" s="1"/>
  <c r="O36" i="154"/>
  <c r="D23" i="154"/>
  <c r="N23" i="154" s="1"/>
  <c r="O23" i="154" s="1"/>
  <c r="O21" i="154"/>
  <c r="N48" i="154"/>
  <c r="O48" i="154" s="1"/>
  <c r="L36" i="153"/>
  <c r="O36" i="153" s="1"/>
  <c r="L36" i="152"/>
  <c r="O36" i="152" s="1"/>
  <c r="N21" i="151"/>
  <c r="O21" i="151" s="1"/>
  <c r="L48" i="152"/>
  <c r="O48" i="152" s="1"/>
  <c r="N50" i="151"/>
  <c r="O50" i="151" s="1"/>
  <c r="N44" i="152"/>
  <c r="O44" i="152" s="1"/>
  <c r="D37" i="153"/>
  <c r="L37" i="153" s="1"/>
  <c r="O37" i="153" s="1"/>
  <c r="L34" i="151"/>
  <c r="O34" i="151" s="1"/>
  <c r="J44" i="151"/>
  <c r="D40" i="151"/>
  <c r="N40" i="151" s="1"/>
  <c r="O40" i="151" s="1"/>
  <c r="N31" i="152"/>
  <c r="O31" i="152" s="1"/>
  <c r="J47" i="152"/>
  <c r="L36" i="151"/>
  <c r="O36" i="151" s="1"/>
  <c r="D27" i="152"/>
  <c r="N27" i="152" s="1"/>
  <c r="O27" i="152" s="1"/>
  <c r="D34" i="152"/>
  <c r="L34" i="152" s="1"/>
  <c r="D38" i="152"/>
  <c r="D27" i="153"/>
  <c r="N27" i="153" s="1"/>
  <c r="O27" i="153" s="1"/>
  <c r="D39" i="152"/>
  <c r="M39" i="152" s="1"/>
  <c r="O39" i="152" s="1"/>
  <c r="D31" i="153"/>
  <c r="N31" i="153" s="1"/>
  <c r="O31" i="153" s="1"/>
  <c r="D28" i="151"/>
  <c r="N28" i="151" s="1"/>
  <c r="O28" i="151" s="1"/>
  <c r="N47" i="151"/>
  <c r="O47" i="151" s="1"/>
  <c r="D30" i="152"/>
  <c r="N30" i="152" s="1"/>
  <c r="O30" i="152" s="1"/>
  <c r="D37" i="152"/>
  <c r="L37" i="152" s="1"/>
  <c r="O37" i="152" s="1"/>
  <c r="D22" i="152"/>
  <c r="N22" i="152" s="1"/>
  <c r="O22" i="152" s="1"/>
  <c r="D35" i="152"/>
  <c r="L35" i="152" s="1"/>
  <c r="O35" i="152" s="1"/>
  <c r="J21" i="153"/>
  <c r="D35" i="153"/>
  <c r="L35" i="153" s="1"/>
  <c r="O35" i="153" s="1"/>
  <c r="D32" i="151"/>
  <c r="N32" i="151" s="1"/>
  <c r="O32" i="151" s="1"/>
  <c r="D48" i="151"/>
  <c r="L48" i="151" s="1"/>
  <c r="O48" i="151" s="1"/>
  <c r="D49" i="152"/>
  <c r="N49" i="152" s="1"/>
  <c r="O49" i="152" s="1"/>
  <c r="D51" i="152"/>
  <c r="N51" i="152" s="1"/>
  <c r="O51" i="152" s="1"/>
  <c r="D22" i="153"/>
  <c r="N22" i="153" s="1"/>
  <c r="O22" i="153" s="1"/>
  <c r="D39" i="153"/>
  <c r="M39" i="153" s="1"/>
  <c r="O39" i="153" s="1"/>
  <c r="D29" i="152"/>
  <c r="N29" i="152" s="1"/>
  <c r="O29" i="152" s="1"/>
  <c r="D52" i="151"/>
  <c r="N52" i="151" s="1"/>
  <c r="O52" i="151" s="1"/>
  <c r="O21" i="152"/>
  <c r="O21" i="153"/>
  <c r="N51" i="153"/>
  <c r="O51" i="153" s="1"/>
  <c r="D29" i="151"/>
  <c r="N29" i="151" s="1"/>
  <c r="O29" i="151" s="1"/>
  <c r="D37" i="151"/>
  <c r="L37" i="151" s="1"/>
  <c r="O37" i="151" s="1"/>
  <c r="D49" i="151"/>
  <c r="N49" i="151" s="1"/>
  <c r="O49" i="151" s="1"/>
  <c r="J21" i="152"/>
  <c r="D28" i="153"/>
  <c r="N28" i="153" s="1"/>
  <c r="O28" i="153" s="1"/>
  <c r="D32" i="153"/>
  <c r="N32" i="153" s="1"/>
  <c r="O32" i="153" s="1"/>
  <c r="D40" i="153"/>
  <c r="N40" i="153" s="1"/>
  <c r="O40" i="153" s="1"/>
  <c r="J44" i="153"/>
  <c r="D48" i="153"/>
  <c r="L48" i="153" s="1"/>
  <c r="O48" i="153" s="1"/>
  <c r="D52" i="153"/>
  <c r="N52" i="153" s="1"/>
  <c r="O52" i="153" s="1"/>
  <c r="D28" i="152"/>
  <c r="N28" i="152" s="1"/>
  <c r="O28" i="152" s="1"/>
  <c r="D32" i="152"/>
  <c r="N32" i="152" s="1"/>
  <c r="O32" i="152" s="1"/>
  <c r="D40" i="152"/>
  <c r="N40" i="152" s="1"/>
  <c r="O40" i="152" s="1"/>
  <c r="D52" i="152"/>
  <c r="N52" i="152" s="1"/>
  <c r="O52" i="152" s="1"/>
  <c r="D22" i="151"/>
  <c r="N22" i="151" s="1"/>
  <c r="O22" i="151" s="1"/>
  <c r="D27" i="151"/>
  <c r="N27" i="151" s="1"/>
  <c r="D31" i="151"/>
  <c r="N31" i="151" s="1"/>
  <c r="O31" i="151" s="1"/>
  <c r="D39" i="151"/>
  <c r="M39" i="151" s="1"/>
  <c r="D51" i="151"/>
  <c r="N51" i="151" s="1"/>
  <c r="O51" i="151" s="1"/>
  <c r="D30" i="153"/>
  <c r="N30" i="153" s="1"/>
  <c r="O30" i="153" s="1"/>
  <c r="D34" i="153"/>
  <c r="L34" i="153" s="1"/>
  <c r="D38" i="153"/>
  <c r="D45" i="153"/>
  <c r="O45" i="153" s="1"/>
  <c r="J47" i="153"/>
  <c r="D50" i="153"/>
  <c r="N50" i="153" s="1"/>
  <c r="O50" i="153" s="1"/>
  <c r="D45" i="152"/>
  <c r="O45" i="152" s="1"/>
  <c r="D50" i="152"/>
  <c r="N50" i="152" s="1"/>
  <c r="O50" i="152" s="1"/>
  <c r="D30" i="151"/>
  <c r="N30" i="151" s="1"/>
  <c r="O30" i="151" s="1"/>
  <c r="D38" i="151"/>
  <c r="D45" i="151"/>
  <c r="O45" i="151" s="1"/>
  <c r="D29" i="153"/>
  <c r="N29" i="153" s="1"/>
  <c r="O29" i="153" s="1"/>
  <c r="D49" i="153"/>
  <c r="N49" i="153" s="1"/>
  <c r="O49" i="153" s="1"/>
  <c r="D34" i="147"/>
  <c r="G37" i="146"/>
  <c r="D37" i="146"/>
  <c r="D42" i="154" l="1"/>
  <c r="N42" i="154" s="1"/>
  <c r="O42" i="154" s="1"/>
  <c r="D41" i="154"/>
  <c r="N41" i="154" s="1"/>
  <c r="O41" i="154" s="1"/>
  <c r="D46" i="154"/>
  <c r="O46" i="154" s="1"/>
  <c r="D34" i="154"/>
  <c r="N34" i="154" s="1"/>
  <c r="O34" i="154" s="1"/>
  <c r="D52" i="154"/>
  <c r="N52" i="154" s="1"/>
  <c r="O52" i="154" s="1"/>
  <c r="D40" i="154"/>
  <c r="M40" i="154" s="1"/>
  <c r="O40" i="154" s="1"/>
  <c r="D31" i="154"/>
  <c r="N31" i="154" s="1"/>
  <c r="O31" i="154" s="1"/>
  <c r="D28" i="154"/>
  <c r="N28" i="154" s="1"/>
  <c r="O28" i="154" s="1"/>
  <c r="D32" i="154"/>
  <c r="N32" i="154" s="1"/>
  <c r="O32" i="154" s="1"/>
  <c r="D30" i="154"/>
  <c r="N30" i="154" s="1"/>
  <c r="O30" i="154" s="1"/>
  <c r="D29" i="154"/>
  <c r="N29" i="154" s="1"/>
  <c r="O29" i="154" s="1"/>
  <c r="D50" i="154"/>
  <c r="N50" i="154" s="1"/>
  <c r="O50" i="154" s="1"/>
  <c r="L55" i="154"/>
  <c r="L57" i="154" s="1"/>
  <c r="O65" i="154" s="1"/>
  <c r="O23" i="151"/>
  <c r="O24" i="154"/>
  <c r="M55" i="152"/>
  <c r="M57" i="152" s="1"/>
  <c r="N24" i="154"/>
  <c r="N23" i="151"/>
  <c r="D46" i="151" s="1"/>
  <c r="N46" i="151" s="1"/>
  <c r="O46" i="151" s="1"/>
  <c r="L55" i="152"/>
  <c r="L57" i="152" s="1"/>
  <c r="O65" i="152" s="1"/>
  <c r="M55" i="153"/>
  <c r="M57" i="153" s="1"/>
  <c r="L55" i="151"/>
  <c r="L57" i="151" s="1"/>
  <c r="O65" i="151" s="1"/>
  <c r="O34" i="152"/>
  <c r="N23" i="153"/>
  <c r="L55" i="153"/>
  <c r="L57" i="153" s="1"/>
  <c r="O65" i="153" s="1"/>
  <c r="O34" i="153"/>
  <c r="O23" i="153"/>
  <c r="M55" i="151"/>
  <c r="M57" i="151" s="1"/>
  <c r="O39" i="151"/>
  <c r="O27" i="151"/>
  <c r="N23" i="152"/>
  <c r="O23" i="152"/>
  <c r="I32" i="147"/>
  <c r="J32" i="147" s="1"/>
  <c r="P32" i="147"/>
  <c r="P23" i="146"/>
  <c r="I23" i="146"/>
  <c r="C16" i="146"/>
  <c r="D23" i="146" s="1"/>
  <c r="C15" i="146"/>
  <c r="D22" i="146" s="1"/>
  <c r="M55" i="154" l="1"/>
  <c r="M57" i="154" s="1"/>
  <c r="D33" i="154"/>
  <c r="N33" i="154" s="1"/>
  <c r="D43" i="154"/>
  <c r="N43" i="154" s="1"/>
  <c r="O43" i="154" s="1"/>
  <c r="D35" i="154"/>
  <c r="N35" i="154" s="1"/>
  <c r="O35" i="154" s="1"/>
  <c r="D44" i="154"/>
  <c r="N44" i="154" s="1"/>
  <c r="O44" i="154" s="1"/>
  <c r="D47" i="154"/>
  <c r="N47" i="154" s="1"/>
  <c r="O47" i="154" s="1"/>
  <c r="D33" i="151"/>
  <c r="N33" i="151" s="1"/>
  <c r="O33" i="151" s="1"/>
  <c r="D43" i="151"/>
  <c r="N43" i="151" s="1"/>
  <c r="O43" i="151" s="1"/>
  <c r="D42" i="151"/>
  <c r="N42" i="151" s="1"/>
  <c r="O42" i="151" s="1"/>
  <c r="N23" i="146"/>
  <c r="O23" i="146" s="1"/>
  <c r="D33" i="153"/>
  <c r="N33" i="153" s="1"/>
  <c r="D42" i="153"/>
  <c r="N42" i="153" s="1"/>
  <c r="O42" i="153" s="1"/>
  <c r="D43" i="153"/>
  <c r="N43" i="153" s="1"/>
  <c r="O43" i="153" s="1"/>
  <c r="D46" i="153"/>
  <c r="N46" i="153" s="1"/>
  <c r="O46" i="153" s="1"/>
  <c r="D42" i="152"/>
  <c r="N42" i="152" s="1"/>
  <c r="O42" i="152" s="1"/>
  <c r="D43" i="152"/>
  <c r="N43" i="152" s="1"/>
  <c r="O43" i="152" s="1"/>
  <c r="D46" i="152"/>
  <c r="N46" i="152" s="1"/>
  <c r="O46" i="152" s="1"/>
  <c r="D33" i="152"/>
  <c r="N33" i="152" s="1"/>
  <c r="C17" i="146"/>
  <c r="J23" i="146"/>
  <c r="D42" i="146" l="1"/>
  <c r="D41" i="146"/>
  <c r="N41" i="146" s="1"/>
  <c r="O41" i="146" s="1"/>
  <c r="O33" i="154"/>
  <c r="O33" i="153"/>
  <c r="O33" i="152"/>
  <c r="I22" i="147"/>
  <c r="J22" i="147" s="1"/>
  <c r="P22" i="148"/>
  <c r="P22" i="146"/>
  <c r="P22" i="147"/>
  <c r="P22" i="149"/>
  <c r="I22" i="149"/>
  <c r="J22" i="149" s="1"/>
  <c r="I21" i="149"/>
  <c r="N21" i="149" s="1"/>
  <c r="P53" i="149"/>
  <c r="I53" i="149"/>
  <c r="J53" i="149" s="1"/>
  <c r="N53" i="149" s="1"/>
  <c r="O53" i="149" s="1"/>
  <c r="P52" i="149"/>
  <c r="I52" i="149"/>
  <c r="J52" i="149" s="1"/>
  <c r="P51" i="149"/>
  <c r="I51" i="149"/>
  <c r="J51" i="149" s="1"/>
  <c r="P50" i="149"/>
  <c r="I50" i="149"/>
  <c r="J50" i="149" s="1"/>
  <c r="P49" i="149"/>
  <c r="I49" i="149"/>
  <c r="J49" i="149" s="1"/>
  <c r="P48" i="149"/>
  <c r="J48" i="149"/>
  <c r="P47" i="149"/>
  <c r="I47" i="149"/>
  <c r="J47" i="149" s="1"/>
  <c r="P46" i="149"/>
  <c r="I46" i="149"/>
  <c r="J46" i="149" s="1"/>
  <c r="P45" i="149"/>
  <c r="J45" i="149"/>
  <c r="P44" i="149"/>
  <c r="I44" i="149"/>
  <c r="N44" i="149" s="1"/>
  <c r="O44" i="149" s="1"/>
  <c r="P43" i="149"/>
  <c r="I43" i="149"/>
  <c r="J43" i="149" s="1"/>
  <c r="P42" i="149"/>
  <c r="I42" i="149"/>
  <c r="J42" i="149" s="1"/>
  <c r="P41" i="149"/>
  <c r="I41" i="149"/>
  <c r="J41" i="149" s="1"/>
  <c r="N41" i="149" s="1"/>
  <c r="O41" i="149" s="1"/>
  <c r="P40" i="149"/>
  <c r="I40" i="149"/>
  <c r="J40" i="149" s="1"/>
  <c r="P39" i="149"/>
  <c r="H39" i="149"/>
  <c r="J39" i="149" s="1"/>
  <c r="P38" i="149"/>
  <c r="P37" i="149"/>
  <c r="G37" i="149"/>
  <c r="J37" i="149" s="1"/>
  <c r="P36" i="149"/>
  <c r="J36" i="149"/>
  <c r="P35" i="149"/>
  <c r="J35" i="149"/>
  <c r="P34" i="149"/>
  <c r="J34" i="149"/>
  <c r="P33" i="149"/>
  <c r="I33" i="149"/>
  <c r="J33" i="149" s="1"/>
  <c r="P32" i="149"/>
  <c r="I32" i="149"/>
  <c r="J32" i="149" s="1"/>
  <c r="P31" i="149"/>
  <c r="I31" i="149"/>
  <c r="J31" i="149" s="1"/>
  <c r="P30" i="149"/>
  <c r="I30" i="149"/>
  <c r="J30" i="149" s="1"/>
  <c r="P29" i="149"/>
  <c r="I29" i="149"/>
  <c r="J29" i="149" s="1"/>
  <c r="P28" i="149"/>
  <c r="I28" i="149"/>
  <c r="J28" i="149" s="1"/>
  <c r="P27" i="149"/>
  <c r="I27" i="149"/>
  <c r="J27" i="149" s="1"/>
  <c r="C17" i="149"/>
  <c r="D36" i="149" s="1"/>
  <c r="C16" i="149"/>
  <c r="D35" i="149" s="1"/>
  <c r="C15" i="149"/>
  <c r="AD13" i="149"/>
  <c r="AC13" i="149"/>
  <c r="AB13" i="149"/>
  <c r="AA13" i="149"/>
  <c r="Z13" i="149"/>
  <c r="Y13" i="149"/>
  <c r="X13" i="149"/>
  <c r="W13" i="149"/>
  <c r="V13" i="149"/>
  <c r="U13" i="149"/>
  <c r="T13" i="149"/>
  <c r="S13" i="149"/>
  <c r="D11" i="149"/>
  <c r="B11" i="149"/>
  <c r="C11" i="149" s="1"/>
  <c r="C10" i="149"/>
  <c r="C9" i="149"/>
  <c r="A6" i="149"/>
  <c r="A4" i="149"/>
  <c r="I22" i="148"/>
  <c r="J22" i="148" s="1"/>
  <c r="I21" i="148"/>
  <c r="J21" i="148" s="1"/>
  <c r="P53" i="148"/>
  <c r="I53" i="148"/>
  <c r="J53" i="148" s="1"/>
  <c r="N53" i="148" s="1"/>
  <c r="O53" i="148" s="1"/>
  <c r="P52" i="148"/>
  <c r="I52" i="148"/>
  <c r="J52" i="148" s="1"/>
  <c r="P51" i="148"/>
  <c r="I51" i="148"/>
  <c r="J51" i="148" s="1"/>
  <c r="P50" i="148"/>
  <c r="I50" i="148"/>
  <c r="J50" i="148" s="1"/>
  <c r="P49" i="148"/>
  <c r="I49" i="148"/>
  <c r="J49" i="148" s="1"/>
  <c r="P48" i="148"/>
  <c r="J48" i="148"/>
  <c r="P47" i="148"/>
  <c r="I47" i="148"/>
  <c r="N47" i="148" s="1"/>
  <c r="O47" i="148" s="1"/>
  <c r="P46" i="148"/>
  <c r="I46" i="148"/>
  <c r="J46" i="148" s="1"/>
  <c r="P45" i="148"/>
  <c r="J45" i="148"/>
  <c r="P44" i="148"/>
  <c r="I44" i="148"/>
  <c r="P43" i="148"/>
  <c r="I43" i="148"/>
  <c r="J43" i="148" s="1"/>
  <c r="P42" i="148"/>
  <c r="I42" i="148"/>
  <c r="J42" i="148" s="1"/>
  <c r="P41" i="148"/>
  <c r="I41" i="148"/>
  <c r="J41" i="148" s="1"/>
  <c r="N41" i="148" s="1"/>
  <c r="O41" i="148" s="1"/>
  <c r="P40" i="148"/>
  <c r="I40" i="148"/>
  <c r="J40" i="148" s="1"/>
  <c r="P39" i="148"/>
  <c r="H39" i="148"/>
  <c r="J39" i="148" s="1"/>
  <c r="P38" i="148"/>
  <c r="P37" i="148"/>
  <c r="G37" i="148"/>
  <c r="J37" i="148" s="1"/>
  <c r="P36" i="148"/>
  <c r="J36" i="148"/>
  <c r="P35" i="148"/>
  <c r="J35" i="148"/>
  <c r="P34" i="148"/>
  <c r="J34" i="148"/>
  <c r="P33" i="148"/>
  <c r="I33" i="148"/>
  <c r="J33" i="148" s="1"/>
  <c r="P32" i="148"/>
  <c r="I32" i="148"/>
  <c r="J32" i="148" s="1"/>
  <c r="P31" i="148"/>
  <c r="I31" i="148"/>
  <c r="J31" i="148" s="1"/>
  <c r="P30" i="148"/>
  <c r="I30" i="148"/>
  <c r="J30" i="148" s="1"/>
  <c r="P29" i="148"/>
  <c r="I29" i="148"/>
  <c r="J29" i="148" s="1"/>
  <c r="P28" i="148"/>
  <c r="I28" i="148"/>
  <c r="J28" i="148" s="1"/>
  <c r="P27" i="148"/>
  <c r="I27" i="148"/>
  <c r="J27" i="148" s="1"/>
  <c r="C17" i="148"/>
  <c r="D36" i="148" s="1"/>
  <c r="C16" i="148"/>
  <c r="D35" i="148" s="1"/>
  <c r="C15" i="148"/>
  <c r="AD13" i="148"/>
  <c r="AC13" i="148"/>
  <c r="AB13" i="148"/>
  <c r="AA13" i="148"/>
  <c r="Z13" i="148"/>
  <c r="Y13" i="148"/>
  <c r="X13" i="148"/>
  <c r="W13" i="148"/>
  <c r="V13" i="148"/>
  <c r="U13" i="148"/>
  <c r="T13" i="148"/>
  <c r="S13" i="148"/>
  <c r="D11" i="148"/>
  <c r="B11" i="148"/>
  <c r="C11" i="148" s="1"/>
  <c r="C10" i="148"/>
  <c r="C9" i="148"/>
  <c r="A6" i="148"/>
  <c r="A4" i="148"/>
  <c r="I21" i="147"/>
  <c r="N21" i="147" s="1"/>
  <c r="O21" i="147" s="1"/>
  <c r="P53" i="147"/>
  <c r="I53" i="147"/>
  <c r="J53" i="147" s="1"/>
  <c r="N53" i="147" s="1"/>
  <c r="O53" i="147" s="1"/>
  <c r="P52" i="147"/>
  <c r="I52" i="147"/>
  <c r="J52" i="147" s="1"/>
  <c r="P51" i="147"/>
  <c r="I51" i="147"/>
  <c r="J51" i="147" s="1"/>
  <c r="P50" i="147"/>
  <c r="I50" i="147"/>
  <c r="J50" i="147" s="1"/>
  <c r="P49" i="147"/>
  <c r="I49" i="147"/>
  <c r="J49" i="147" s="1"/>
  <c r="P48" i="147"/>
  <c r="G48" i="147"/>
  <c r="J48" i="147" s="1"/>
  <c r="P47" i="147"/>
  <c r="I47" i="147"/>
  <c r="N47" i="147" s="1"/>
  <c r="O47" i="147" s="1"/>
  <c r="P46" i="147"/>
  <c r="I46" i="147"/>
  <c r="J46" i="147" s="1"/>
  <c r="P45" i="147"/>
  <c r="J45" i="147"/>
  <c r="P44" i="147"/>
  <c r="I44" i="147"/>
  <c r="N44" i="147" s="1"/>
  <c r="O44" i="147" s="1"/>
  <c r="P43" i="147"/>
  <c r="I43" i="147"/>
  <c r="J43" i="147" s="1"/>
  <c r="P42" i="147"/>
  <c r="I42" i="147"/>
  <c r="J42" i="147" s="1"/>
  <c r="P41" i="147"/>
  <c r="I41" i="147"/>
  <c r="J41" i="147" s="1"/>
  <c r="N41" i="147" s="1"/>
  <c r="O41" i="147" s="1"/>
  <c r="P40" i="147"/>
  <c r="I40" i="147"/>
  <c r="J40" i="147" s="1"/>
  <c r="P39" i="147"/>
  <c r="H39" i="147"/>
  <c r="J39" i="147" s="1"/>
  <c r="P38" i="147"/>
  <c r="P37" i="147"/>
  <c r="G37" i="147"/>
  <c r="J37" i="147" s="1"/>
  <c r="P36" i="147"/>
  <c r="J36" i="147"/>
  <c r="P35" i="147"/>
  <c r="J35" i="147"/>
  <c r="P34" i="147"/>
  <c r="G34" i="147"/>
  <c r="J34" i="147" s="1"/>
  <c r="P33" i="147"/>
  <c r="I33" i="147"/>
  <c r="J33" i="147" s="1"/>
  <c r="P31" i="147"/>
  <c r="I31" i="147"/>
  <c r="J31" i="147" s="1"/>
  <c r="P30" i="147"/>
  <c r="I30" i="147"/>
  <c r="J30" i="147" s="1"/>
  <c r="P29" i="147"/>
  <c r="I29" i="147"/>
  <c r="J29" i="147" s="1"/>
  <c r="P28" i="147"/>
  <c r="I28" i="147"/>
  <c r="J28" i="147" s="1"/>
  <c r="P27" i="147"/>
  <c r="I27" i="147"/>
  <c r="J27" i="147" s="1"/>
  <c r="C17" i="147"/>
  <c r="D36" i="147" s="1"/>
  <c r="C16" i="147"/>
  <c r="D35" i="147" s="1"/>
  <c r="C15" i="147"/>
  <c r="AD13" i="147"/>
  <c r="AC13" i="147"/>
  <c r="AB13" i="147"/>
  <c r="AA13" i="147"/>
  <c r="Z13" i="147"/>
  <c r="Y13" i="147"/>
  <c r="X13" i="147"/>
  <c r="W13" i="147"/>
  <c r="V13" i="147"/>
  <c r="U13" i="147"/>
  <c r="T13" i="147"/>
  <c r="S13" i="147"/>
  <c r="D11" i="147"/>
  <c r="B11" i="147"/>
  <c r="C11" i="147" s="1"/>
  <c r="C10" i="147"/>
  <c r="C9" i="147"/>
  <c r="A6" i="147"/>
  <c r="A4" i="147"/>
  <c r="I22" i="146"/>
  <c r="J22" i="146" s="1"/>
  <c r="I21" i="146"/>
  <c r="J21" i="146" s="1"/>
  <c r="P53" i="146"/>
  <c r="I53" i="146"/>
  <c r="J53" i="146" s="1"/>
  <c r="N53" i="146" s="1"/>
  <c r="O53" i="146" s="1"/>
  <c r="P52" i="146"/>
  <c r="I52" i="146"/>
  <c r="J52" i="146" s="1"/>
  <c r="P51" i="146"/>
  <c r="I51" i="146"/>
  <c r="J51" i="146" s="1"/>
  <c r="N51" i="146" s="1"/>
  <c r="O51" i="146" s="1"/>
  <c r="P50" i="146"/>
  <c r="I50" i="146"/>
  <c r="J50" i="146" s="1"/>
  <c r="P49" i="146"/>
  <c r="G49" i="146"/>
  <c r="J49" i="146" s="1"/>
  <c r="D49" i="146"/>
  <c r="P48" i="146"/>
  <c r="I48" i="146"/>
  <c r="N48" i="146" s="1"/>
  <c r="O48" i="146" s="1"/>
  <c r="P47" i="146"/>
  <c r="I47" i="146"/>
  <c r="J47" i="146" s="1"/>
  <c r="P46" i="146"/>
  <c r="J46" i="146"/>
  <c r="P45" i="146"/>
  <c r="I45" i="146"/>
  <c r="N45" i="146" s="1"/>
  <c r="O45" i="146" s="1"/>
  <c r="P44" i="146"/>
  <c r="I44" i="146"/>
  <c r="J44" i="146" s="1"/>
  <c r="P43" i="146"/>
  <c r="I43" i="146"/>
  <c r="J43" i="146" s="1"/>
  <c r="P42" i="146"/>
  <c r="I42" i="146"/>
  <c r="J42" i="146" s="1"/>
  <c r="P40" i="146"/>
  <c r="H40" i="146"/>
  <c r="J40" i="146" s="1"/>
  <c r="P39" i="146"/>
  <c r="P38" i="146"/>
  <c r="G38" i="146"/>
  <c r="J38" i="146" s="1"/>
  <c r="D38" i="146"/>
  <c r="P37" i="146"/>
  <c r="P36" i="146"/>
  <c r="G36" i="146"/>
  <c r="J36" i="146" s="1"/>
  <c r="D36" i="146"/>
  <c r="P35" i="146"/>
  <c r="I35" i="146"/>
  <c r="J35" i="146" s="1"/>
  <c r="P34" i="146"/>
  <c r="I34" i="146"/>
  <c r="J34" i="146" s="1"/>
  <c r="P33" i="146"/>
  <c r="I33" i="146"/>
  <c r="J33" i="146" s="1"/>
  <c r="P32" i="146"/>
  <c r="I32" i="146"/>
  <c r="J32" i="146" s="1"/>
  <c r="P31" i="146"/>
  <c r="I31" i="146"/>
  <c r="J31" i="146" s="1"/>
  <c r="P30" i="146"/>
  <c r="I30" i="146"/>
  <c r="J30" i="146" s="1"/>
  <c r="P29" i="146"/>
  <c r="I29" i="146"/>
  <c r="J29" i="146" s="1"/>
  <c r="P28" i="146"/>
  <c r="I28" i="146"/>
  <c r="J28" i="146" s="1"/>
  <c r="AD17" i="146"/>
  <c r="AC17" i="146"/>
  <c r="AB17" i="146"/>
  <c r="AA17" i="146"/>
  <c r="Z17" i="146"/>
  <c r="Y17" i="146"/>
  <c r="X17" i="146"/>
  <c r="W17" i="146"/>
  <c r="V17" i="146"/>
  <c r="U17" i="146"/>
  <c r="T17" i="146"/>
  <c r="S17" i="146"/>
  <c r="D11" i="146"/>
  <c r="B11" i="146"/>
  <c r="C11" i="146" s="1"/>
  <c r="C10" i="146"/>
  <c r="C9" i="146"/>
  <c r="A6" i="146"/>
  <c r="A4" i="146"/>
  <c r="D52" i="148" l="1"/>
  <c r="N52" i="148" s="1"/>
  <c r="O52" i="148" s="1"/>
  <c r="D34" i="148"/>
  <c r="D22" i="149"/>
  <c r="N22" i="149" s="1"/>
  <c r="O22" i="149" s="1"/>
  <c r="D34" i="149"/>
  <c r="D32" i="149"/>
  <c r="N32" i="149" s="1"/>
  <c r="O32" i="149" s="1"/>
  <c r="D27" i="148"/>
  <c r="N27" i="148" s="1"/>
  <c r="O27" i="148" s="1"/>
  <c r="L35" i="148"/>
  <c r="O35" i="148" s="1"/>
  <c r="L35" i="149"/>
  <c r="O35" i="149" s="1"/>
  <c r="D37" i="149"/>
  <c r="L37" i="149" s="1"/>
  <c r="O37" i="149" s="1"/>
  <c r="L36" i="149"/>
  <c r="O36" i="149" s="1"/>
  <c r="N47" i="149"/>
  <c r="O47" i="149" s="1"/>
  <c r="D37" i="148"/>
  <c r="L37" i="148" s="1"/>
  <c r="O37" i="148" s="1"/>
  <c r="D40" i="148"/>
  <c r="N40" i="148" s="1"/>
  <c r="O40" i="148" s="1"/>
  <c r="D32" i="148"/>
  <c r="N32" i="148" s="1"/>
  <c r="O32" i="148" s="1"/>
  <c r="D37" i="147"/>
  <c r="L37" i="147" s="1"/>
  <c r="O37" i="147" s="1"/>
  <c r="D52" i="147"/>
  <c r="N52" i="147" s="1"/>
  <c r="O52" i="147" s="1"/>
  <c r="D32" i="147"/>
  <c r="N32" i="147" s="1"/>
  <c r="O32" i="147" s="1"/>
  <c r="D40" i="147"/>
  <c r="N40" i="147" s="1"/>
  <c r="O40" i="147" s="1"/>
  <c r="D48" i="147"/>
  <c r="L48" i="147" s="1"/>
  <c r="O48" i="147" s="1"/>
  <c r="D30" i="147"/>
  <c r="N30" i="147" s="1"/>
  <c r="O30" i="147" s="1"/>
  <c r="J47" i="147"/>
  <c r="J44" i="147"/>
  <c r="L49" i="146"/>
  <c r="O49" i="146" s="1"/>
  <c r="L38" i="146"/>
  <c r="O38" i="146" s="1"/>
  <c r="L36" i="146"/>
  <c r="J48" i="146"/>
  <c r="L37" i="146"/>
  <c r="O37" i="146" s="1"/>
  <c r="D28" i="148"/>
  <c r="N28" i="148" s="1"/>
  <c r="O28" i="148" s="1"/>
  <c r="D22" i="147"/>
  <c r="N22" i="147" s="1"/>
  <c r="D22" i="148"/>
  <c r="N22" i="148" s="1"/>
  <c r="O22" i="148" s="1"/>
  <c r="D31" i="148"/>
  <c r="N31" i="148" s="1"/>
  <c r="O31" i="148" s="1"/>
  <c r="D51" i="148"/>
  <c r="N51" i="148" s="1"/>
  <c r="O51" i="148" s="1"/>
  <c r="D28" i="147"/>
  <c r="N28" i="147" s="1"/>
  <c r="O28" i="147" s="1"/>
  <c r="D39" i="148"/>
  <c r="M39" i="148" s="1"/>
  <c r="M55" i="148" s="1"/>
  <c r="M57" i="148" s="1"/>
  <c r="D29" i="148"/>
  <c r="N29" i="148" s="1"/>
  <c r="O29" i="148" s="1"/>
  <c r="D49" i="148"/>
  <c r="N49" i="148" s="1"/>
  <c r="O49" i="148" s="1"/>
  <c r="O21" i="149"/>
  <c r="J21" i="149"/>
  <c r="D28" i="149"/>
  <c r="N28" i="149" s="1"/>
  <c r="O28" i="149" s="1"/>
  <c r="D40" i="149"/>
  <c r="N40" i="149" s="1"/>
  <c r="O40" i="149" s="1"/>
  <c r="J44" i="149"/>
  <c r="D48" i="149"/>
  <c r="L48" i="149" s="1"/>
  <c r="O48" i="149" s="1"/>
  <c r="D52" i="149"/>
  <c r="N52" i="149" s="1"/>
  <c r="O52" i="149" s="1"/>
  <c r="D27" i="149"/>
  <c r="N27" i="149" s="1"/>
  <c r="D31" i="149"/>
  <c r="N31" i="149" s="1"/>
  <c r="O31" i="149" s="1"/>
  <c r="D39" i="149"/>
  <c r="M39" i="149" s="1"/>
  <c r="D51" i="149"/>
  <c r="N51" i="149" s="1"/>
  <c r="O51" i="149" s="1"/>
  <c r="D30" i="149"/>
  <c r="N30" i="149" s="1"/>
  <c r="O30" i="149" s="1"/>
  <c r="D38" i="149"/>
  <c r="D45" i="149"/>
  <c r="O45" i="149" s="1"/>
  <c r="D50" i="149"/>
  <c r="N50" i="149" s="1"/>
  <c r="O50" i="149" s="1"/>
  <c r="D29" i="149"/>
  <c r="N29" i="149" s="1"/>
  <c r="O29" i="149" s="1"/>
  <c r="D49" i="149"/>
  <c r="N49" i="149" s="1"/>
  <c r="O49" i="149" s="1"/>
  <c r="N21" i="148"/>
  <c r="O21" i="148" s="1"/>
  <c r="D48" i="148"/>
  <c r="L48" i="148" s="1"/>
  <c r="O48" i="148" s="1"/>
  <c r="L36" i="148"/>
  <c r="O36" i="148" s="1"/>
  <c r="N44" i="148"/>
  <c r="O44" i="148" s="1"/>
  <c r="J44" i="148"/>
  <c r="D30" i="148"/>
  <c r="N30" i="148" s="1"/>
  <c r="O30" i="148" s="1"/>
  <c r="D38" i="148"/>
  <c r="D45" i="148"/>
  <c r="O45" i="148" s="1"/>
  <c r="J47" i="148"/>
  <c r="D50" i="148"/>
  <c r="N50" i="148" s="1"/>
  <c r="O50" i="148" s="1"/>
  <c r="J21" i="147"/>
  <c r="L36" i="147"/>
  <c r="O36" i="147" s="1"/>
  <c r="D27" i="147"/>
  <c r="N27" i="147" s="1"/>
  <c r="D31" i="147"/>
  <c r="N31" i="147" s="1"/>
  <c r="O31" i="147" s="1"/>
  <c r="L35" i="147"/>
  <c r="O35" i="147" s="1"/>
  <c r="D39" i="147"/>
  <c r="M39" i="147" s="1"/>
  <c r="D51" i="147"/>
  <c r="N51" i="147" s="1"/>
  <c r="O51" i="147" s="1"/>
  <c r="D38" i="147"/>
  <c r="D45" i="147"/>
  <c r="O45" i="147" s="1"/>
  <c r="D50" i="147"/>
  <c r="N50" i="147" s="1"/>
  <c r="O50" i="147" s="1"/>
  <c r="D29" i="147"/>
  <c r="N29" i="147" s="1"/>
  <c r="O29" i="147" s="1"/>
  <c r="D49" i="147"/>
  <c r="N49" i="147" s="1"/>
  <c r="O49" i="147" s="1"/>
  <c r="N21" i="146"/>
  <c r="D46" i="146"/>
  <c r="O46" i="146" s="1"/>
  <c r="D50" i="146"/>
  <c r="N50" i="146" s="1"/>
  <c r="O50" i="146" s="1"/>
  <c r="D40" i="146"/>
  <c r="M40" i="146" s="1"/>
  <c r="D29" i="146"/>
  <c r="N29" i="146" s="1"/>
  <c r="O29" i="146" s="1"/>
  <c r="J45" i="146"/>
  <c r="D31" i="146"/>
  <c r="N31" i="146" s="1"/>
  <c r="O31" i="146" s="1"/>
  <c r="D34" i="146"/>
  <c r="N34" i="146" s="1"/>
  <c r="O34" i="146" s="1"/>
  <c r="D52" i="146"/>
  <c r="N52" i="146" s="1"/>
  <c r="O52" i="146" s="1"/>
  <c r="D28" i="146"/>
  <c r="N28" i="146" s="1"/>
  <c r="D32" i="146"/>
  <c r="N32" i="146" s="1"/>
  <c r="O32" i="146" s="1"/>
  <c r="J37" i="146"/>
  <c r="N42" i="146"/>
  <c r="O42" i="146" s="1"/>
  <c r="D30" i="146"/>
  <c r="N30" i="146" s="1"/>
  <c r="O30" i="146" s="1"/>
  <c r="P53" i="145"/>
  <c r="I53" i="145"/>
  <c r="J53" i="145" s="1"/>
  <c r="N53" i="145" s="1"/>
  <c r="O53" i="145" s="1"/>
  <c r="P52" i="145"/>
  <c r="I52" i="145"/>
  <c r="J52" i="145" s="1"/>
  <c r="P51" i="145"/>
  <c r="I51" i="145"/>
  <c r="J51" i="145" s="1"/>
  <c r="P50" i="145"/>
  <c r="I50" i="145"/>
  <c r="J50" i="145" s="1"/>
  <c r="P49" i="145"/>
  <c r="I49" i="145"/>
  <c r="J49" i="145" s="1"/>
  <c r="P48" i="145"/>
  <c r="J48" i="145"/>
  <c r="P47" i="145"/>
  <c r="I47" i="145"/>
  <c r="N47" i="145" s="1"/>
  <c r="O47" i="145" s="1"/>
  <c r="P46" i="145"/>
  <c r="I46" i="145"/>
  <c r="J46" i="145" s="1"/>
  <c r="P45" i="145"/>
  <c r="J45" i="145"/>
  <c r="P44" i="145"/>
  <c r="I44" i="145"/>
  <c r="N44" i="145" s="1"/>
  <c r="O44" i="145" s="1"/>
  <c r="P43" i="145"/>
  <c r="I43" i="145"/>
  <c r="J43" i="145" s="1"/>
  <c r="P42" i="145"/>
  <c r="I42" i="145"/>
  <c r="J42" i="145" s="1"/>
  <c r="P41" i="145"/>
  <c r="I41" i="145"/>
  <c r="J41" i="145" s="1"/>
  <c r="N41" i="145" s="1"/>
  <c r="O41" i="145" s="1"/>
  <c r="P40" i="145"/>
  <c r="I40" i="145"/>
  <c r="J40" i="145" s="1"/>
  <c r="P39" i="145"/>
  <c r="H39" i="145"/>
  <c r="J39" i="145" s="1"/>
  <c r="P38" i="145"/>
  <c r="P37" i="145"/>
  <c r="J37" i="145"/>
  <c r="P36" i="145"/>
  <c r="J36" i="145"/>
  <c r="P35" i="145"/>
  <c r="J35" i="145"/>
  <c r="P34" i="145"/>
  <c r="J34" i="145"/>
  <c r="P33" i="145"/>
  <c r="I33" i="145"/>
  <c r="J33" i="145" s="1"/>
  <c r="P32" i="145"/>
  <c r="I32" i="145"/>
  <c r="J32" i="145" s="1"/>
  <c r="P31" i="145"/>
  <c r="I31" i="145"/>
  <c r="J31" i="145" s="1"/>
  <c r="P30" i="145"/>
  <c r="I30" i="145"/>
  <c r="J30" i="145" s="1"/>
  <c r="P29" i="145"/>
  <c r="I29" i="145"/>
  <c r="J29" i="145" s="1"/>
  <c r="P28" i="145"/>
  <c r="I28" i="145"/>
  <c r="J28" i="145" s="1"/>
  <c r="P27" i="145"/>
  <c r="I27" i="145"/>
  <c r="J27" i="145" s="1"/>
  <c r="J22" i="145"/>
  <c r="N21" i="145"/>
  <c r="O21" i="145" s="1"/>
  <c r="J21" i="145"/>
  <c r="C17" i="145"/>
  <c r="D36" i="145" s="1"/>
  <c r="O36" i="145" s="1"/>
  <c r="C16" i="145"/>
  <c r="C15" i="145"/>
  <c r="D28" i="145" s="1"/>
  <c r="AD13" i="145"/>
  <c r="AC13" i="145"/>
  <c r="AB13" i="145"/>
  <c r="AA13" i="145"/>
  <c r="Z13" i="145"/>
  <c r="Y13" i="145"/>
  <c r="X13" i="145"/>
  <c r="W13" i="145"/>
  <c r="V13" i="145"/>
  <c r="U13" i="145"/>
  <c r="T13" i="145"/>
  <c r="S13" i="145"/>
  <c r="D11" i="145"/>
  <c r="B11" i="145"/>
  <c r="C11" i="145" s="1"/>
  <c r="C10" i="145"/>
  <c r="C9" i="145"/>
  <c r="A6" i="145"/>
  <c r="A4" i="145"/>
  <c r="P53" i="144"/>
  <c r="I53" i="144"/>
  <c r="J53" i="144" s="1"/>
  <c r="N53" i="144" s="1"/>
  <c r="O53" i="144" s="1"/>
  <c r="P52" i="144"/>
  <c r="I52" i="144"/>
  <c r="J52" i="144" s="1"/>
  <c r="P51" i="144"/>
  <c r="I51" i="144"/>
  <c r="J51" i="144" s="1"/>
  <c r="P50" i="144"/>
  <c r="I50" i="144"/>
  <c r="J50" i="144" s="1"/>
  <c r="P49" i="144"/>
  <c r="I49" i="144"/>
  <c r="J49" i="144" s="1"/>
  <c r="P48" i="144"/>
  <c r="G48" i="144"/>
  <c r="J48" i="144" s="1"/>
  <c r="P47" i="144"/>
  <c r="I47" i="144"/>
  <c r="N47" i="144" s="1"/>
  <c r="O47" i="144" s="1"/>
  <c r="P46" i="144"/>
  <c r="I46" i="144"/>
  <c r="J46" i="144" s="1"/>
  <c r="P45" i="144"/>
  <c r="J45" i="144"/>
  <c r="P44" i="144"/>
  <c r="I44" i="144"/>
  <c r="N44" i="144" s="1"/>
  <c r="O44" i="144" s="1"/>
  <c r="P43" i="144"/>
  <c r="I43" i="144"/>
  <c r="J43" i="144" s="1"/>
  <c r="P42" i="144"/>
  <c r="I42" i="144"/>
  <c r="J42" i="144" s="1"/>
  <c r="P41" i="144"/>
  <c r="I41" i="144"/>
  <c r="J41" i="144" s="1"/>
  <c r="N41" i="144" s="1"/>
  <c r="O41" i="144" s="1"/>
  <c r="P40" i="144"/>
  <c r="I40" i="144"/>
  <c r="J40" i="144" s="1"/>
  <c r="P39" i="144"/>
  <c r="H39" i="144"/>
  <c r="J39" i="144" s="1"/>
  <c r="P38" i="144"/>
  <c r="P37" i="144"/>
  <c r="G37" i="144"/>
  <c r="J37" i="144" s="1"/>
  <c r="P36" i="144"/>
  <c r="G36" i="144"/>
  <c r="J36" i="144" s="1"/>
  <c r="P35" i="144"/>
  <c r="G35" i="144"/>
  <c r="J35" i="144" s="1"/>
  <c r="P34" i="144"/>
  <c r="G34" i="144"/>
  <c r="J34" i="144" s="1"/>
  <c r="P33" i="144"/>
  <c r="I33" i="144"/>
  <c r="J33" i="144" s="1"/>
  <c r="P32" i="144"/>
  <c r="I32" i="144"/>
  <c r="J32" i="144" s="1"/>
  <c r="P31" i="144"/>
  <c r="I31" i="144"/>
  <c r="J31" i="144" s="1"/>
  <c r="P30" i="144"/>
  <c r="I30" i="144"/>
  <c r="J30" i="144" s="1"/>
  <c r="P29" i="144"/>
  <c r="I29" i="144"/>
  <c r="J29" i="144" s="1"/>
  <c r="P28" i="144"/>
  <c r="I28" i="144"/>
  <c r="J28" i="144" s="1"/>
  <c r="P27" i="144"/>
  <c r="I27" i="144"/>
  <c r="J27" i="144" s="1"/>
  <c r="J22" i="144"/>
  <c r="N21" i="144"/>
  <c r="O21" i="144" s="1"/>
  <c r="J21" i="144"/>
  <c r="C17" i="144"/>
  <c r="C16" i="144"/>
  <c r="D35" i="144" s="1"/>
  <c r="C15" i="144"/>
  <c r="D51" i="144" s="1"/>
  <c r="AD13" i="144"/>
  <c r="AC13" i="144"/>
  <c r="AB13" i="144"/>
  <c r="AA13" i="144"/>
  <c r="Z13" i="144"/>
  <c r="Y13" i="144"/>
  <c r="X13" i="144"/>
  <c r="W13" i="144"/>
  <c r="V13" i="144"/>
  <c r="U13" i="144"/>
  <c r="T13" i="144"/>
  <c r="S13" i="144"/>
  <c r="D11" i="144"/>
  <c r="B11" i="144"/>
  <c r="C11" i="144" s="1"/>
  <c r="C10" i="144"/>
  <c r="C9" i="144"/>
  <c r="A6" i="144"/>
  <c r="A4" i="144"/>
  <c r="G39" i="130"/>
  <c r="P21" i="133"/>
  <c r="P20" i="132"/>
  <c r="P19" i="132"/>
  <c r="P33" i="119"/>
  <c r="P32" i="119"/>
  <c r="J47" i="145" l="1"/>
  <c r="J47" i="144"/>
  <c r="N51" i="144"/>
  <c r="O51" i="144" s="1"/>
  <c r="N28" i="145"/>
  <c r="O28" i="145" s="1"/>
  <c r="O21" i="146"/>
  <c r="L55" i="146"/>
  <c r="L57" i="146" s="1"/>
  <c r="O65" i="146" s="1"/>
  <c r="O36" i="146"/>
  <c r="N23" i="148"/>
  <c r="D43" i="148" s="1"/>
  <c r="N43" i="148" s="1"/>
  <c r="O43" i="148" s="1"/>
  <c r="N22" i="146"/>
  <c r="O22" i="146" s="1"/>
  <c r="O39" i="148"/>
  <c r="N23" i="149"/>
  <c r="D33" i="149" s="1"/>
  <c r="N33" i="149" s="1"/>
  <c r="O33" i="149" s="1"/>
  <c r="O23" i="149"/>
  <c r="O39" i="149"/>
  <c r="M55" i="149"/>
  <c r="M57" i="149" s="1"/>
  <c r="O27" i="149"/>
  <c r="O23" i="148"/>
  <c r="O39" i="147"/>
  <c r="M55" i="147"/>
  <c r="M57" i="147" s="1"/>
  <c r="N23" i="147"/>
  <c r="D42" i="147" s="1"/>
  <c r="O22" i="147"/>
  <c r="O23" i="147" s="1"/>
  <c r="O27" i="147"/>
  <c r="O28" i="146"/>
  <c r="M55" i="146"/>
  <c r="M57" i="146" s="1"/>
  <c r="O40" i="146"/>
  <c r="D28" i="144"/>
  <c r="N28" i="144" s="1"/>
  <c r="O28" i="144" s="1"/>
  <c r="D31" i="144"/>
  <c r="N31" i="144" s="1"/>
  <c r="O31" i="144" s="1"/>
  <c r="D37" i="145"/>
  <c r="O37" i="145" s="1"/>
  <c r="D37" i="144"/>
  <c r="L37" i="144" s="1"/>
  <c r="O37" i="144" s="1"/>
  <c r="D39" i="144"/>
  <c r="M39" i="144" s="1"/>
  <c r="O39" i="144" s="1"/>
  <c r="D52" i="144"/>
  <c r="N52" i="144" s="1"/>
  <c r="O52" i="144" s="1"/>
  <c r="D40" i="144"/>
  <c r="N40" i="144" s="1"/>
  <c r="O40" i="144" s="1"/>
  <c r="D27" i="144"/>
  <c r="N27" i="144" s="1"/>
  <c r="O27" i="144" s="1"/>
  <c r="D32" i="144"/>
  <c r="N32" i="144" s="1"/>
  <c r="O32" i="144" s="1"/>
  <c r="D32" i="145"/>
  <c r="N32" i="145" s="1"/>
  <c r="O32" i="145" s="1"/>
  <c r="D48" i="145"/>
  <c r="O48" i="145" s="1"/>
  <c r="D34" i="144"/>
  <c r="L34" i="144" s="1"/>
  <c r="O34" i="144" s="1"/>
  <c r="D40" i="145"/>
  <c r="N40" i="145" s="1"/>
  <c r="O40" i="145" s="1"/>
  <c r="D52" i="145"/>
  <c r="N52" i="145" s="1"/>
  <c r="O52" i="145" s="1"/>
  <c r="L35" i="144"/>
  <c r="O35" i="144" s="1"/>
  <c r="J44" i="145"/>
  <c r="J44" i="144"/>
  <c r="D27" i="145"/>
  <c r="N27" i="145" s="1"/>
  <c r="D31" i="145"/>
  <c r="N31" i="145" s="1"/>
  <c r="O31" i="145" s="1"/>
  <c r="D35" i="145"/>
  <c r="O35" i="145" s="1"/>
  <c r="D39" i="145"/>
  <c r="M39" i="145" s="1"/>
  <c r="D51" i="145"/>
  <c r="N51" i="145" s="1"/>
  <c r="O51" i="145" s="1"/>
  <c r="D22" i="145"/>
  <c r="N22" i="145" s="1"/>
  <c r="D30" i="145"/>
  <c r="N30" i="145" s="1"/>
  <c r="O30" i="145" s="1"/>
  <c r="D34" i="145"/>
  <c r="D38" i="145"/>
  <c r="D45" i="145"/>
  <c r="O45" i="145" s="1"/>
  <c r="D50" i="145"/>
  <c r="N50" i="145" s="1"/>
  <c r="O50" i="145" s="1"/>
  <c r="D29" i="145"/>
  <c r="N29" i="145" s="1"/>
  <c r="O29" i="145" s="1"/>
  <c r="D49" i="145"/>
  <c r="N49" i="145" s="1"/>
  <c r="O49" i="145" s="1"/>
  <c r="D48" i="144"/>
  <c r="L48" i="144" s="1"/>
  <c r="O48" i="144" s="1"/>
  <c r="D36" i="144"/>
  <c r="L36" i="144" s="1"/>
  <c r="O36" i="144" s="1"/>
  <c r="D22" i="144"/>
  <c r="N22" i="144" s="1"/>
  <c r="D30" i="144"/>
  <c r="N30" i="144" s="1"/>
  <c r="O30" i="144" s="1"/>
  <c r="D38" i="144"/>
  <c r="D45" i="144"/>
  <c r="O45" i="144" s="1"/>
  <c r="D50" i="144"/>
  <c r="N50" i="144" s="1"/>
  <c r="O50" i="144" s="1"/>
  <c r="D29" i="144"/>
  <c r="N29" i="144" s="1"/>
  <c r="O29" i="144" s="1"/>
  <c r="D49" i="144"/>
  <c r="N49" i="144" s="1"/>
  <c r="O49" i="144" s="1"/>
  <c r="J39" i="130"/>
  <c r="O24" i="146" l="1"/>
  <c r="N24" i="146"/>
  <c r="D44" i="146" s="1"/>
  <c r="N44" i="146" s="1"/>
  <c r="O44" i="146" s="1"/>
  <c r="D33" i="148"/>
  <c r="N33" i="148" s="1"/>
  <c r="O33" i="148" s="1"/>
  <c r="D46" i="148"/>
  <c r="N46" i="148" s="1"/>
  <c r="O46" i="148" s="1"/>
  <c r="D42" i="148"/>
  <c r="N42" i="148" s="1"/>
  <c r="O42" i="148" s="1"/>
  <c r="D46" i="149"/>
  <c r="N46" i="149" s="1"/>
  <c r="O46" i="149" s="1"/>
  <c r="D43" i="149"/>
  <c r="N43" i="149" s="1"/>
  <c r="O43" i="149" s="1"/>
  <c r="D42" i="149"/>
  <c r="N42" i="149" s="1"/>
  <c r="O42" i="149" s="1"/>
  <c r="D33" i="147"/>
  <c r="N33" i="147" s="1"/>
  <c r="N42" i="147"/>
  <c r="O42" i="147" s="1"/>
  <c r="D46" i="147"/>
  <c r="N46" i="147" s="1"/>
  <c r="O46" i="147" s="1"/>
  <c r="D43" i="147"/>
  <c r="N43" i="147" s="1"/>
  <c r="O43" i="147" s="1"/>
  <c r="M55" i="144"/>
  <c r="M57" i="144" s="1"/>
  <c r="O22" i="145"/>
  <c r="O23" i="145" s="1"/>
  <c r="N23" i="145"/>
  <c r="O39" i="145"/>
  <c r="M55" i="145"/>
  <c r="M57" i="145" s="1"/>
  <c r="O34" i="145"/>
  <c r="L55" i="145"/>
  <c r="L57" i="145" s="1"/>
  <c r="O65" i="145" s="1"/>
  <c r="O27" i="145"/>
  <c r="N23" i="144"/>
  <c r="O22" i="144"/>
  <c r="O23" i="144" s="1"/>
  <c r="L55" i="144"/>
  <c r="L57" i="144" s="1"/>
  <c r="O65" i="144" s="1"/>
  <c r="D54" i="130"/>
  <c r="D33" i="146" l="1"/>
  <c r="N33" i="146" s="1"/>
  <c r="O33" i="146" s="1"/>
  <c r="D47" i="146"/>
  <c r="N47" i="146" s="1"/>
  <c r="O47" i="146" s="1"/>
  <c r="D35" i="146"/>
  <c r="D43" i="146"/>
  <c r="N43" i="146" s="1"/>
  <c r="O43" i="146" s="1"/>
  <c r="O33" i="147"/>
  <c r="D33" i="145"/>
  <c r="N33" i="145" s="1"/>
  <c r="D42" i="145"/>
  <c r="N42" i="145" s="1"/>
  <c r="O42" i="145" s="1"/>
  <c r="D46" i="145"/>
  <c r="N46" i="145" s="1"/>
  <c r="O46" i="145" s="1"/>
  <c r="D43" i="145"/>
  <c r="N43" i="145" s="1"/>
  <c r="O43" i="145" s="1"/>
  <c r="D33" i="144"/>
  <c r="N33" i="144" s="1"/>
  <c r="D46" i="144"/>
  <c r="N46" i="144" s="1"/>
  <c r="O46" i="144" s="1"/>
  <c r="D42" i="144"/>
  <c r="N42" i="144" s="1"/>
  <c r="O42" i="144" s="1"/>
  <c r="D43" i="144"/>
  <c r="N43" i="144" s="1"/>
  <c r="O43" i="144" s="1"/>
  <c r="D55" i="129"/>
  <c r="D55" i="40"/>
  <c r="N35" i="146" l="1"/>
  <c r="O35" i="146" s="1"/>
  <c r="O33" i="145"/>
  <c r="O33" i="144"/>
  <c r="G40" i="129"/>
  <c r="G40" i="40"/>
  <c r="G35" i="139"/>
  <c r="G35" i="138"/>
  <c r="G31" i="119"/>
  <c r="G34" i="128"/>
  <c r="G34" i="37"/>
  <c r="G33" i="126"/>
  <c r="G39" i="127"/>
  <c r="D41" i="130" l="1"/>
  <c r="D40" i="130"/>
  <c r="D39" i="130"/>
  <c r="L39" i="130" s="1"/>
  <c r="D42" i="129"/>
  <c r="D41" i="129"/>
  <c r="D40" i="129"/>
  <c r="D42" i="40"/>
  <c r="D41" i="40"/>
  <c r="D40" i="40"/>
  <c r="D48" i="139"/>
  <c r="D38" i="139"/>
  <c r="D37" i="139"/>
  <c r="D36" i="139"/>
  <c r="D35" i="139"/>
  <c r="D48" i="138"/>
  <c r="D37" i="138"/>
  <c r="D36" i="138"/>
  <c r="D35" i="138"/>
  <c r="C17" i="128"/>
  <c r="C16" i="128"/>
  <c r="D47" i="37"/>
  <c r="D36" i="37"/>
  <c r="D35" i="37"/>
  <c r="D34" i="37"/>
  <c r="D53" i="140"/>
  <c r="D42" i="140"/>
  <c r="D41" i="140"/>
  <c r="D40" i="140"/>
  <c r="D47" i="126"/>
  <c r="D36" i="126"/>
  <c r="D35" i="126"/>
  <c r="D34" i="126"/>
  <c r="D33" i="126"/>
  <c r="C15" i="126"/>
  <c r="D39" i="126" s="1"/>
  <c r="N39" i="126" s="1"/>
  <c r="D53" i="127"/>
  <c r="D42" i="127"/>
  <c r="D39" i="127"/>
  <c r="D46" i="119"/>
  <c r="D34" i="119"/>
  <c r="D33" i="119"/>
  <c r="D32" i="119"/>
  <c r="D31" i="119"/>
  <c r="D19" i="127"/>
  <c r="D41" i="127" s="1"/>
  <c r="D18" i="127"/>
  <c r="D40" i="127" s="1"/>
  <c r="D20" i="126" l="1"/>
  <c r="O39" i="126"/>
  <c r="L34" i="147"/>
  <c r="L34" i="149"/>
  <c r="L34" i="148"/>
  <c r="D37" i="128"/>
  <c r="D48" i="128"/>
  <c r="D34" i="128"/>
  <c r="O34" i="147" l="1"/>
  <c r="L55" i="147"/>
  <c r="L57" i="147" s="1"/>
  <c r="O65" i="147" s="1"/>
  <c r="O34" i="148"/>
  <c r="L55" i="148"/>
  <c r="L57" i="148" s="1"/>
  <c r="O65" i="148" s="1"/>
  <c r="O34" i="149"/>
  <c r="L55" i="149"/>
  <c r="L57" i="149" s="1"/>
  <c r="O65" i="149" s="1"/>
  <c r="D46" i="100"/>
  <c r="D35" i="100"/>
  <c r="D34" i="100"/>
  <c r="D33" i="100"/>
  <c r="G34" i="100"/>
  <c r="G33" i="100"/>
  <c r="D52" i="34" l="1"/>
  <c r="D41" i="34"/>
  <c r="D40" i="34"/>
  <c r="D39" i="34"/>
  <c r="G33" i="119" l="1"/>
  <c r="G32" i="119"/>
  <c r="D67" i="142" l="1"/>
  <c r="P54" i="142"/>
  <c r="I54" i="142"/>
  <c r="J54" i="142" s="1"/>
  <c r="N54" i="142" s="1"/>
  <c r="O54" i="142" s="1"/>
  <c r="P53" i="142"/>
  <c r="I53" i="142"/>
  <c r="J53" i="142" s="1"/>
  <c r="P52" i="142"/>
  <c r="I52" i="142"/>
  <c r="J52" i="142" s="1"/>
  <c r="P51" i="142"/>
  <c r="I51" i="142"/>
  <c r="J51" i="142" s="1"/>
  <c r="P50" i="142"/>
  <c r="I50" i="142"/>
  <c r="J50" i="142" s="1"/>
  <c r="P49" i="142"/>
  <c r="I49" i="142"/>
  <c r="N49" i="142" s="1"/>
  <c r="O49" i="142" s="1"/>
  <c r="P48" i="142"/>
  <c r="I48" i="142"/>
  <c r="J48" i="142" s="1"/>
  <c r="P47" i="142"/>
  <c r="I47" i="142"/>
  <c r="N47" i="142" s="1"/>
  <c r="O47" i="142" s="1"/>
  <c r="P46" i="142"/>
  <c r="I46" i="142"/>
  <c r="J46" i="142" s="1"/>
  <c r="P45" i="142"/>
  <c r="I45" i="142"/>
  <c r="J45" i="142" s="1"/>
  <c r="P44" i="142"/>
  <c r="I44" i="142"/>
  <c r="J44" i="142" s="1"/>
  <c r="P43" i="142"/>
  <c r="I43" i="142"/>
  <c r="J43" i="142" s="1"/>
  <c r="P42" i="142"/>
  <c r="H42" i="142"/>
  <c r="J42" i="142" s="1"/>
  <c r="P41" i="142"/>
  <c r="H41" i="142"/>
  <c r="J41" i="142" s="1"/>
  <c r="P40" i="142"/>
  <c r="P39" i="142"/>
  <c r="I39" i="142"/>
  <c r="J39" i="142" s="1"/>
  <c r="P38" i="142"/>
  <c r="I38" i="142"/>
  <c r="J38" i="142" s="1"/>
  <c r="P37" i="142"/>
  <c r="I37" i="142"/>
  <c r="J37" i="142" s="1"/>
  <c r="P36" i="142"/>
  <c r="I36" i="142"/>
  <c r="J36" i="142" s="1"/>
  <c r="P35" i="142"/>
  <c r="I35" i="142"/>
  <c r="J35" i="142" s="1"/>
  <c r="P34" i="142"/>
  <c r="I34" i="142"/>
  <c r="J34" i="142" s="1"/>
  <c r="J29" i="142"/>
  <c r="J28" i="142"/>
  <c r="N26" i="142"/>
  <c r="O26" i="142" s="1"/>
  <c r="J26" i="142"/>
  <c r="C17" i="142"/>
  <c r="C16" i="142"/>
  <c r="D43" i="142" s="1"/>
  <c r="N43" i="142" s="1"/>
  <c r="O43" i="142" s="1"/>
  <c r="C15" i="142"/>
  <c r="C14" i="142"/>
  <c r="AD12" i="142"/>
  <c r="AC12" i="142"/>
  <c r="AB12" i="142"/>
  <c r="AA12" i="142"/>
  <c r="Z12" i="142"/>
  <c r="Y12" i="142"/>
  <c r="X12" i="142"/>
  <c r="W12" i="142"/>
  <c r="V12" i="142"/>
  <c r="U12" i="142"/>
  <c r="T12" i="142"/>
  <c r="S12" i="142"/>
  <c r="D10" i="142"/>
  <c r="B10" i="142"/>
  <c r="C10" i="142" s="1"/>
  <c r="C9" i="142"/>
  <c r="C8" i="142"/>
  <c r="A6" i="142"/>
  <c r="A4" i="142"/>
  <c r="D67" i="141"/>
  <c r="P54" i="141"/>
  <c r="I54" i="141"/>
  <c r="J54" i="141" s="1"/>
  <c r="N54" i="141" s="1"/>
  <c r="O54" i="141" s="1"/>
  <c r="P53" i="141"/>
  <c r="I53" i="141"/>
  <c r="J53" i="141" s="1"/>
  <c r="P52" i="141"/>
  <c r="I52" i="141"/>
  <c r="J52" i="141" s="1"/>
  <c r="P51" i="141"/>
  <c r="I51" i="141"/>
  <c r="J51" i="141" s="1"/>
  <c r="P50" i="141"/>
  <c r="I50" i="141"/>
  <c r="J50" i="141" s="1"/>
  <c r="P49" i="141"/>
  <c r="I49" i="141"/>
  <c r="N49" i="141" s="1"/>
  <c r="O49" i="141" s="1"/>
  <c r="P48" i="141"/>
  <c r="I48" i="141"/>
  <c r="J48" i="141" s="1"/>
  <c r="P47" i="141"/>
  <c r="I47" i="141"/>
  <c r="N47" i="141" s="1"/>
  <c r="O47" i="141" s="1"/>
  <c r="P46" i="141"/>
  <c r="I46" i="141"/>
  <c r="J46" i="141" s="1"/>
  <c r="P45" i="141"/>
  <c r="I45" i="141"/>
  <c r="J45" i="141" s="1"/>
  <c r="P44" i="141"/>
  <c r="I44" i="141"/>
  <c r="J44" i="141" s="1"/>
  <c r="P43" i="141"/>
  <c r="I43" i="141"/>
  <c r="J43" i="141" s="1"/>
  <c r="P42" i="141"/>
  <c r="H42" i="141"/>
  <c r="J42" i="141" s="1"/>
  <c r="P41" i="141"/>
  <c r="H41" i="141"/>
  <c r="J41" i="141" s="1"/>
  <c r="P40" i="141"/>
  <c r="P39" i="141"/>
  <c r="I39" i="141"/>
  <c r="J39" i="141" s="1"/>
  <c r="P38" i="141"/>
  <c r="I38" i="141"/>
  <c r="J38" i="141" s="1"/>
  <c r="P37" i="141"/>
  <c r="I37" i="141"/>
  <c r="J37" i="141" s="1"/>
  <c r="P36" i="141"/>
  <c r="I36" i="141"/>
  <c r="J36" i="141" s="1"/>
  <c r="P35" i="141"/>
  <c r="I35" i="141"/>
  <c r="J35" i="141" s="1"/>
  <c r="P34" i="141"/>
  <c r="I34" i="141"/>
  <c r="J34" i="141" s="1"/>
  <c r="J29" i="141"/>
  <c r="J28" i="141"/>
  <c r="N26" i="141"/>
  <c r="O26" i="141" s="1"/>
  <c r="J26" i="141"/>
  <c r="C17" i="141"/>
  <c r="C16" i="141"/>
  <c r="D43" i="141" s="1"/>
  <c r="N43" i="141" s="1"/>
  <c r="O43" i="141" s="1"/>
  <c r="C15" i="141"/>
  <c r="C14" i="141"/>
  <c r="AD12" i="141"/>
  <c r="AC12" i="141"/>
  <c r="AB12" i="141"/>
  <c r="AA12" i="141"/>
  <c r="Z12" i="141"/>
  <c r="Y12" i="141"/>
  <c r="X12" i="141"/>
  <c r="W12" i="141"/>
  <c r="V12" i="141"/>
  <c r="U12" i="141"/>
  <c r="T12" i="141"/>
  <c r="S12" i="141"/>
  <c r="D10" i="141"/>
  <c r="B10" i="141"/>
  <c r="C10" i="141" s="1"/>
  <c r="C9" i="141"/>
  <c r="C8" i="141"/>
  <c r="A6" i="141"/>
  <c r="A4" i="141"/>
  <c r="C17" i="129"/>
  <c r="C17" i="40"/>
  <c r="J47" i="142" l="1"/>
  <c r="I15" i="142"/>
  <c r="J49" i="142"/>
  <c r="D51" i="142"/>
  <c r="N51" i="142" s="1"/>
  <c r="O51" i="142" s="1"/>
  <c r="D37" i="142"/>
  <c r="N37" i="142" s="1"/>
  <c r="O37" i="142" s="1"/>
  <c r="D50" i="142"/>
  <c r="N50" i="142" s="1"/>
  <c r="O50" i="142" s="1"/>
  <c r="D52" i="142"/>
  <c r="N52" i="142" s="1"/>
  <c r="O52" i="142" s="1"/>
  <c r="D40" i="142"/>
  <c r="D34" i="142"/>
  <c r="D35" i="142" s="1"/>
  <c r="D36" i="142"/>
  <c r="N36" i="142" s="1"/>
  <c r="O36" i="142" s="1"/>
  <c r="D41" i="142"/>
  <c r="M41" i="142" s="1"/>
  <c r="J47" i="141"/>
  <c r="J49" i="141"/>
  <c r="D51" i="141"/>
  <c r="N51" i="141" s="1"/>
  <c r="O51" i="141" s="1"/>
  <c r="I15" i="141"/>
  <c r="D50" i="141"/>
  <c r="N50" i="141" s="1"/>
  <c r="O50" i="141" s="1"/>
  <c r="D52" i="141"/>
  <c r="N52" i="141" s="1"/>
  <c r="O52" i="141" s="1"/>
  <c r="D37" i="141"/>
  <c r="N37" i="141" s="1"/>
  <c r="O37" i="141" s="1"/>
  <c r="D40" i="141"/>
  <c r="D34" i="141"/>
  <c r="D35" i="141" s="1"/>
  <c r="D36" i="141"/>
  <c r="N36" i="141" s="1"/>
  <c r="O36" i="141" s="1"/>
  <c r="D41" i="141"/>
  <c r="M41" i="141" s="1"/>
  <c r="D38" i="142" l="1"/>
  <c r="N38" i="142" s="1"/>
  <c r="O38" i="142" s="1"/>
  <c r="O41" i="142"/>
  <c r="L56" i="142"/>
  <c r="L58" i="142" s="1"/>
  <c r="O65" i="142" s="1"/>
  <c r="N34" i="142"/>
  <c r="N35" i="142"/>
  <c r="O35" i="142" s="1"/>
  <c r="O41" i="141"/>
  <c r="N34" i="141"/>
  <c r="L56" i="141"/>
  <c r="L58" i="141" s="1"/>
  <c r="O65" i="141" s="1"/>
  <c r="D38" i="141"/>
  <c r="N38" i="141" s="1"/>
  <c r="O38" i="141" s="1"/>
  <c r="N35" i="141"/>
  <c r="O35" i="141" s="1"/>
  <c r="J27" i="140"/>
  <c r="D18" i="140"/>
  <c r="D27" i="140" s="1"/>
  <c r="N27" i="140" s="1"/>
  <c r="P57" i="140"/>
  <c r="I57" i="140"/>
  <c r="J57" i="140" s="1"/>
  <c r="N57" i="140" s="1"/>
  <c r="O57" i="140" s="1"/>
  <c r="P56" i="140"/>
  <c r="I56" i="140"/>
  <c r="J56" i="140" s="1"/>
  <c r="P55" i="140"/>
  <c r="I55" i="140"/>
  <c r="J55" i="140" s="1"/>
  <c r="N55" i="140" s="1"/>
  <c r="O55" i="140" s="1"/>
  <c r="P54" i="140"/>
  <c r="I54" i="140"/>
  <c r="J54" i="140" s="1"/>
  <c r="P53" i="140"/>
  <c r="G53" i="140"/>
  <c r="J53" i="140" s="1"/>
  <c r="P52" i="140"/>
  <c r="I52" i="140"/>
  <c r="J52" i="140" s="1"/>
  <c r="P51" i="140"/>
  <c r="I51" i="140"/>
  <c r="J51" i="140" s="1"/>
  <c r="P50" i="140"/>
  <c r="J50" i="140"/>
  <c r="P49" i="140"/>
  <c r="I49" i="140"/>
  <c r="J49" i="140" s="1"/>
  <c r="P48" i="140"/>
  <c r="I48" i="140"/>
  <c r="J48" i="140" s="1"/>
  <c r="P47" i="140"/>
  <c r="I47" i="140"/>
  <c r="J47" i="140" s="1"/>
  <c r="P46" i="140"/>
  <c r="I46" i="140"/>
  <c r="J46" i="140" s="1"/>
  <c r="P44" i="140"/>
  <c r="H44" i="140"/>
  <c r="J44" i="140" s="1"/>
  <c r="P43" i="140"/>
  <c r="P42" i="140"/>
  <c r="G42" i="140"/>
  <c r="J42" i="140" s="1"/>
  <c r="P41" i="140"/>
  <c r="G41" i="140"/>
  <c r="J41" i="140" s="1"/>
  <c r="P40" i="140"/>
  <c r="G40" i="140"/>
  <c r="J40" i="140" s="1"/>
  <c r="P39" i="140"/>
  <c r="I39" i="140"/>
  <c r="J39" i="140" s="1"/>
  <c r="P38" i="140"/>
  <c r="I38" i="140"/>
  <c r="J38" i="140" s="1"/>
  <c r="P37" i="140"/>
  <c r="I37" i="140"/>
  <c r="J37" i="140" s="1"/>
  <c r="P36" i="140"/>
  <c r="I36" i="140"/>
  <c r="J36" i="140" s="1"/>
  <c r="P35" i="140"/>
  <c r="I35" i="140"/>
  <c r="J35" i="140" s="1"/>
  <c r="P34" i="140"/>
  <c r="I34" i="140"/>
  <c r="J34" i="140" s="1"/>
  <c r="P33" i="140"/>
  <c r="I33" i="140"/>
  <c r="J33" i="140" s="1"/>
  <c r="P32" i="140"/>
  <c r="I32" i="140"/>
  <c r="J32" i="140" s="1"/>
  <c r="J26" i="140"/>
  <c r="N25" i="140"/>
  <c r="O25" i="140" s="1"/>
  <c r="J25" i="140"/>
  <c r="D17" i="140"/>
  <c r="D45" i="140" s="1"/>
  <c r="N45" i="140" s="1"/>
  <c r="D11" i="140"/>
  <c r="B11" i="140"/>
  <c r="C11" i="140" s="1"/>
  <c r="C10" i="140"/>
  <c r="C9" i="140"/>
  <c r="A6" i="140"/>
  <c r="A4" i="140"/>
  <c r="D38" i="140" l="1"/>
  <c r="N38" i="140" s="1"/>
  <c r="O38" i="140" s="1"/>
  <c r="O45" i="140"/>
  <c r="N49" i="140"/>
  <c r="O49" i="140" s="1"/>
  <c r="O34" i="142"/>
  <c r="O34" i="141"/>
  <c r="O27" i="140"/>
  <c r="D34" i="140"/>
  <c r="N34" i="140" s="1"/>
  <c r="O34" i="140" s="1"/>
  <c r="L42" i="140"/>
  <c r="O42" i="140" s="1"/>
  <c r="L53" i="140"/>
  <c r="O53" i="140" s="1"/>
  <c r="D56" i="140"/>
  <c r="N56" i="140" s="1"/>
  <c r="O56" i="140" s="1"/>
  <c r="D32" i="140"/>
  <c r="N32" i="140" s="1"/>
  <c r="O32" i="140" s="1"/>
  <c r="D36" i="140"/>
  <c r="N36" i="140" s="1"/>
  <c r="O36" i="140" s="1"/>
  <c r="L40" i="140"/>
  <c r="O40" i="140" s="1"/>
  <c r="N52" i="140"/>
  <c r="O52" i="140" s="1"/>
  <c r="D46" i="140"/>
  <c r="N46" i="140" s="1"/>
  <c r="O46" i="140" s="1"/>
  <c r="D50" i="140"/>
  <c r="O50" i="140" s="1"/>
  <c r="O64" i="140"/>
  <c r="D26" i="140"/>
  <c r="N26" i="140" s="1"/>
  <c r="O26" i="140" s="1"/>
  <c r="D33" i="140"/>
  <c r="N33" i="140" s="1"/>
  <c r="O33" i="140" s="1"/>
  <c r="D35" i="140"/>
  <c r="N35" i="140" s="1"/>
  <c r="O35" i="140" s="1"/>
  <c r="L41" i="140"/>
  <c r="O41" i="140" s="1"/>
  <c r="D54" i="140"/>
  <c r="N54" i="140" s="1"/>
  <c r="O54" i="140" s="1"/>
  <c r="D44" i="140"/>
  <c r="M44" i="140" s="1"/>
  <c r="J24" i="139"/>
  <c r="P39" i="139"/>
  <c r="H39" i="139"/>
  <c r="J39" i="139" s="1"/>
  <c r="D66" i="139"/>
  <c r="P53" i="139"/>
  <c r="I53" i="139"/>
  <c r="J53" i="139" s="1"/>
  <c r="N53" i="139" s="1"/>
  <c r="O53" i="139" s="1"/>
  <c r="P52" i="139"/>
  <c r="I52" i="139"/>
  <c r="J52" i="139" s="1"/>
  <c r="P51" i="139"/>
  <c r="I51" i="139"/>
  <c r="J51" i="139" s="1"/>
  <c r="P50" i="139"/>
  <c r="I50" i="139"/>
  <c r="J50" i="139" s="1"/>
  <c r="P49" i="139"/>
  <c r="I49" i="139"/>
  <c r="J49" i="139" s="1"/>
  <c r="P48" i="139"/>
  <c r="G48" i="139"/>
  <c r="J48" i="139" s="1"/>
  <c r="P47" i="139"/>
  <c r="I47" i="139"/>
  <c r="J47" i="139" s="1"/>
  <c r="P46" i="139"/>
  <c r="I46" i="139"/>
  <c r="J46" i="139" s="1"/>
  <c r="P45" i="139"/>
  <c r="J45" i="139"/>
  <c r="P44" i="139"/>
  <c r="J44" i="139"/>
  <c r="P43" i="139"/>
  <c r="I43" i="139"/>
  <c r="N43" i="139" s="1"/>
  <c r="O43" i="139" s="1"/>
  <c r="P42" i="139"/>
  <c r="I42" i="139"/>
  <c r="J42" i="139" s="1"/>
  <c r="P41" i="139"/>
  <c r="I41" i="139"/>
  <c r="J41" i="139" s="1"/>
  <c r="P40" i="139"/>
  <c r="I40" i="139"/>
  <c r="J40" i="139" s="1"/>
  <c r="P38" i="139"/>
  <c r="P37" i="139"/>
  <c r="G37" i="139"/>
  <c r="J37" i="139" s="1"/>
  <c r="P36" i="139"/>
  <c r="G36" i="139"/>
  <c r="J36" i="139" s="1"/>
  <c r="P35" i="139"/>
  <c r="P34" i="139"/>
  <c r="I34" i="139"/>
  <c r="J34" i="139" s="1"/>
  <c r="P33" i="139"/>
  <c r="I33" i="139"/>
  <c r="J33" i="139" s="1"/>
  <c r="P32" i="139"/>
  <c r="I32" i="139"/>
  <c r="J32" i="139" s="1"/>
  <c r="P31" i="139"/>
  <c r="I31" i="139"/>
  <c r="J31" i="139" s="1"/>
  <c r="P30" i="139"/>
  <c r="I30" i="139"/>
  <c r="J30" i="139" s="1"/>
  <c r="P29" i="139"/>
  <c r="I29" i="139"/>
  <c r="J29" i="139" s="1"/>
  <c r="N23" i="139"/>
  <c r="O23" i="139" s="1"/>
  <c r="J23" i="139"/>
  <c r="C16" i="139"/>
  <c r="D40" i="139" s="1"/>
  <c r="N40" i="139" s="1"/>
  <c r="O40" i="139" s="1"/>
  <c r="C15" i="139"/>
  <c r="C14" i="139"/>
  <c r="AD12" i="139"/>
  <c r="AC12" i="139"/>
  <c r="AB12" i="139"/>
  <c r="AA12" i="139"/>
  <c r="Z12" i="139"/>
  <c r="Y12" i="139"/>
  <c r="X12" i="139"/>
  <c r="W12" i="139"/>
  <c r="V12" i="139"/>
  <c r="U12" i="139"/>
  <c r="T12" i="139"/>
  <c r="S12" i="139"/>
  <c r="D10" i="139"/>
  <c r="B10" i="139"/>
  <c r="J35" i="139" s="1"/>
  <c r="C9" i="139"/>
  <c r="C8" i="139"/>
  <c r="A6" i="139"/>
  <c r="A4" i="139"/>
  <c r="P39" i="138"/>
  <c r="H39" i="138"/>
  <c r="J39" i="138" s="1"/>
  <c r="N23" i="138"/>
  <c r="O23" i="138" s="1"/>
  <c r="J24" i="138"/>
  <c r="D66" i="138"/>
  <c r="P53" i="138"/>
  <c r="I53" i="138"/>
  <c r="J53" i="138" s="1"/>
  <c r="N53" i="138" s="1"/>
  <c r="O53" i="138" s="1"/>
  <c r="P52" i="138"/>
  <c r="I52" i="138"/>
  <c r="J52" i="138" s="1"/>
  <c r="P51" i="138"/>
  <c r="I51" i="138"/>
  <c r="J51" i="138" s="1"/>
  <c r="P50" i="138"/>
  <c r="I50" i="138"/>
  <c r="J50" i="138" s="1"/>
  <c r="P49" i="138"/>
  <c r="I49" i="138"/>
  <c r="J49" i="138" s="1"/>
  <c r="P48" i="138"/>
  <c r="G48" i="138"/>
  <c r="J48" i="138" s="1"/>
  <c r="P47" i="138"/>
  <c r="I47" i="138"/>
  <c r="N47" i="138" s="1"/>
  <c r="O47" i="138" s="1"/>
  <c r="P46" i="138"/>
  <c r="I46" i="138"/>
  <c r="J46" i="138" s="1"/>
  <c r="P45" i="138"/>
  <c r="J45" i="138"/>
  <c r="P44" i="138"/>
  <c r="J44" i="138"/>
  <c r="P43" i="138"/>
  <c r="I43" i="138"/>
  <c r="N43" i="138" s="1"/>
  <c r="O43" i="138" s="1"/>
  <c r="P42" i="138"/>
  <c r="I42" i="138"/>
  <c r="J42" i="138" s="1"/>
  <c r="P41" i="138"/>
  <c r="I41" i="138"/>
  <c r="J41" i="138" s="1"/>
  <c r="P40" i="138"/>
  <c r="I40" i="138"/>
  <c r="J40" i="138" s="1"/>
  <c r="P38" i="138"/>
  <c r="P37" i="138"/>
  <c r="G37" i="138"/>
  <c r="J37" i="138" s="1"/>
  <c r="P36" i="138"/>
  <c r="G36" i="138"/>
  <c r="J36" i="138" s="1"/>
  <c r="P35" i="138"/>
  <c r="P34" i="138"/>
  <c r="I34" i="138"/>
  <c r="J34" i="138" s="1"/>
  <c r="P33" i="138"/>
  <c r="I33" i="138"/>
  <c r="J33" i="138" s="1"/>
  <c r="P32" i="138"/>
  <c r="I32" i="138"/>
  <c r="J32" i="138" s="1"/>
  <c r="P31" i="138"/>
  <c r="I31" i="138"/>
  <c r="J31" i="138" s="1"/>
  <c r="P30" i="138"/>
  <c r="I30" i="138"/>
  <c r="J30" i="138" s="1"/>
  <c r="P29" i="138"/>
  <c r="I29" i="138"/>
  <c r="J29" i="138" s="1"/>
  <c r="J23" i="138"/>
  <c r="C16" i="138"/>
  <c r="D40" i="138" s="1"/>
  <c r="N40" i="138" s="1"/>
  <c r="O40" i="138" s="1"/>
  <c r="C15" i="138"/>
  <c r="C14" i="138"/>
  <c r="AD12" i="138"/>
  <c r="AC12" i="138"/>
  <c r="AB12" i="138"/>
  <c r="AA12" i="138"/>
  <c r="Z12" i="138"/>
  <c r="Y12" i="138"/>
  <c r="X12" i="138"/>
  <c r="W12" i="138"/>
  <c r="V12" i="138"/>
  <c r="U12" i="138"/>
  <c r="T12" i="138"/>
  <c r="S12" i="138"/>
  <c r="D10" i="138"/>
  <c r="B10" i="138"/>
  <c r="C10" i="138" s="1"/>
  <c r="C9" i="138"/>
  <c r="C8" i="138"/>
  <c r="A6" i="138"/>
  <c r="A4" i="138"/>
  <c r="C16" i="136"/>
  <c r="C15" i="133"/>
  <c r="C14" i="132"/>
  <c r="D35" i="132" s="1"/>
  <c r="N35" i="132" s="1"/>
  <c r="O35" i="132" s="1"/>
  <c r="D17" i="131"/>
  <c r="C16" i="130"/>
  <c r="C16" i="129"/>
  <c r="C16" i="40"/>
  <c r="D46" i="40" s="1"/>
  <c r="C15" i="119"/>
  <c r="C15" i="128"/>
  <c r="C15" i="37"/>
  <c r="D22" i="37" s="1"/>
  <c r="D17" i="127"/>
  <c r="C14" i="100"/>
  <c r="D17" i="34"/>
  <c r="D44" i="34" s="1"/>
  <c r="N44" i="34" s="1"/>
  <c r="O44" i="34" s="1"/>
  <c r="D38" i="100" l="1"/>
  <c r="D45" i="127"/>
  <c r="D40" i="131"/>
  <c r="D41" i="131"/>
  <c r="N41" i="131" s="1"/>
  <c r="O41" i="131" s="1"/>
  <c r="D25" i="119"/>
  <c r="D20" i="119"/>
  <c r="N20" i="119" s="1"/>
  <c r="O20" i="119" s="1"/>
  <c r="D26" i="127"/>
  <c r="D37" i="127"/>
  <c r="D25" i="126"/>
  <c r="D22" i="128"/>
  <c r="D52" i="128"/>
  <c r="N28" i="140"/>
  <c r="O28" i="140"/>
  <c r="O44" i="140"/>
  <c r="M59" i="140"/>
  <c r="M61" i="140" s="1"/>
  <c r="L59" i="140"/>
  <c r="L61" i="140" s="1"/>
  <c r="O69" i="140" s="1"/>
  <c r="C10" i="139"/>
  <c r="N47" i="139"/>
  <c r="O47" i="139" s="1"/>
  <c r="D32" i="139"/>
  <c r="N32" i="139" s="1"/>
  <c r="O32" i="139" s="1"/>
  <c r="J43" i="139"/>
  <c r="D49" i="139"/>
  <c r="N49" i="139" s="1"/>
  <c r="O49" i="139" s="1"/>
  <c r="D51" i="139"/>
  <c r="N51" i="139" s="1"/>
  <c r="O51" i="139" s="1"/>
  <c r="L36" i="139"/>
  <c r="O36" i="139" s="1"/>
  <c r="L48" i="139"/>
  <c r="O48" i="139" s="1"/>
  <c r="D50" i="139"/>
  <c r="N50" i="139" s="1"/>
  <c r="O50" i="139" s="1"/>
  <c r="I15" i="139"/>
  <c r="D29" i="139"/>
  <c r="D30" i="139" s="1"/>
  <c r="D31" i="139"/>
  <c r="N31" i="139" s="1"/>
  <c r="O31" i="139" s="1"/>
  <c r="L35" i="139"/>
  <c r="L37" i="139"/>
  <c r="O37" i="139" s="1"/>
  <c r="D39" i="139"/>
  <c r="M39" i="139" s="1"/>
  <c r="J35" i="138"/>
  <c r="D50" i="138"/>
  <c r="N50" i="138" s="1"/>
  <c r="O50" i="138" s="1"/>
  <c r="J47" i="138"/>
  <c r="J43" i="138"/>
  <c r="L48" i="138"/>
  <c r="O48" i="138" s="1"/>
  <c r="D32" i="138"/>
  <c r="N32" i="138" s="1"/>
  <c r="O32" i="138" s="1"/>
  <c r="L36" i="138"/>
  <c r="O36" i="138" s="1"/>
  <c r="D38" i="138"/>
  <c r="I15" i="138"/>
  <c r="D49" i="138"/>
  <c r="N49" i="138" s="1"/>
  <c r="O49" i="138" s="1"/>
  <c r="D51" i="138"/>
  <c r="N51" i="138" s="1"/>
  <c r="O51" i="138" s="1"/>
  <c r="D29" i="138"/>
  <c r="D30" i="138" s="1"/>
  <c r="D31" i="138"/>
  <c r="N31" i="138" s="1"/>
  <c r="O31" i="138" s="1"/>
  <c r="L37" i="138"/>
  <c r="O37" i="138" s="1"/>
  <c r="D39" i="138"/>
  <c r="M39" i="138" s="1"/>
  <c r="D66" i="136"/>
  <c r="P53" i="136"/>
  <c r="I53" i="136"/>
  <c r="J53" i="136" s="1"/>
  <c r="N53" i="136" s="1"/>
  <c r="O53" i="136" s="1"/>
  <c r="P52" i="136"/>
  <c r="I52" i="136"/>
  <c r="J52" i="136" s="1"/>
  <c r="P51" i="136"/>
  <c r="I51" i="136"/>
  <c r="J51" i="136" s="1"/>
  <c r="P50" i="136"/>
  <c r="I50" i="136"/>
  <c r="J50" i="136" s="1"/>
  <c r="P49" i="136"/>
  <c r="I49" i="136"/>
  <c r="J49" i="136" s="1"/>
  <c r="P48" i="136"/>
  <c r="I48" i="136"/>
  <c r="J48" i="136" s="1"/>
  <c r="P47" i="136"/>
  <c r="I47" i="136"/>
  <c r="J47" i="136" s="1"/>
  <c r="P46" i="136"/>
  <c r="I46" i="136"/>
  <c r="N46" i="136" s="1"/>
  <c r="O46" i="136" s="1"/>
  <c r="P45" i="136"/>
  <c r="I45" i="136"/>
  <c r="J45" i="136" s="1"/>
  <c r="P44" i="136"/>
  <c r="I44" i="136"/>
  <c r="J44" i="136" s="1"/>
  <c r="I43" i="136"/>
  <c r="J43" i="136" s="1"/>
  <c r="P42" i="136"/>
  <c r="I42" i="136"/>
  <c r="J42" i="136" s="1"/>
  <c r="P41" i="136"/>
  <c r="H41" i="136"/>
  <c r="J41" i="136" s="1"/>
  <c r="P40" i="136"/>
  <c r="H40" i="136"/>
  <c r="J40" i="136" s="1"/>
  <c r="P39" i="136"/>
  <c r="P38" i="136"/>
  <c r="I38" i="136"/>
  <c r="J38" i="136" s="1"/>
  <c r="P37" i="136"/>
  <c r="I37" i="136"/>
  <c r="J37" i="136" s="1"/>
  <c r="P36" i="136"/>
  <c r="I36" i="136"/>
  <c r="J36" i="136" s="1"/>
  <c r="P35" i="136"/>
  <c r="I35" i="136"/>
  <c r="J35" i="136" s="1"/>
  <c r="P34" i="136"/>
  <c r="I34" i="136"/>
  <c r="J34" i="136" s="1"/>
  <c r="P33" i="136"/>
  <c r="I33" i="136"/>
  <c r="J33" i="136" s="1"/>
  <c r="J28" i="136"/>
  <c r="J27" i="136"/>
  <c r="C17" i="136"/>
  <c r="D50" i="136"/>
  <c r="C15" i="136"/>
  <c r="C14" i="136"/>
  <c r="AD12" i="136"/>
  <c r="AC12" i="136"/>
  <c r="AB12" i="136"/>
  <c r="AA12" i="136"/>
  <c r="Z12" i="136"/>
  <c r="Y12" i="136"/>
  <c r="X12" i="136"/>
  <c r="W12" i="136"/>
  <c r="V12" i="136"/>
  <c r="U12" i="136"/>
  <c r="T12" i="136"/>
  <c r="S12" i="136"/>
  <c r="D10" i="136"/>
  <c r="B10" i="136"/>
  <c r="C10" i="136" s="1"/>
  <c r="C9" i="136"/>
  <c r="C8" i="136"/>
  <c r="A6" i="136"/>
  <c r="A4" i="136"/>
  <c r="L50" i="133"/>
  <c r="P48" i="133"/>
  <c r="I48" i="133"/>
  <c r="J48" i="133" s="1"/>
  <c r="N48" i="133" s="1"/>
  <c r="O48" i="133" s="1"/>
  <c r="P47" i="133"/>
  <c r="I47" i="133"/>
  <c r="J47" i="133" s="1"/>
  <c r="P46" i="133"/>
  <c r="I46" i="133"/>
  <c r="J46" i="133" s="1"/>
  <c r="P45" i="133"/>
  <c r="I45" i="133"/>
  <c r="J45" i="133" s="1"/>
  <c r="P44" i="133"/>
  <c r="I44" i="133"/>
  <c r="J44" i="133" s="1"/>
  <c r="P43" i="133"/>
  <c r="I43" i="133"/>
  <c r="J43" i="133" s="1"/>
  <c r="P42" i="133"/>
  <c r="I42" i="133"/>
  <c r="J42" i="133" s="1"/>
  <c r="P41" i="133"/>
  <c r="I41" i="133"/>
  <c r="J41" i="133" s="1"/>
  <c r="P40" i="133"/>
  <c r="I40" i="133"/>
  <c r="J40" i="133" s="1"/>
  <c r="P39" i="133"/>
  <c r="I39" i="133"/>
  <c r="J39" i="133" s="1"/>
  <c r="P38" i="133"/>
  <c r="I38" i="133"/>
  <c r="J38" i="133" s="1"/>
  <c r="N38" i="133" s="1"/>
  <c r="O38" i="133" s="1"/>
  <c r="P37" i="133"/>
  <c r="I37" i="133"/>
  <c r="J37" i="133" s="1"/>
  <c r="P36" i="133"/>
  <c r="H36" i="133"/>
  <c r="J36" i="133" s="1"/>
  <c r="P35" i="133"/>
  <c r="P34" i="133"/>
  <c r="I34" i="133"/>
  <c r="J34" i="133" s="1"/>
  <c r="P33" i="133"/>
  <c r="I33" i="133"/>
  <c r="J33" i="133" s="1"/>
  <c r="P32" i="133"/>
  <c r="I32" i="133"/>
  <c r="J32" i="133" s="1"/>
  <c r="P31" i="133"/>
  <c r="I31" i="133"/>
  <c r="J31" i="133" s="1"/>
  <c r="P30" i="133"/>
  <c r="I30" i="133"/>
  <c r="J30" i="133" s="1"/>
  <c r="P29" i="133"/>
  <c r="I29" i="133"/>
  <c r="J29" i="133" s="1"/>
  <c r="P28" i="133"/>
  <c r="I28" i="133"/>
  <c r="J28" i="133" s="1"/>
  <c r="J23" i="133"/>
  <c r="J22" i="133"/>
  <c r="N21" i="133"/>
  <c r="J21" i="133"/>
  <c r="D37" i="133"/>
  <c r="N37" i="133" s="1"/>
  <c r="O37" i="133" s="1"/>
  <c r="AD13" i="133"/>
  <c r="AC13" i="133"/>
  <c r="AB13" i="133"/>
  <c r="AA13" i="133"/>
  <c r="Z13" i="133"/>
  <c r="Y13" i="133"/>
  <c r="X13" i="133"/>
  <c r="W13" i="133"/>
  <c r="V13" i="133"/>
  <c r="U13" i="133"/>
  <c r="T13" i="133"/>
  <c r="S13" i="133"/>
  <c r="D11" i="133"/>
  <c r="B11" i="133"/>
  <c r="C10" i="133"/>
  <c r="C9" i="133"/>
  <c r="A6" i="133"/>
  <c r="A4" i="133"/>
  <c r="P45" i="132"/>
  <c r="I45" i="132"/>
  <c r="J45" i="132" s="1"/>
  <c r="N45" i="132" s="1"/>
  <c r="O45" i="132" s="1"/>
  <c r="P44" i="132"/>
  <c r="I44" i="132"/>
  <c r="J44" i="132" s="1"/>
  <c r="P43" i="132"/>
  <c r="I43" i="132"/>
  <c r="J43" i="132" s="1"/>
  <c r="N43" i="132" s="1"/>
  <c r="O43" i="132" s="1"/>
  <c r="P42" i="132"/>
  <c r="I42" i="132"/>
  <c r="J42" i="132" s="1"/>
  <c r="P41" i="132"/>
  <c r="I41" i="132"/>
  <c r="J41" i="132" s="1"/>
  <c r="P40" i="132"/>
  <c r="I40" i="132"/>
  <c r="J40" i="132" s="1"/>
  <c r="P39" i="132"/>
  <c r="I39" i="132"/>
  <c r="J39" i="132" s="1"/>
  <c r="P38" i="132"/>
  <c r="I38" i="132"/>
  <c r="J38" i="132" s="1"/>
  <c r="P37" i="132"/>
  <c r="I37" i="132"/>
  <c r="J37" i="132" s="1"/>
  <c r="P36" i="132"/>
  <c r="I36" i="132"/>
  <c r="J36" i="132" s="1"/>
  <c r="P34" i="132"/>
  <c r="H34" i="132"/>
  <c r="J34" i="132" s="1"/>
  <c r="P33" i="132"/>
  <c r="P32" i="132"/>
  <c r="I32" i="132"/>
  <c r="J32" i="132" s="1"/>
  <c r="P31" i="132"/>
  <c r="I31" i="132"/>
  <c r="J31" i="132" s="1"/>
  <c r="P30" i="132"/>
  <c r="I30" i="132"/>
  <c r="J30" i="132" s="1"/>
  <c r="P29" i="132"/>
  <c r="I29" i="132"/>
  <c r="J29" i="132" s="1"/>
  <c r="P28" i="132"/>
  <c r="I28" i="132"/>
  <c r="J28" i="132" s="1"/>
  <c r="P27" i="132"/>
  <c r="I27" i="132"/>
  <c r="J27" i="132" s="1"/>
  <c r="P26" i="132"/>
  <c r="I26" i="132"/>
  <c r="J26" i="132" s="1"/>
  <c r="P25" i="132"/>
  <c r="I25" i="132"/>
  <c r="J25" i="132" s="1"/>
  <c r="J20" i="132"/>
  <c r="AD19" i="132"/>
  <c r="AC19" i="132"/>
  <c r="AB19" i="132"/>
  <c r="AA19" i="132"/>
  <c r="Z19" i="132"/>
  <c r="Y19" i="132"/>
  <c r="X19" i="132"/>
  <c r="W19" i="132"/>
  <c r="V19" i="132"/>
  <c r="U19" i="132"/>
  <c r="T19" i="132"/>
  <c r="S19" i="132"/>
  <c r="N19" i="132"/>
  <c r="J19" i="132"/>
  <c r="AD18" i="132"/>
  <c r="AC18" i="132"/>
  <c r="AB18" i="132"/>
  <c r="AA18" i="132"/>
  <c r="Z18" i="132"/>
  <c r="Y18" i="132"/>
  <c r="X18" i="132"/>
  <c r="W18" i="132"/>
  <c r="V18" i="132"/>
  <c r="U18" i="132"/>
  <c r="T18" i="132"/>
  <c r="S18" i="132"/>
  <c r="AD17" i="132"/>
  <c r="AC17" i="132"/>
  <c r="AB17" i="132"/>
  <c r="AA17" i="132"/>
  <c r="Z17" i="132"/>
  <c r="Y17" i="132"/>
  <c r="X17" i="132"/>
  <c r="W17" i="132"/>
  <c r="V17" i="132"/>
  <c r="U17" i="132"/>
  <c r="T17" i="132"/>
  <c r="S17" i="132"/>
  <c r="AD16" i="132"/>
  <c r="AC16" i="132"/>
  <c r="AB16" i="132"/>
  <c r="AA16" i="132"/>
  <c r="Z16" i="132"/>
  <c r="Y16" i="132"/>
  <c r="X16" i="132"/>
  <c r="W16" i="132"/>
  <c r="V16" i="132"/>
  <c r="U16" i="132"/>
  <c r="T16" i="132"/>
  <c r="S16" i="132"/>
  <c r="C15" i="132"/>
  <c r="D20" i="132" s="1"/>
  <c r="D29" i="132"/>
  <c r="D10" i="132"/>
  <c r="B10" i="132"/>
  <c r="C10" i="132" s="1"/>
  <c r="C9" i="132"/>
  <c r="C8" i="132"/>
  <c r="A5" i="132"/>
  <c r="P51" i="131"/>
  <c r="I51" i="131"/>
  <c r="J51" i="131" s="1"/>
  <c r="N51" i="131" s="1"/>
  <c r="O51" i="131" s="1"/>
  <c r="P50" i="131"/>
  <c r="I50" i="131"/>
  <c r="J50" i="131" s="1"/>
  <c r="P49" i="131"/>
  <c r="I49" i="131"/>
  <c r="J49" i="131" s="1"/>
  <c r="N49" i="131" s="1"/>
  <c r="O49" i="131" s="1"/>
  <c r="P48" i="131"/>
  <c r="I48" i="131"/>
  <c r="J48" i="131" s="1"/>
  <c r="P47" i="131"/>
  <c r="I47" i="131"/>
  <c r="N47" i="131" s="1"/>
  <c r="O47" i="131" s="1"/>
  <c r="P46" i="131"/>
  <c r="I46" i="131"/>
  <c r="J46" i="131" s="1"/>
  <c r="P45" i="131"/>
  <c r="I45" i="131"/>
  <c r="N45" i="131" s="1"/>
  <c r="O45" i="131" s="1"/>
  <c r="P44" i="131"/>
  <c r="I44" i="131"/>
  <c r="J44" i="131" s="1"/>
  <c r="P43" i="131"/>
  <c r="I43" i="131"/>
  <c r="J43" i="131" s="1"/>
  <c r="P42" i="131"/>
  <c r="I42" i="131"/>
  <c r="J42" i="131" s="1"/>
  <c r="P40" i="131"/>
  <c r="H40" i="131"/>
  <c r="J40" i="131" s="1"/>
  <c r="P39" i="131"/>
  <c r="P38" i="131"/>
  <c r="I38" i="131"/>
  <c r="J38" i="131" s="1"/>
  <c r="P37" i="131"/>
  <c r="I37" i="131"/>
  <c r="J37" i="131" s="1"/>
  <c r="P36" i="131"/>
  <c r="I36" i="131"/>
  <c r="J36" i="131" s="1"/>
  <c r="P35" i="131"/>
  <c r="I35" i="131"/>
  <c r="J35" i="131" s="1"/>
  <c r="P34" i="131"/>
  <c r="I34" i="131"/>
  <c r="J34" i="131" s="1"/>
  <c r="P33" i="131"/>
  <c r="I33" i="131"/>
  <c r="J33" i="131" s="1"/>
  <c r="P32" i="131"/>
  <c r="I32" i="131"/>
  <c r="J32" i="131" s="1"/>
  <c r="P31" i="131"/>
  <c r="I31" i="131"/>
  <c r="J31" i="131" s="1"/>
  <c r="J26" i="131"/>
  <c r="N25" i="131"/>
  <c r="J25" i="131"/>
  <c r="D11" i="131"/>
  <c r="B11" i="131"/>
  <c r="C11" i="131" s="1"/>
  <c r="C10" i="131"/>
  <c r="C9" i="131"/>
  <c r="A6" i="131"/>
  <c r="A4" i="131"/>
  <c r="P54" i="130"/>
  <c r="G54" i="130"/>
  <c r="J54" i="130" s="1"/>
  <c r="P44" i="130"/>
  <c r="H44" i="130"/>
  <c r="J44" i="130" s="1"/>
  <c r="P43" i="130"/>
  <c r="H43" i="130"/>
  <c r="J43" i="130" s="1"/>
  <c r="P40" i="130"/>
  <c r="G40" i="130"/>
  <c r="J40" i="130" s="1"/>
  <c r="X12" i="130"/>
  <c r="Y12" i="130"/>
  <c r="Z12" i="130"/>
  <c r="AA12" i="130"/>
  <c r="W12" i="130"/>
  <c r="AC12" i="130"/>
  <c r="AD12" i="130"/>
  <c r="AB12" i="130"/>
  <c r="T12" i="130"/>
  <c r="U12" i="130"/>
  <c r="V12" i="130"/>
  <c r="S12" i="130"/>
  <c r="D72" i="130"/>
  <c r="P59" i="130"/>
  <c r="I59" i="130"/>
  <c r="J59" i="130" s="1"/>
  <c r="N59" i="130" s="1"/>
  <c r="O59" i="130" s="1"/>
  <c r="P58" i="130"/>
  <c r="I58" i="130"/>
  <c r="J58" i="130" s="1"/>
  <c r="P57" i="130"/>
  <c r="I57" i="130"/>
  <c r="J57" i="130" s="1"/>
  <c r="P56" i="130"/>
  <c r="I56" i="130"/>
  <c r="J56" i="130" s="1"/>
  <c r="P55" i="130"/>
  <c r="I55" i="130"/>
  <c r="J55" i="130" s="1"/>
  <c r="P53" i="130"/>
  <c r="I53" i="130"/>
  <c r="J53" i="130" s="1"/>
  <c r="P52" i="130"/>
  <c r="I52" i="130"/>
  <c r="J52" i="130" s="1"/>
  <c r="P51" i="130"/>
  <c r="J51" i="130"/>
  <c r="P50" i="130"/>
  <c r="J50" i="130"/>
  <c r="P49" i="130"/>
  <c r="I49" i="130"/>
  <c r="P48" i="130"/>
  <c r="I48" i="130"/>
  <c r="J48" i="130" s="1"/>
  <c r="P47" i="130"/>
  <c r="I47" i="130"/>
  <c r="J47" i="130" s="1"/>
  <c r="I46" i="130"/>
  <c r="J46" i="130" s="1"/>
  <c r="P45" i="130"/>
  <c r="I45" i="130"/>
  <c r="J45" i="130" s="1"/>
  <c r="P42" i="130"/>
  <c r="P41" i="130"/>
  <c r="G41" i="130"/>
  <c r="J41" i="130" s="1"/>
  <c r="P39" i="130"/>
  <c r="P38" i="130"/>
  <c r="I38" i="130"/>
  <c r="J38" i="130" s="1"/>
  <c r="P37" i="130"/>
  <c r="I37" i="130"/>
  <c r="J37" i="130" s="1"/>
  <c r="P36" i="130"/>
  <c r="I36" i="130"/>
  <c r="J36" i="130" s="1"/>
  <c r="P35" i="130"/>
  <c r="I35" i="130"/>
  <c r="J35" i="130" s="1"/>
  <c r="P34" i="130"/>
  <c r="I34" i="130"/>
  <c r="J34" i="130" s="1"/>
  <c r="P33" i="130"/>
  <c r="I33" i="130"/>
  <c r="J33" i="130" s="1"/>
  <c r="J28" i="130"/>
  <c r="J27" i="130"/>
  <c r="C17" i="130"/>
  <c r="D45" i="130"/>
  <c r="N45" i="130" s="1"/>
  <c r="O45" i="130" s="1"/>
  <c r="C15" i="130"/>
  <c r="C14" i="130"/>
  <c r="D10" i="130"/>
  <c r="B10" i="130"/>
  <c r="C9" i="130"/>
  <c r="C8" i="130"/>
  <c r="A6" i="130"/>
  <c r="A4" i="130"/>
  <c r="Y12" i="129"/>
  <c r="Z12" i="129"/>
  <c r="AA12" i="129"/>
  <c r="X12" i="129"/>
  <c r="AD12" i="129"/>
  <c r="AC12" i="129"/>
  <c r="AB12" i="129"/>
  <c r="T12" i="129"/>
  <c r="U12" i="129"/>
  <c r="V12" i="129"/>
  <c r="W12" i="129"/>
  <c r="S12" i="129"/>
  <c r="P41" i="129"/>
  <c r="G41" i="129"/>
  <c r="J41" i="129" s="1"/>
  <c r="P55" i="129"/>
  <c r="G55" i="129"/>
  <c r="J55" i="129" s="1"/>
  <c r="I59" i="129"/>
  <c r="J59" i="129" s="1"/>
  <c r="H45" i="129"/>
  <c r="J45" i="129" s="1"/>
  <c r="H44" i="129"/>
  <c r="J44" i="129" s="1"/>
  <c r="D73" i="129"/>
  <c r="P60" i="129"/>
  <c r="I60" i="129"/>
  <c r="J60" i="129" s="1"/>
  <c r="N60" i="129" s="1"/>
  <c r="O60" i="129" s="1"/>
  <c r="P59" i="129"/>
  <c r="P58" i="129"/>
  <c r="I58" i="129"/>
  <c r="J58" i="129" s="1"/>
  <c r="P57" i="129"/>
  <c r="I57" i="129"/>
  <c r="J57" i="129" s="1"/>
  <c r="P56" i="129"/>
  <c r="I56" i="129"/>
  <c r="J56" i="129" s="1"/>
  <c r="P54" i="129"/>
  <c r="I54" i="129"/>
  <c r="J54" i="129" s="1"/>
  <c r="P53" i="129"/>
  <c r="I53" i="129"/>
  <c r="J53" i="129" s="1"/>
  <c r="P52" i="129"/>
  <c r="J52" i="129"/>
  <c r="P51" i="129"/>
  <c r="J51" i="129"/>
  <c r="P50" i="129"/>
  <c r="I50" i="129"/>
  <c r="P49" i="129"/>
  <c r="I49" i="129"/>
  <c r="J49" i="129" s="1"/>
  <c r="P48" i="129"/>
  <c r="I48" i="129"/>
  <c r="J48" i="129" s="1"/>
  <c r="P47" i="129"/>
  <c r="I47" i="129"/>
  <c r="J47" i="129" s="1"/>
  <c r="P46" i="129"/>
  <c r="I46" i="129"/>
  <c r="J46" i="129" s="1"/>
  <c r="P45" i="129"/>
  <c r="P44" i="129"/>
  <c r="P43" i="129"/>
  <c r="P42" i="129"/>
  <c r="G42" i="129"/>
  <c r="J42" i="129" s="1"/>
  <c r="P40" i="129"/>
  <c r="P39" i="129"/>
  <c r="I39" i="129"/>
  <c r="J39" i="129" s="1"/>
  <c r="P38" i="129"/>
  <c r="I38" i="129"/>
  <c r="J38" i="129" s="1"/>
  <c r="P37" i="129"/>
  <c r="I37" i="129"/>
  <c r="J37" i="129" s="1"/>
  <c r="P36" i="129"/>
  <c r="I36" i="129"/>
  <c r="J36" i="129" s="1"/>
  <c r="P35" i="129"/>
  <c r="I35" i="129"/>
  <c r="J35" i="129" s="1"/>
  <c r="P34" i="129"/>
  <c r="I34" i="129"/>
  <c r="J34" i="129" s="1"/>
  <c r="J29" i="129"/>
  <c r="J28" i="129"/>
  <c r="N26" i="129"/>
  <c r="O26" i="129" s="1"/>
  <c r="J26" i="129"/>
  <c r="D46" i="129"/>
  <c r="N46" i="129" s="1"/>
  <c r="O46" i="129" s="1"/>
  <c r="C15" i="129"/>
  <c r="C14" i="129"/>
  <c r="D10" i="129"/>
  <c r="B10" i="129"/>
  <c r="C10" i="129" s="1"/>
  <c r="C9" i="129"/>
  <c r="C8" i="129"/>
  <c r="A6" i="129"/>
  <c r="A4" i="129"/>
  <c r="P60" i="40"/>
  <c r="I60" i="40"/>
  <c r="J60" i="40" s="1"/>
  <c r="N60" i="40" s="1"/>
  <c r="O60" i="40" s="1"/>
  <c r="P59" i="40"/>
  <c r="I59" i="40"/>
  <c r="J59" i="40" s="1"/>
  <c r="P51" i="119"/>
  <c r="I51" i="119"/>
  <c r="J51" i="119" s="1"/>
  <c r="N51" i="119" s="1"/>
  <c r="O51" i="119" s="1"/>
  <c r="P50" i="119"/>
  <c r="I50" i="119"/>
  <c r="J50" i="119" s="1"/>
  <c r="D50" i="119"/>
  <c r="P53" i="128"/>
  <c r="I53" i="128"/>
  <c r="J53" i="128" s="1"/>
  <c r="N53" i="128" s="1"/>
  <c r="O53" i="128" s="1"/>
  <c r="P52" i="128"/>
  <c r="I52" i="128"/>
  <c r="J52" i="128" s="1"/>
  <c r="P52" i="37"/>
  <c r="I52" i="37"/>
  <c r="J52" i="37" s="1"/>
  <c r="N52" i="37" s="1"/>
  <c r="O52" i="37" s="1"/>
  <c r="P51" i="37"/>
  <c r="I51" i="37"/>
  <c r="J51" i="37" s="1"/>
  <c r="D37" i="37"/>
  <c r="P57" i="127"/>
  <c r="I57" i="127"/>
  <c r="J57" i="127" s="1"/>
  <c r="N57" i="127" s="1"/>
  <c r="O57" i="127" s="1"/>
  <c r="P56" i="127"/>
  <c r="I56" i="127"/>
  <c r="J56" i="127" s="1"/>
  <c r="D56" i="127"/>
  <c r="P51" i="126"/>
  <c r="I51" i="126"/>
  <c r="J51" i="126" s="1"/>
  <c r="N51" i="126" s="1"/>
  <c r="O51" i="126" s="1"/>
  <c r="P50" i="126"/>
  <c r="I50" i="126"/>
  <c r="J50" i="126" s="1"/>
  <c r="P50" i="100"/>
  <c r="I50" i="100"/>
  <c r="J50" i="100" s="1"/>
  <c r="N50" i="100" s="1"/>
  <c r="O50" i="100" s="1"/>
  <c r="P49" i="100"/>
  <c r="I49" i="100"/>
  <c r="J49" i="100" s="1"/>
  <c r="I31" i="100"/>
  <c r="J31" i="100" s="1"/>
  <c r="I37" i="34"/>
  <c r="J37" i="34" s="1"/>
  <c r="I32" i="100"/>
  <c r="J32" i="100" s="1"/>
  <c r="P56" i="34"/>
  <c r="I56" i="34"/>
  <c r="J56" i="34" s="1"/>
  <c r="N56" i="34" s="1"/>
  <c r="O56" i="34" s="1"/>
  <c r="P55" i="34"/>
  <c r="I55" i="34"/>
  <c r="J55" i="34" s="1"/>
  <c r="I38" i="34"/>
  <c r="J38" i="34" s="1"/>
  <c r="N20" i="126"/>
  <c r="D27" i="126"/>
  <c r="D31" i="100"/>
  <c r="P49" i="119"/>
  <c r="I49" i="119"/>
  <c r="J49" i="119" s="1"/>
  <c r="P48" i="119"/>
  <c r="I48" i="119"/>
  <c r="J48" i="119" s="1"/>
  <c r="P58" i="40"/>
  <c r="I58" i="40"/>
  <c r="J58" i="40" s="1"/>
  <c r="P57" i="40"/>
  <c r="I57" i="40"/>
  <c r="J57" i="40" s="1"/>
  <c r="I51" i="128"/>
  <c r="J51" i="128" s="1"/>
  <c r="I50" i="128"/>
  <c r="J50" i="128" s="1"/>
  <c r="P51" i="128"/>
  <c r="P50" i="128"/>
  <c r="P50" i="37"/>
  <c r="P49" i="37"/>
  <c r="I50" i="37"/>
  <c r="J50" i="37" s="1"/>
  <c r="I49" i="37"/>
  <c r="J49" i="37" s="1"/>
  <c r="P55" i="127"/>
  <c r="I55" i="127"/>
  <c r="J55" i="127" s="1"/>
  <c r="N55" i="127" s="1"/>
  <c r="O55" i="127" s="1"/>
  <c r="P49" i="126"/>
  <c r="I49" i="126"/>
  <c r="J49" i="126" s="1"/>
  <c r="N49" i="126" s="1"/>
  <c r="O49" i="126" s="1"/>
  <c r="P48" i="100"/>
  <c r="I48" i="100"/>
  <c r="J48" i="100" s="1"/>
  <c r="N48" i="100" s="1"/>
  <c r="O48" i="100" s="1"/>
  <c r="S16" i="100"/>
  <c r="T16" i="100"/>
  <c r="U16" i="100"/>
  <c r="V16" i="100"/>
  <c r="W16" i="100"/>
  <c r="X16" i="100"/>
  <c r="Y16" i="100"/>
  <c r="Z16" i="100"/>
  <c r="AA16" i="100"/>
  <c r="AB16" i="100"/>
  <c r="AC16" i="100"/>
  <c r="AD16" i="100"/>
  <c r="S17" i="100"/>
  <c r="T17" i="100"/>
  <c r="U17" i="100"/>
  <c r="V17" i="100"/>
  <c r="W17" i="100"/>
  <c r="X17" i="100"/>
  <c r="Y17" i="100"/>
  <c r="Z17" i="100"/>
  <c r="AA17" i="100"/>
  <c r="AB17" i="100"/>
  <c r="AC17" i="100"/>
  <c r="AD17" i="100"/>
  <c r="S18" i="100"/>
  <c r="T18" i="100"/>
  <c r="U18" i="100"/>
  <c r="V18" i="100"/>
  <c r="W18" i="100"/>
  <c r="X18" i="100"/>
  <c r="Y18" i="100"/>
  <c r="Z18" i="100"/>
  <c r="AA18" i="100"/>
  <c r="AB18" i="100"/>
  <c r="AC18" i="100"/>
  <c r="AD18" i="100"/>
  <c r="S19" i="100"/>
  <c r="T19" i="100"/>
  <c r="U19" i="100"/>
  <c r="V19" i="100"/>
  <c r="W19" i="100"/>
  <c r="X19" i="100"/>
  <c r="Y19" i="100"/>
  <c r="Z19" i="100"/>
  <c r="AA19" i="100"/>
  <c r="AB19" i="100"/>
  <c r="AC19" i="100"/>
  <c r="AD19" i="100"/>
  <c r="P54" i="34"/>
  <c r="I54" i="34"/>
  <c r="J54" i="34" s="1"/>
  <c r="N54" i="34" s="1"/>
  <c r="O54" i="34" s="1"/>
  <c r="G39" i="34"/>
  <c r="J39" i="34" s="1"/>
  <c r="P35" i="128"/>
  <c r="P36" i="128"/>
  <c r="G36" i="128"/>
  <c r="J36" i="128" s="1"/>
  <c r="G35" i="128"/>
  <c r="J35" i="128" s="1"/>
  <c r="D36" i="128"/>
  <c r="D35" i="128"/>
  <c r="P49" i="128"/>
  <c r="I49" i="128"/>
  <c r="J49" i="128" s="1"/>
  <c r="P48" i="128"/>
  <c r="G48" i="128"/>
  <c r="J48" i="128" s="1"/>
  <c r="P47" i="128"/>
  <c r="I47" i="128"/>
  <c r="N47" i="128" s="1"/>
  <c r="O47" i="128" s="1"/>
  <c r="P46" i="128"/>
  <c r="I46" i="128"/>
  <c r="J46" i="128" s="1"/>
  <c r="P45" i="128"/>
  <c r="J45" i="128"/>
  <c r="P44" i="128"/>
  <c r="I44" i="128"/>
  <c r="P43" i="128"/>
  <c r="I43" i="128"/>
  <c r="J43" i="128" s="1"/>
  <c r="P42" i="128"/>
  <c r="I42" i="128"/>
  <c r="J42" i="128" s="1"/>
  <c r="P41" i="128"/>
  <c r="I41" i="128"/>
  <c r="J41" i="128" s="1"/>
  <c r="N41" i="128" s="1"/>
  <c r="O41" i="128" s="1"/>
  <c r="P40" i="128"/>
  <c r="I40" i="128"/>
  <c r="J40" i="128" s="1"/>
  <c r="P39" i="128"/>
  <c r="H39" i="128"/>
  <c r="J39" i="128" s="1"/>
  <c r="P38" i="128"/>
  <c r="P37" i="128"/>
  <c r="G37" i="128"/>
  <c r="J37" i="128" s="1"/>
  <c r="P34" i="128"/>
  <c r="P33" i="128"/>
  <c r="I33" i="128"/>
  <c r="J33" i="128" s="1"/>
  <c r="P32" i="128"/>
  <c r="I32" i="128"/>
  <c r="J32" i="128" s="1"/>
  <c r="P31" i="128"/>
  <c r="I31" i="128"/>
  <c r="J31" i="128" s="1"/>
  <c r="P30" i="128"/>
  <c r="I30" i="128"/>
  <c r="J30" i="128" s="1"/>
  <c r="P29" i="128"/>
  <c r="I29" i="128"/>
  <c r="J29" i="128" s="1"/>
  <c r="P28" i="128"/>
  <c r="I28" i="128"/>
  <c r="J28" i="128" s="1"/>
  <c r="P27" i="128"/>
  <c r="I27" i="128"/>
  <c r="J27" i="128" s="1"/>
  <c r="N21" i="128"/>
  <c r="O21" i="128" s="1"/>
  <c r="J21" i="128"/>
  <c r="AD13" i="128"/>
  <c r="AC13" i="128"/>
  <c r="AB13" i="128"/>
  <c r="AA13" i="128"/>
  <c r="Z13" i="128"/>
  <c r="Y13" i="128"/>
  <c r="X13" i="128"/>
  <c r="W13" i="128"/>
  <c r="V13" i="128"/>
  <c r="U13" i="128"/>
  <c r="T13" i="128"/>
  <c r="S13" i="128"/>
  <c r="D11" i="128"/>
  <c r="B11" i="128"/>
  <c r="J34" i="128" s="1"/>
  <c r="C10" i="128"/>
  <c r="C9" i="128"/>
  <c r="A6" i="128"/>
  <c r="A4" i="128"/>
  <c r="P41" i="127"/>
  <c r="P40" i="127"/>
  <c r="G41" i="127"/>
  <c r="J41" i="127" s="1"/>
  <c r="G40" i="127"/>
  <c r="J40" i="127" s="1"/>
  <c r="P54" i="127"/>
  <c r="I54" i="127"/>
  <c r="J54" i="127" s="1"/>
  <c r="P53" i="127"/>
  <c r="G53" i="127"/>
  <c r="J53" i="127" s="1"/>
  <c r="P52" i="127"/>
  <c r="I52" i="127"/>
  <c r="N52" i="127" s="1"/>
  <c r="O52" i="127" s="1"/>
  <c r="P51" i="127"/>
  <c r="I51" i="127"/>
  <c r="J51" i="127" s="1"/>
  <c r="P50" i="127"/>
  <c r="J50" i="127"/>
  <c r="P49" i="127"/>
  <c r="I49" i="127"/>
  <c r="N49" i="127" s="1"/>
  <c r="O49" i="127" s="1"/>
  <c r="P48" i="127"/>
  <c r="I48" i="127"/>
  <c r="J48" i="127" s="1"/>
  <c r="P47" i="127"/>
  <c r="I47" i="127"/>
  <c r="J47" i="127" s="1"/>
  <c r="P46" i="127"/>
  <c r="I46" i="127"/>
  <c r="J46" i="127" s="1"/>
  <c r="P44" i="127"/>
  <c r="H44" i="127"/>
  <c r="J44" i="127" s="1"/>
  <c r="P43" i="127"/>
  <c r="P42" i="127"/>
  <c r="G42" i="127"/>
  <c r="J42" i="127" s="1"/>
  <c r="P39" i="127"/>
  <c r="P38" i="127"/>
  <c r="I38" i="127"/>
  <c r="J38" i="127" s="1"/>
  <c r="P37" i="127"/>
  <c r="I37" i="127"/>
  <c r="J37" i="127" s="1"/>
  <c r="P36" i="127"/>
  <c r="I36" i="127"/>
  <c r="J36" i="127" s="1"/>
  <c r="P35" i="127"/>
  <c r="I35" i="127"/>
  <c r="J35" i="127" s="1"/>
  <c r="P34" i="127"/>
  <c r="I34" i="127"/>
  <c r="J34" i="127" s="1"/>
  <c r="P33" i="127"/>
  <c r="I33" i="127"/>
  <c r="J33" i="127" s="1"/>
  <c r="P32" i="127"/>
  <c r="I32" i="127"/>
  <c r="J32" i="127" s="1"/>
  <c r="P31" i="127"/>
  <c r="I31" i="127"/>
  <c r="J31" i="127" s="1"/>
  <c r="J26" i="127"/>
  <c r="N25" i="127"/>
  <c r="O25" i="127" s="1"/>
  <c r="J25" i="127"/>
  <c r="AD15" i="127"/>
  <c r="AC15" i="127"/>
  <c r="AB15" i="127"/>
  <c r="AA15" i="127"/>
  <c r="Z15" i="127"/>
  <c r="Y15" i="127"/>
  <c r="X15" i="127"/>
  <c r="W15" i="127"/>
  <c r="V15" i="127"/>
  <c r="U15" i="127"/>
  <c r="T15" i="127"/>
  <c r="S15" i="127"/>
  <c r="AD14" i="127"/>
  <c r="AC14" i="127"/>
  <c r="AB14" i="127"/>
  <c r="AA14" i="127"/>
  <c r="Z14" i="127"/>
  <c r="Y14" i="127"/>
  <c r="X14" i="127"/>
  <c r="W14" i="127"/>
  <c r="V14" i="127"/>
  <c r="U14" i="127"/>
  <c r="T14" i="127"/>
  <c r="S14" i="127"/>
  <c r="AD13" i="127"/>
  <c r="AC13" i="127"/>
  <c r="AB13" i="127"/>
  <c r="AA13" i="127"/>
  <c r="Z13" i="127"/>
  <c r="Y13" i="127"/>
  <c r="X13" i="127"/>
  <c r="W13" i="127"/>
  <c r="V13" i="127"/>
  <c r="U13" i="127"/>
  <c r="T13" i="127"/>
  <c r="S13" i="127"/>
  <c r="D11" i="127"/>
  <c r="B11" i="127"/>
  <c r="C11" i="127" s="1"/>
  <c r="J39" i="127"/>
  <c r="C10" i="127"/>
  <c r="C9" i="127"/>
  <c r="A6" i="127"/>
  <c r="A4" i="127"/>
  <c r="P45" i="119"/>
  <c r="N45" i="119"/>
  <c r="O45" i="119" s="1"/>
  <c r="I45" i="119"/>
  <c r="J45" i="119" s="1"/>
  <c r="P54" i="40"/>
  <c r="I54" i="40"/>
  <c r="N54" i="40" s="1"/>
  <c r="O54" i="40" s="1"/>
  <c r="P46" i="37"/>
  <c r="I46" i="37"/>
  <c r="N46" i="37" s="1"/>
  <c r="O46" i="37" s="1"/>
  <c r="P46" i="126"/>
  <c r="I46" i="126"/>
  <c r="J46" i="126" s="1"/>
  <c r="P45" i="100"/>
  <c r="I45" i="100"/>
  <c r="N45" i="100" s="1"/>
  <c r="O45" i="100" s="1"/>
  <c r="P51" i="34"/>
  <c r="I51" i="34"/>
  <c r="N51" i="34" s="1"/>
  <c r="O51" i="34" s="1"/>
  <c r="D48" i="120"/>
  <c r="D49" i="120"/>
  <c r="A4" i="119"/>
  <c r="A5" i="119"/>
  <c r="C9" i="119"/>
  <c r="C10" i="119"/>
  <c r="B11" i="119"/>
  <c r="C11" i="119" s="1"/>
  <c r="D11" i="119"/>
  <c r="S13" i="119"/>
  <c r="T13" i="119"/>
  <c r="U13" i="119"/>
  <c r="V13" i="119"/>
  <c r="W13" i="119"/>
  <c r="X13" i="119"/>
  <c r="Y13" i="119"/>
  <c r="Z13" i="119"/>
  <c r="AA13" i="119"/>
  <c r="AB13" i="119"/>
  <c r="AC13" i="119"/>
  <c r="AD13" i="119"/>
  <c r="J19" i="119"/>
  <c r="N19" i="119"/>
  <c r="O19" i="119" s="1"/>
  <c r="I25" i="119"/>
  <c r="J25" i="119" s="1"/>
  <c r="P25" i="119"/>
  <c r="I26" i="119"/>
  <c r="J26" i="119" s="1"/>
  <c r="P26" i="119"/>
  <c r="I27" i="119"/>
  <c r="J27" i="119" s="1"/>
  <c r="P27" i="119"/>
  <c r="I28" i="119"/>
  <c r="J28" i="119" s="1"/>
  <c r="P28" i="119"/>
  <c r="I29" i="119"/>
  <c r="J29" i="119" s="1"/>
  <c r="P29" i="119"/>
  <c r="I30" i="119"/>
  <c r="J30" i="119" s="1"/>
  <c r="P30" i="119"/>
  <c r="P31" i="119"/>
  <c r="J32" i="119"/>
  <c r="J33" i="119"/>
  <c r="G34" i="119"/>
  <c r="J34" i="119" s="1"/>
  <c r="P34" i="119"/>
  <c r="P35" i="119"/>
  <c r="H36" i="119"/>
  <c r="J36" i="119" s="1"/>
  <c r="P36" i="119"/>
  <c r="I37" i="119"/>
  <c r="J37" i="119" s="1"/>
  <c r="P37" i="119"/>
  <c r="I38" i="119"/>
  <c r="J38" i="119" s="1"/>
  <c r="N38" i="119" s="1"/>
  <c r="O38" i="119" s="1"/>
  <c r="P38" i="119"/>
  <c r="I39" i="119"/>
  <c r="J39" i="119" s="1"/>
  <c r="P39" i="119"/>
  <c r="I40" i="119"/>
  <c r="J40" i="119" s="1"/>
  <c r="P40" i="119"/>
  <c r="I41" i="119"/>
  <c r="N41" i="119" s="1"/>
  <c r="O41" i="119" s="1"/>
  <c r="P41" i="119"/>
  <c r="J42" i="119"/>
  <c r="P42" i="119"/>
  <c r="J43" i="119"/>
  <c r="P43" i="119"/>
  <c r="I44" i="119"/>
  <c r="J44" i="119" s="1"/>
  <c r="P44" i="119"/>
  <c r="G46" i="119"/>
  <c r="J46" i="119" s="1"/>
  <c r="P46" i="119"/>
  <c r="I47" i="119"/>
  <c r="J47" i="119" s="1"/>
  <c r="P47" i="119"/>
  <c r="A4" i="40"/>
  <c r="A6" i="40"/>
  <c r="C8" i="40"/>
  <c r="C9" i="40"/>
  <c r="B10" i="40"/>
  <c r="D10" i="40"/>
  <c r="S12" i="40"/>
  <c r="T12" i="40"/>
  <c r="U12" i="40"/>
  <c r="V12" i="40"/>
  <c r="W12" i="40"/>
  <c r="X12" i="40"/>
  <c r="Y12" i="40"/>
  <c r="Z12" i="40"/>
  <c r="AA12" i="40"/>
  <c r="AB12" i="40"/>
  <c r="AC12" i="40"/>
  <c r="AD12" i="40"/>
  <c r="C14" i="40"/>
  <c r="C15" i="40"/>
  <c r="J26" i="40"/>
  <c r="N26" i="40"/>
  <c r="O26" i="40" s="1"/>
  <c r="J28" i="40"/>
  <c r="J29" i="40"/>
  <c r="I34" i="40"/>
  <c r="J34" i="40" s="1"/>
  <c r="P34" i="40"/>
  <c r="I35" i="40"/>
  <c r="J35" i="40" s="1"/>
  <c r="P35" i="40"/>
  <c r="I36" i="40"/>
  <c r="J36" i="40" s="1"/>
  <c r="P36" i="40"/>
  <c r="I37" i="40"/>
  <c r="J37" i="40" s="1"/>
  <c r="P37" i="40"/>
  <c r="I38" i="40"/>
  <c r="J38" i="40" s="1"/>
  <c r="P38" i="40"/>
  <c r="I39" i="40"/>
  <c r="J39" i="40" s="1"/>
  <c r="P39" i="40"/>
  <c r="P40" i="40"/>
  <c r="G41" i="40"/>
  <c r="J41" i="40" s="1"/>
  <c r="P41" i="40"/>
  <c r="G42" i="40"/>
  <c r="J42" i="40" s="1"/>
  <c r="P42" i="40"/>
  <c r="P43" i="40"/>
  <c r="H44" i="40"/>
  <c r="J44" i="40" s="1"/>
  <c r="P44" i="40"/>
  <c r="H45" i="40"/>
  <c r="J45" i="40" s="1"/>
  <c r="P45" i="40"/>
  <c r="I46" i="40"/>
  <c r="J46" i="40" s="1"/>
  <c r="P46" i="40"/>
  <c r="I47" i="40"/>
  <c r="J47" i="40" s="1"/>
  <c r="P47" i="40"/>
  <c r="I48" i="40"/>
  <c r="J48" i="40" s="1"/>
  <c r="P48" i="40"/>
  <c r="I49" i="40"/>
  <c r="J49" i="40" s="1"/>
  <c r="P49" i="40"/>
  <c r="I50" i="40"/>
  <c r="N50" i="40" s="1"/>
  <c r="O50" i="40" s="1"/>
  <c r="P50" i="40"/>
  <c r="J51" i="40"/>
  <c r="P51" i="40"/>
  <c r="J52" i="40"/>
  <c r="P52" i="40"/>
  <c r="I53" i="40"/>
  <c r="J53" i="40" s="1"/>
  <c r="P53" i="40"/>
  <c r="G55" i="40"/>
  <c r="J55" i="40" s="1"/>
  <c r="P55" i="40"/>
  <c r="I56" i="40"/>
  <c r="J56" i="40" s="1"/>
  <c r="P56" i="40"/>
  <c r="D73" i="40"/>
  <c r="A4" i="37"/>
  <c r="A6" i="37"/>
  <c r="C9" i="37"/>
  <c r="C10" i="37"/>
  <c r="B11" i="37"/>
  <c r="C11" i="37" s="1"/>
  <c r="D11" i="37"/>
  <c r="S13" i="37"/>
  <c r="T13" i="37"/>
  <c r="U13" i="37"/>
  <c r="V13" i="37"/>
  <c r="W13" i="37"/>
  <c r="X13" i="37"/>
  <c r="Y13" i="37"/>
  <c r="Z13" i="37"/>
  <c r="AA13" i="37"/>
  <c r="AB13" i="37"/>
  <c r="AC13" i="37"/>
  <c r="AD13" i="37"/>
  <c r="J21" i="37"/>
  <c r="N21" i="37"/>
  <c r="O21" i="37" s="1"/>
  <c r="I27" i="37"/>
  <c r="J27" i="37" s="1"/>
  <c r="P27" i="37"/>
  <c r="I28" i="37"/>
  <c r="J28" i="37" s="1"/>
  <c r="P28" i="37"/>
  <c r="I29" i="37"/>
  <c r="J29" i="37" s="1"/>
  <c r="P29" i="37"/>
  <c r="I30" i="37"/>
  <c r="J30" i="37" s="1"/>
  <c r="P30" i="37"/>
  <c r="I31" i="37"/>
  <c r="J31" i="37" s="1"/>
  <c r="P31" i="37"/>
  <c r="I32" i="37"/>
  <c r="J32" i="37" s="1"/>
  <c r="P32" i="37"/>
  <c r="I33" i="37"/>
  <c r="J33" i="37" s="1"/>
  <c r="P33" i="37"/>
  <c r="P34" i="37"/>
  <c r="G35" i="37"/>
  <c r="J35" i="37" s="1"/>
  <c r="P35" i="37"/>
  <c r="G36" i="37"/>
  <c r="J36" i="37" s="1"/>
  <c r="P36" i="37"/>
  <c r="P37" i="37"/>
  <c r="H38" i="37"/>
  <c r="J38" i="37" s="1"/>
  <c r="P38" i="37"/>
  <c r="I39" i="37"/>
  <c r="J39" i="37" s="1"/>
  <c r="P39" i="37"/>
  <c r="I40" i="37"/>
  <c r="J40" i="37" s="1"/>
  <c r="N40" i="37" s="1"/>
  <c r="O40" i="37" s="1"/>
  <c r="P40" i="37"/>
  <c r="I41" i="37"/>
  <c r="J41" i="37" s="1"/>
  <c r="P41" i="37"/>
  <c r="I42" i="37"/>
  <c r="J42" i="37" s="1"/>
  <c r="P42" i="37"/>
  <c r="I43" i="37"/>
  <c r="P43" i="37"/>
  <c r="J44" i="37"/>
  <c r="P44" i="37"/>
  <c r="I45" i="37"/>
  <c r="J45" i="37" s="1"/>
  <c r="P45" i="37"/>
  <c r="G47" i="37"/>
  <c r="P47" i="37"/>
  <c r="I48" i="37"/>
  <c r="J48" i="37" s="1"/>
  <c r="P48" i="37"/>
  <c r="A4" i="126"/>
  <c r="A6" i="126"/>
  <c r="C9" i="126"/>
  <c r="C10" i="126"/>
  <c r="B11" i="126"/>
  <c r="C11" i="126" s="1"/>
  <c r="D11" i="126"/>
  <c r="S15" i="126"/>
  <c r="T15" i="126"/>
  <c r="U15" i="126"/>
  <c r="V15" i="126"/>
  <c r="W15" i="126"/>
  <c r="X15" i="126"/>
  <c r="Y15" i="126"/>
  <c r="Z15" i="126"/>
  <c r="AA15" i="126"/>
  <c r="AB15" i="126"/>
  <c r="AC15" i="126"/>
  <c r="AD15" i="126"/>
  <c r="J19" i="126"/>
  <c r="N19" i="126"/>
  <c r="O19" i="126" s="1"/>
  <c r="I25" i="126"/>
  <c r="J25" i="126" s="1"/>
  <c r="P25" i="126"/>
  <c r="I26" i="126"/>
  <c r="J26" i="126" s="1"/>
  <c r="P26" i="126"/>
  <c r="I27" i="126"/>
  <c r="J27" i="126" s="1"/>
  <c r="P27" i="126"/>
  <c r="I28" i="126"/>
  <c r="J28" i="126" s="1"/>
  <c r="P28" i="126"/>
  <c r="I29" i="126"/>
  <c r="J29" i="126" s="1"/>
  <c r="P29" i="126"/>
  <c r="I30" i="126"/>
  <c r="J30" i="126" s="1"/>
  <c r="P30" i="126"/>
  <c r="I31" i="126"/>
  <c r="J31" i="126" s="1"/>
  <c r="P31" i="126"/>
  <c r="I32" i="126"/>
  <c r="J32" i="126" s="1"/>
  <c r="P32" i="126"/>
  <c r="P33" i="126"/>
  <c r="G34" i="126"/>
  <c r="J34" i="126" s="1"/>
  <c r="P34" i="126"/>
  <c r="G35" i="126"/>
  <c r="J35" i="126" s="1"/>
  <c r="P35" i="126"/>
  <c r="G36" i="126"/>
  <c r="J36" i="126" s="1"/>
  <c r="P36" i="126"/>
  <c r="P37" i="126"/>
  <c r="H38" i="126"/>
  <c r="J38" i="126" s="1"/>
  <c r="P38" i="126"/>
  <c r="I40" i="126"/>
  <c r="J40" i="126" s="1"/>
  <c r="P40" i="126"/>
  <c r="I41" i="126"/>
  <c r="J41" i="126" s="1"/>
  <c r="P41" i="126"/>
  <c r="I42" i="126"/>
  <c r="J42" i="126" s="1"/>
  <c r="P42" i="126"/>
  <c r="I43" i="126"/>
  <c r="J43" i="126" s="1"/>
  <c r="P43" i="126"/>
  <c r="J44" i="126"/>
  <c r="P44" i="126"/>
  <c r="I45" i="126"/>
  <c r="J45" i="126" s="1"/>
  <c r="P45" i="126"/>
  <c r="G47" i="126"/>
  <c r="J47" i="126" s="1"/>
  <c r="P47" i="126"/>
  <c r="I48" i="126"/>
  <c r="J48" i="126" s="1"/>
  <c r="P48" i="126"/>
  <c r="A5" i="100"/>
  <c r="C8" i="100"/>
  <c r="C9" i="100"/>
  <c r="B10" i="100"/>
  <c r="D10" i="100"/>
  <c r="C15" i="100"/>
  <c r="D20" i="100" s="1"/>
  <c r="J19" i="100"/>
  <c r="N19" i="100"/>
  <c r="O19" i="100" s="1"/>
  <c r="I25" i="100"/>
  <c r="J25" i="100" s="1"/>
  <c r="P25" i="100"/>
  <c r="I26" i="100"/>
  <c r="J26" i="100" s="1"/>
  <c r="P26" i="100"/>
  <c r="I27" i="100"/>
  <c r="J27" i="100" s="1"/>
  <c r="P27" i="100"/>
  <c r="I28" i="100"/>
  <c r="J28" i="100" s="1"/>
  <c r="P28" i="100"/>
  <c r="I29" i="100"/>
  <c r="J29" i="100" s="1"/>
  <c r="P29" i="100"/>
  <c r="I30" i="100"/>
  <c r="J30" i="100" s="1"/>
  <c r="P30" i="100"/>
  <c r="P31" i="100"/>
  <c r="P32" i="100"/>
  <c r="G35" i="100"/>
  <c r="J35" i="100" s="1"/>
  <c r="P35" i="100"/>
  <c r="P36" i="100"/>
  <c r="H37" i="100"/>
  <c r="J37" i="100" s="1"/>
  <c r="P37" i="100"/>
  <c r="I39" i="100"/>
  <c r="J39" i="100" s="1"/>
  <c r="P39" i="100"/>
  <c r="I40" i="100"/>
  <c r="J40" i="100" s="1"/>
  <c r="P40" i="100"/>
  <c r="I41" i="100"/>
  <c r="J41" i="100" s="1"/>
  <c r="P41" i="100"/>
  <c r="I42" i="100"/>
  <c r="J42" i="100" s="1"/>
  <c r="P42" i="100"/>
  <c r="J43" i="100"/>
  <c r="P43" i="100"/>
  <c r="I44" i="100"/>
  <c r="J44" i="100" s="1"/>
  <c r="P44" i="100"/>
  <c r="G46" i="100"/>
  <c r="J46" i="100" s="1"/>
  <c r="P46" i="100"/>
  <c r="I47" i="100"/>
  <c r="J47" i="100" s="1"/>
  <c r="P47" i="100"/>
  <c r="A4" i="34"/>
  <c r="A6" i="34"/>
  <c r="C9" i="34"/>
  <c r="C10" i="34"/>
  <c r="B11" i="34"/>
  <c r="C11" i="34" s="1"/>
  <c r="D11" i="34"/>
  <c r="J25" i="34"/>
  <c r="N25" i="34"/>
  <c r="O25" i="34" s="1"/>
  <c r="J26" i="34"/>
  <c r="I31" i="34"/>
  <c r="J31" i="34" s="1"/>
  <c r="P31" i="34"/>
  <c r="I32" i="34"/>
  <c r="J32" i="34" s="1"/>
  <c r="P32" i="34"/>
  <c r="I33" i="34"/>
  <c r="J33" i="34" s="1"/>
  <c r="P33" i="34"/>
  <c r="I34" i="34"/>
  <c r="J34" i="34" s="1"/>
  <c r="P34" i="34"/>
  <c r="I35" i="34"/>
  <c r="J35" i="34" s="1"/>
  <c r="P35" i="34"/>
  <c r="I36" i="34"/>
  <c r="J36" i="34" s="1"/>
  <c r="P36" i="34"/>
  <c r="P37" i="34"/>
  <c r="P38" i="34"/>
  <c r="G40" i="34"/>
  <c r="J40" i="34" s="1"/>
  <c r="P40" i="34"/>
  <c r="G41" i="34"/>
  <c r="J41" i="34" s="1"/>
  <c r="P41" i="34"/>
  <c r="P42" i="34"/>
  <c r="H43" i="34"/>
  <c r="J43" i="34" s="1"/>
  <c r="P43" i="34"/>
  <c r="I45" i="34"/>
  <c r="J45" i="34" s="1"/>
  <c r="P45" i="34"/>
  <c r="I46" i="34"/>
  <c r="J46" i="34" s="1"/>
  <c r="P46" i="34"/>
  <c r="I47" i="34"/>
  <c r="J47" i="34" s="1"/>
  <c r="P47" i="34"/>
  <c r="I48" i="34"/>
  <c r="N48" i="34" s="1"/>
  <c r="O48" i="34" s="1"/>
  <c r="P48" i="34"/>
  <c r="J49" i="34"/>
  <c r="P49" i="34"/>
  <c r="I50" i="34"/>
  <c r="J50" i="34" s="1"/>
  <c r="P50" i="34"/>
  <c r="G52" i="34"/>
  <c r="J52" i="34" s="1"/>
  <c r="P52" i="34"/>
  <c r="I53" i="34"/>
  <c r="J53" i="34" s="1"/>
  <c r="P53" i="34"/>
  <c r="E18" i="1"/>
  <c r="C19" i="136" s="1"/>
  <c r="D29" i="1"/>
  <c r="J22" i="37"/>
  <c r="D38" i="37"/>
  <c r="J20" i="119"/>
  <c r="D44" i="127"/>
  <c r="D49" i="34"/>
  <c r="O49" i="34" s="1"/>
  <c r="J20" i="126"/>
  <c r="D32" i="37"/>
  <c r="D35" i="119"/>
  <c r="N45" i="127" l="1"/>
  <c r="O45" i="127" s="1"/>
  <c r="N38" i="100"/>
  <c r="O38" i="100" s="1"/>
  <c r="J51" i="34"/>
  <c r="I39" i="146"/>
  <c r="J39" i="146" s="1"/>
  <c r="N39" i="146" s="1"/>
  <c r="N55" i="146" s="1"/>
  <c r="N57" i="146" s="1"/>
  <c r="I39" i="154"/>
  <c r="J39" i="154" s="1"/>
  <c r="N39" i="154" s="1"/>
  <c r="I38" i="152"/>
  <c r="J38" i="152" s="1"/>
  <c r="N38" i="152" s="1"/>
  <c r="I38" i="153"/>
  <c r="J38" i="153" s="1"/>
  <c r="N38" i="153" s="1"/>
  <c r="I38" i="151"/>
  <c r="J38" i="151" s="1"/>
  <c r="N38" i="151" s="1"/>
  <c r="I38" i="148"/>
  <c r="J38" i="148" s="1"/>
  <c r="N38" i="148" s="1"/>
  <c r="I38" i="149"/>
  <c r="J38" i="149" s="1"/>
  <c r="N38" i="149" s="1"/>
  <c r="I38" i="147"/>
  <c r="J38" i="147" s="1"/>
  <c r="N38" i="147" s="1"/>
  <c r="I38" i="144"/>
  <c r="J38" i="144" s="1"/>
  <c r="N38" i="144" s="1"/>
  <c r="I38" i="145"/>
  <c r="J38" i="145" s="1"/>
  <c r="N38" i="145" s="1"/>
  <c r="N42" i="100"/>
  <c r="O42" i="100" s="1"/>
  <c r="C20" i="40"/>
  <c r="D17" i="40" s="1"/>
  <c r="N21" i="126"/>
  <c r="D30" i="126" s="1"/>
  <c r="N30" i="126" s="1"/>
  <c r="O30" i="126" s="1"/>
  <c r="N43" i="126"/>
  <c r="O43" i="126" s="1"/>
  <c r="N32" i="37"/>
  <c r="O32" i="37" s="1"/>
  <c r="C20" i="141"/>
  <c r="C18" i="141" s="1"/>
  <c r="D18" i="141" s="1"/>
  <c r="C20" i="142"/>
  <c r="C18" i="142" s="1"/>
  <c r="C17" i="139"/>
  <c r="C17" i="138"/>
  <c r="C19" i="130"/>
  <c r="J34" i="100"/>
  <c r="J33" i="100"/>
  <c r="D30" i="1"/>
  <c r="I35" i="133"/>
  <c r="J35" i="133" s="1"/>
  <c r="I40" i="142"/>
  <c r="J40" i="142" s="1"/>
  <c r="N40" i="142" s="1"/>
  <c r="O40" i="142" s="1"/>
  <c r="I40" i="141"/>
  <c r="J40" i="141" s="1"/>
  <c r="N40" i="141" s="1"/>
  <c r="I38" i="139"/>
  <c r="J38" i="139" s="1"/>
  <c r="N38" i="139" s="1"/>
  <c r="O38" i="139" s="1"/>
  <c r="I38" i="138"/>
  <c r="J38" i="138" s="1"/>
  <c r="N38" i="138" s="1"/>
  <c r="O38" i="138" s="1"/>
  <c r="I43" i="127"/>
  <c r="J43" i="127" s="1"/>
  <c r="N43" i="127" s="1"/>
  <c r="O43" i="127" s="1"/>
  <c r="I43" i="140"/>
  <c r="J43" i="140" s="1"/>
  <c r="N43" i="140" s="1"/>
  <c r="O43" i="140" s="1"/>
  <c r="I42" i="34"/>
  <c r="J42" i="34" s="1"/>
  <c r="N42" i="34" s="1"/>
  <c r="O42" i="34" s="1"/>
  <c r="I37" i="126"/>
  <c r="J37" i="126" s="1"/>
  <c r="N37" i="126" s="1"/>
  <c r="O37" i="126" s="1"/>
  <c r="N54" i="129"/>
  <c r="O54" i="129" s="1"/>
  <c r="J47" i="128"/>
  <c r="J40" i="40"/>
  <c r="D47" i="140"/>
  <c r="N47" i="140" s="1"/>
  <c r="O47" i="140" s="1"/>
  <c r="D48" i="140"/>
  <c r="N48" i="140" s="1"/>
  <c r="O48" i="140" s="1"/>
  <c r="D51" i="140"/>
  <c r="N51" i="140" s="1"/>
  <c r="O51" i="140" s="1"/>
  <c r="D39" i="140"/>
  <c r="N39" i="140" s="1"/>
  <c r="O39" i="140" s="1"/>
  <c r="D37" i="140"/>
  <c r="N37" i="140" s="1"/>
  <c r="J31" i="119"/>
  <c r="L32" i="119"/>
  <c r="O32" i="119" s="1"/>
  <c r="C10" i="40"/>
  <c r="C11" i="128"/>
  <c r="D33" i="139"/>
  <c r="N33" i="139" s="1"/>
  <c r="O33" i="139" s="1"/>
  <c r="D45" i="139"/>
  <c r="O45" i="139" s="1"/>
  <c r="N30" i="139"/>
  <c r="O30" i="139" s="1"/>
  <c r="N29" i="139"/>
  <c r="D44" i="139"/>
  <c r="O44" i="139" s="1"/>
  <c r="O39" i="139"/>
  <c r="M55" i="139"/>
  <c r="M57" i="139" s="1"/>
  <c r="L55" i="139"/>
  <c r="L57" i="139" s="1"/>
  <c r="O64" i="139" s="1"/>
  <c r="O35" i="139"/>
  <c r="L35" i="138"/>
  <c r="O35" i="138" s="1"/>
  <c r="O39" i="138"/>
  <c r="M55" i="138"/>
  <c r="M57" i="138" s="1"/>
  <c r="N29" i="138"/>
  <c r="D44" i="138"/>
  <c r="O44" i="138" s="1"/>
  <c r="D45" i="138"/>
  <c r="O45" i="138" s="1"/>
  <c r="N30" i="138"/>
  <c r="O30" i="138" s="1"/>
  <c r="D33" i="138"/>
  <c r="N33" i="138" s="1"/>
  <c r="O33" i="138" s="1"/>
  <c r="D35" i="133"/>
  <c r="D27" i="128"/>
  <c r="N27" i="128" s="1"/>
  <c r="O27" i="128" s="1"/>
  <c r="D27" i="37"/>
  <c r="N27" i="37" s="1"/>
  <c r="O27" i="37" s="1"/>
  <c r="D50" i="37"/>
  <c r="N50" i="37" s="1"/>
  <c r="O50" i="37" s="1"/>
  <c r="D29" i="100"/>
  <c r="N29" i="100" s="1"/>
  <c r="O29" i="100" s="1"/>
  <c r="L46" i="119"/>
  <c r="O46" i="119" s="1"/>
  <c r="L34" i="128"/>
  <c r="O34" i="128" s="1"/>
  <c r="D58" i="40"/>
  <c r="N58" i="40" s="1"/>
  <c r="O58" i="40" s="1"/>
  <c r="L40" i="40"/>
  <c r="D38" i="128"/>
  <c r="D48" i="119"/>
  <c r="N48" i="119" s="1"/>
  <c r="O48" i="119" s="1"/>
  <c r="D48" i="37"/>
  <c r="N48" i="37" s="1"/>
  <c r="O48" i="37" s="1"/>
  <c r="D31" i="37"/>
  <c r="N31" i="37" s="1"/>
  <c r="O31" i="37" s="1"/>
  <c r="D31" i="128"/>
  <c r="N31" i="128" s="1"/>
  <c r="O31" i="128" s="1"/>
  <c r="L48" i="128"/>
  <c r="O48" i="128" s="1"/>
  <c r="D32" i="128"/>
  <c r="N32" i="128" s="1"/>
  <c r="O32" i="128" s="1"/>
  <c r="D34" i="127"/>
  <c r="N34" i="127" s="1"/>
  <c r="O34" i="127" s="1"/>
  <c r="D44" i="37"/>
  <c r="O44" i="37" s="1"/>
  <c r="D44" i="40"/>
  <c r="M44" i="40" s="1"/>
  <c r="O44" i="40" s="1"/>
  <c r="L35" i="126"/>
  <c r="O35" i="126" s="1"/>
  <c r="D30" i="37"/>
  <c r="N30" i="37" s="1"/>
  <c r="O30" i="37" s="1"/>
  <c r="D29" i="37"/>
  <c r="N29" i="37" s="1"/>
  <c r="O29" i="37" s="1"/>
  <c r="D50" i="128"/>
  <c r="N50" i="128" s="1"/>
  <c r="O50" i="128" s="1"/>
  <c r="D49" i="119"/>
  <c r="N49" i="119" s="1"/>
  <c r="O49" i="119" s="1"/>
  <c r="L37" i="128"/>
  <c r="O37" i="128" s="1"/>
  <c r="D28" i="37"/>
  <c r="N28" i="37" s="1"/>
  <c r="O28" i="37" s="1"/>
  <c r="D39" i="128"/>
  <c r="M39" i="128" s="1"/>
  <c r="M55" i="128" s="1"/>
  <c r="M57" i="128" s="1"/>
  <c r="D51" i="37"/>
  <c r="N51" i="37" s="1"/>
  <c r="O51" i="37" s="1"/>
  <c r="I39" i="136"/>
  <c r="J39" i="136" s="1"/>
  <c r="J48" i="34"/>
  <c r="L47" i="37"/>
  <c r="O47" i="37" s="1"/>
  <c r="I35" i="119"/>
  <c r="J35" i="119" s="1"/>
  <c r="N35" i="119" s="1"/>
  <c r="O35" i="119" s="1"/>
  <c r="N39" i="132"/>
  <c r="O39" i="132" s="1"/>
  <c r="I36" i="100"/>
  <c r="J36" i="100" s="1"/>
  <c r="N36" i="100" s="1"/>
  <c r="O36" i="100" s="1"/>
  <c r="D45" i="128"/>
  <c r="O45" i="128" s="1"/>
  <c r="D49" i="128"/>
  <c r="N49" i="128" s="1"/>
  <c r="O49" i="128" s="1"/>
  <c r="D29" i="128"/>
  <c r="N29" i="128" s="1"/>
  <c r="O29" i="128" s="1"/>
  <c r="D34" i="34"/>
  <c r="N34" i="34" s="1"/>
  <c r="O34" i="34" s="1"/>
  <c r="D40" i="128"/>
  <c r="N40" i="128" s="1"/>
  <c r="O40" i="128" s="1"/>
  <c r="D37" i="34"/>
  <c r="N37" i="34" s="1"/>
  <c r="O37" i="34" s="1"/>
  <c r="C10" i="100"/>
  <c r="M38" i="37"/>
  <c r="M54" i="37" s="1"/>
  <c r="M56" i="37" s="1"/>
  <c r="I37" i="37"/>
  <c r="J37" i="37" s="1"/>
  <c r="N37" i="37" s="1"/>
  <c r="O37" i="37" s="1"/>
  <c r="N56" i="127"/>
  <c r="O56" i="127" s="1"/>
  <c r="N52" i="128"/>
  <c r="O52" i="128" s="1"/>
  <c r="D43" i="129"/>
  <c r="L55" i="129"/>
  <c r="O55" i="129" s="1"/>
  <c r="I39" i="131"/>
  <c r="J39" i="131" s="1"/>
  <c r="N39" i="131" s="1"/>
  <c r="O39" i="131" s="1"/>
  <c r="I33" i="132"/>
  <c r="J33" i="132" s="1"/>
  <c r="N33" i="132" s="1"/>
  <c r="O33" i="132" s="1"/>
  <c r="I38" i="128"/>
  <c r="J38" i="128" s="1"/>
  <c r="J54" i="40"/>
  <c r="N22" i="37"/>
  <c r="L36" i="37"/>
  <c r="O36" i="37" s="1"/>
  <c r="D39" i="37"/>
  <c r="N39" i="37" s="1"/>
  <c r="O39" i="37" s="1"/>
  <c r="D51" i="128"/>
  <c r="N51" i="128" s="1"/>
  <c r="O51" i="128" s="1"/>
  <c r="J22" i="128"/>
  <c r="D30" i="128"/>
  <c r="N30" i="128" s="1"/>
  <c r="O30" i="128" s="1"/>
  <c r="D28" i="128"/>
  <c r="N28" i="128" s="1"/>
  <c r="O28" i="128" s="1"/>
  <c r="D31" i="34"/>
  <c r="N31" i="34" s="1"/>
  <c r="O31" i="34" s="1"/>
  <c r="D54" i="127"/>
  <c r="N54" i="127" s="1"/>
  <c r="O54" i="127" s="1"/>
  <c r="D49" i="37"/>
  <c r="N49" i="37" s="1"/>
  <c r="O49" i="37" s="1"/>
  <c r="J52" i="127"/>
  <c r="I43" i="40"/>
  <c r="J43" i="40" s="1"/>
  <c r="N46" i="126"/>
  <c r="O46" i="126" s="1"/>
  <c r="N50" i="119"/>
  <c r="O50" i="119" s="1"/>
  <c r="I15" i="129"/>
  <c r="C20" i="129"/>
  <c r="D14" i="129" s="1"/>
  <c r="N53" i="130"/>
  <c r="O53" i="130" s="1"/>
  <c r="L36" i="128"/>
  <c r="O36" i="128" s="1"/>
  <c r="I43" i="129"/>
  <c r="J43" i="129" s="1"/>
  <c r="J46" i="37"/>
  <c r="N27" i="126"/>
  <c r="O27" i="126" s="1"/>
  <c r="I42" i="130"/>
  <c r="J42" i="130" s="1"/>
  <c r="J43" i="37"/>
  <c r="N43" i="37"/>
  <c r="O43" i="37" s="1"/>
  <c r="N50" i="129"/>
  <c r="O50" i="129" s="1"/>
  <c r="J50" i="129"/>
  <c r="L55" i="40"/>
  <c r="O55" i="40" s="1"/>
  <c r="J47" i="37"/>
  <c r="M44" i="127"/>
  <c r="O44" i="127" s="1"/>
  <c r="J44" i="128"/>
  <c r="N44" i="128"/>
  <c r="O44" i="128" s="1"/>
  <c r="J49" i="130"/>
  <c r="N49" i="130"/>
  <c r="O49" i="130" s="1"/>
  <c r="N29" i="132"/>
  <c r="O29" i="132" s="1"/>
  <c r="L40" i="127"/>
  <c r="O40" i="127" s="1"/>
  <c r="L40" i="34"/>
  <c r="O40" i="34" s="1"/>
  <c r="J41" i="119"/>
  <c r="L35" i="37"/>
  <c r="O35" i="37" s="1"/>
  <c r="L41" i="40"/>
  <c r="O41" i="40" s="1"/>
  <c r="L41" i="127"/>
  <c r="O41" i="127" s="1"/>
  <c r="L35" i="128"/>
  <c r="O35" i="128" s="1"/>
  <c r="L39" i="127"/>
  <c r="D26" i="100"/>
  <c r="N26" i="100" s="1"/>
  <c r="O26" i="100" s="1"/>
  <c r="D35" i="127"/>
  <c r="N35" i="127" s="1"/>
  <c r="O35" i="127" s="1"/>
  <c r="N26" i="127"/>
  <c r="O26" i="127" s="1"/>
  <c r="O27" i="127" s="1"/>
  <c r="N37" i="127"/>
  <c r="O37" i="127" s="1"/>
  <c r="D31" i="127"/>
  <c r="N31" i="127" s="1"/>
  <c r="O31" i="127" s="1"/>
  <c r="D28" i="100"/>
  <c r="N28" i="100" s="1"/>
  <c r="O28" i="100" s="1"/>
  <c r="D27" i="100"/>
  <c r="N27" i="100" s="1"/>
  <c r="O27" i="100" s="1"/>
  <c r="L34" i="126"/>
  <c r="O34" i="126" s="1"/>
  <c r="D36" i="130"/>
  <c r="N36" i="130" s="1"/>
  <c r="O36" i="130" s="1"/>
  <c r="D57" i="130"/>
  <c r="N57" i="130" s="1"/>
  <c r="O57" i="130" s="1"/>
  <c r="D32" i="127"/>
  <c r="N32" i="127" s="1"/>
  <c r="O32" i="127" s="1"/>
  <c r="D33" i="127"/>
  <c r="N33" i="127" s="1"/>
  <c r="O33" i="127" s="1"/>
  <c r="L53" i="127"/>
  <c r="O53" i="127" s="1"/>
  <c r="L33" i="119"/>
  <c r="O33" i="119" s="1"/>
  <c r="L40" i="130"/>
  <c r="O40" i="130" s="1"/>
  <c r="D25" i="100"/>
  <c r="N25" i="100" s="1"/>
  <c r="O25" i="100" s="1"/>
  <c r="D50" i="127"/>
  <c r="O50" i="127" s="1"/>
  <c r="O64" i="127"/>
  <c r="L42" i="127"/>
  <c r="O42" i="127" s="1"/>
  <c r="D46" i="127"/>
  <c r="N46" i="127" s="1"/>
  <c r="O46" i="127" s="1"/>
  <c r="D37" i="129"/>
  <c r="N37" i="129" s="1"/>
  <c r="O37" i="129" s="1"/>
  <c r="D50" i="126"/>
  <c r="N50" i="126" s="1"/>
  <c r="O50" i="126" s="1"/>
  <c r="D44" i="126"/>
  <c r="O44" i="126" s="1"/>
  <c r="D36" i="119"/>
  <c r="M36" i="119" s="1"/>
  <c r="M53" i="119" s="1"/>
  <c r="M55" i="119" s="1"/>
  <c r="D27" i="119"/>
  <c r="N27" i="119" s="1"/>
  <c r="D47" i="119"/>
  <c r="N47" i="119" s="1"/>
  <c r="O47" i="119" s="1"/>
  <c r="D37" i="119"/>
  <c r="N37" i="119" s="1"/>
  <c r="O37" i="119" s="1"/>
  <c r="D55" i="34"/>
  <c r="N55" i="34" s="1"/>
  <c r="O55" i="34" s="1"/>
  <c r="D49" i="100"/>
  <c r="N49" i="100" s="1"/>
  <c r="O49" i="100" s="1"/>
  <c r="D57" i="129"/>
  <c r="N57" i="129" s="1"/>
  <c r="O57" i="129" s="1"/>
  <c r="D55" i="130"/>
  <c r="N55" i="130" s="1"/>
  <c r="O55" i="130" s="1"/>
  <c r="D28" i="119"/>
  <c r="N28" i="119" s="1"/>
  <c r="O28" i="119" s="1"/>
  <c r="L34" i="119"/>
  <c r="O34" i="119" s="1"/>
  <c r="D26" i="119"/>
  <c r="N21" i="119"/>
  <c r="D44" i="119" s="1"/>
  <c r="N44" i="119" s="1"/>
  <c r="O44" i="119" s="1"/>
  <c r="L41" i="129"/>
  <c r="O41" i="129" s="1"/>
  <c r="J40" i="129"/>
  <c r="J33" i="126"/>
  <c r="J46" i="136"/>
  <c r="N48" i="136"/>
  <c r="O48" i="136" s="1"/>
  <c r="D14" i="136"/>
  <c r="D15" i="136"/>
  <c r="D35" i="136"/>
  <c r="N35" i="136" s="1"/>
  <c r="O35" i="136" s="1"/>
  <c r="D42" i="136"/>
  <c r="N42" i="136" s="1"/>
  <c r="O42" i="136" s="1"/>
  <c r="D16" i="136"/>
  <c r="D52" i="136" s="1"/>
  <c r="N52" i="136" s="1"/>
  <c r="O52" i="136" s="1"/>
  <c r="I15" i="136"/>
  <c r="D17" i="136"/>
  <c r="D33" i="136"/>
  <c r="N33" i="136" s="1"/>
  <c r="O33" i="136" s="1"/>
  <c r="D40" i="136"/>
  <c r="M40" i="136" s="1"/>
  <c r="O40" i="136" s="1"/>
  <c r="N50" i="136"/>
  <c r="O50" i="136" s="1"/>
  <c r="D36" i="136"/>
  <c r="N36" i="136" s="1"/>
  <c r="O36" i="136" s="1"/>
  <c r="D39" i="136"/>
  <c r="D49" i="136"/>
  <c r="N49" i="136" s="1"/>
  <c r="O49" i="136" s="1"/>
  <c r="D51" i="136"/>
  <c r="N51" i="136" s="1"/>
  <c r="O51" i="136" s="1"/>
  <c r="D28" i="133"/>
  <c r="N28" i="133" s="1"/>
  <c r="O28" i="133" s="1"/>
  <c r="D45" i="133"/>
  <c r="N45" i="133" s="1"/>
  <c r="O45" i="133" s="1"/>
  <c r="D32" i="133"/>
  <c r="N32" i="133" s="1"/>
  <c r="O32" i="133" s="1"/>
  <c r="D30" i="133"/>
  <c r="N30" i="133" s="1"/>
  <c r="O30" i="133" s="1"/>
  <c r="D47" i="133"/>
  <c r="N47" i="133" s="1"/>
  <c r="O47" i="133" s="1"/>
  <c r="C11" i="133"/>
  <c r="O21" i="133"/>
  <c r="N41" i="133"/>
  <c r="O41" i="133" s="1"/>
  <c r="N43" i="133"/>
  <c r="O43" i="133" s="1"/>
  <c r="D22" i="133"/>
  <c r="N22" i="133" s="1"/>
  <c r="O22" i="133" s="1"/>
  <c r="D23" i="133"/>
  <c r="N23" i="133" s="1"/>
  <c r="O23" i="133" s="1"/>
  <c r="D29" i="133"/>
  <c r="N29" i="133" s="1"/>
  <c r="O29" i="133" s="1"/>
  <c r="D31" i="133"/>
  <c r="N31" i="133" s="1"/>
  <c r="O31" i="133" s="1"/>
  <c r="D33" i="133"/>
  <c r="N33" i="133" s="1"/>
  <c r="O33" i="133" s="1"/>
  <c r="D36" i="133"/>
  <c r="M36" i="133" s="1"/>
  <c r="D44" i="133"/>
  <c r="N44" i="133" s="1"/>
  <c r="O44" i="133" s="1"/>
  <c r="D46" i="133"/>
  <c r="N46" i="133" s="1"/>
  <c r="O46" i="133" s="1"/>
  <c r="N41" i="132"/>
  <c r="O41" i="132" s="1"/>
  <c r="D27" i="132"/>
  <c r="N27" i="132" s="1"/>
  <c r="O27" i="132" s="1"/>
  <c r="D31" i="132"/>
  <c r="N31" i="132" s="1"/>
  <c r="O31" i="132" s="1"/>
  <c r="N20" i="132"/>
  <c r="O20" i="132" s="1"/>
  <c r="D25" i="132"/>
  <c r="N25" i="132" s="1"/>
  <c r="O25" i="132" s="1"/>
  <c r="O19" i="132"/>
  <c r="D36" i="132"/>
  <c r="N36" i="132" s="1"/>
  <c r="O36" i="132" s="1"/>
  <c r="D44" i="132"/>
  <c r="N44" i="132" s="1"/>
  <c r="O44" i="132" s="1"/>
  <c r="D26" i="132"/>
  <c r="N26" i="132" s="1"/>
  <c r="O26" i="132" s="1"/>
  <c r="D28" i="132"/>
  <c r="N28" i="132" s="1"/>
  <c r="O28" i="132" s="1"/>
  <c r="D42" i="132"/>
  <c r="N42" i="132" s="1"/>
  <c r="O42" i="132" s="1"/>
  <c r="D34" i="132"/>
  <c r="M34" i="132" s="1"/>
  <c r="D37" i="131"/>
  <c r="N37" i="131" s="1"/>
  <c r="O37" i="131" s="1"/>
  <c r="D33" i="131"/>
  <c r="N33" i="131" s="1"/>
  <c r="O33" i="131" s="1"/>
  <c r="J47" i="131"/>
  <c r="D31" i="131"/>
  <c r="N31" i="131" s="1"/>
  <c r="O31" i="131" s="1"/>
  <c r="D35" i="131"/>
  <c r="N35" i="131" s="1"/>
  <c r="O35" i="131" s="1"/>
  <c r="J45" i="131"/>
  <c r="O25" i="131"/>
  <c r="D42" i="131"/>
  <c r="N42" i="131" s="1"/>
  <c r="O42" i="131" s="1"/>
  <c r="D50" i="131"/>
  <c r="N50" i="131" s="1"/>
  <c r="O50" i="131" s="1"/>
  <c r="D26" i="131"/>
  <c r="N26" i="131" s="1"/>
  <c r="O26" i="131" s="1"/>
  <c r="D32" i="131"/>
  <c r="N32" i="131" s="1"/>
  <c r="O32" i="131" s="1"/>
  <c r="D34" i="131"/>
  <c r="N34" i="131" s="1"/>
  <c r="O34" i="131" s="1"/>
  <c r="D48" i="131"/>
  <c r="N48" i="131" s="1"/>
  <c r="O48" i="131" s="1"/>
  <c r="M40" i="131"/>
  <c r="C10" i="130"/>
  <c r="L54" i="130"/>
  <c r="O54" i="130" s="1"/>
  <c r="D56" i="130"/>
  <c r="N56" i="130" s="1"/>
  <c r="O56" i="130" s="1"/>
  <c r="I15" i="130"/>
  <c r="D42" i="130"/>
  <c r="D33" i="130"/>
  <c r="D34" i="130" s="1"/>
  <c r="D51" i="130" s="1"/>
  <c r="O51" i="130" s="1"/>
  <c r="D35" i="130"/>
  <c r="N35" i="130" s="1"/>
  <c r="O35" i="130" s="1"/>
  <c r="L41" i="130"/>
  <c r="O41" i="130" s="1"/>
  <c r="D43" i="130"/>
  <c r="M43" i="130" s="1"/>
  <c r="D56" i="129"/>
  <c r="N56" i="129" s="1"/>
  <c r="O56" i="129" s="1"/>
  <c r="D58" i="129"/>
  <c r="N58" i="129" s="1"/>
  <c r="O58" i="129" s="1"/>
  <c r="D34" i="129"/>
  <c r="D35" i="129" s="1"/>
  <c r="D52" i="129" s="1"/>
  <c r="O52" i="129" s="1"/>
  <c r="D36" i="129"/>
  <c r="N36" i="129" s="1"/>
  <c r="O36" i="129" s="1"/>
  <c r="L42" i="129"/>
  <c r="O42" i="129" s="1"/>
  <c r="D44" i="129"/>
  <c r="M44" i="129" s="1"/>
  <c r="D43" i="40"/>
  <c r="I15" i="40"/>
  <c r="L42" i="40"/>
  <c r="O42" i="40" s="1"/>
  <c r="N46" i="40"/>
  <c r="O46" i="40" s="1"/>
  <c r="D56" i="40"/>
  <c r="N56" i="40" s="1"/>
  <c r="O56" i="40" s="1"/>
  <c r="D34" i="40"/>
  <c r="D35" i="40" s="1"/>
  <c r="D52" i="40" s="1"/>
  <c r="O52" i="40" s="1"/>
  <c r="D57" i="40"/>
  <c r="N57" i="40" s="1"/>
  <c r="O57" i="40" s="1"/>
  <c r="D36" i="40"/>
  <c r="D37" i="40"/>
  <c r="N37" i="40" s="1"/>
  <c r="O37" i="40" s="1"/>
  <c r="J50" i="40"/>
  <c r="O21" i="119"/>
  <c r="J49" i="127"/>
  <c r="D40" i="126"/>
  <c r="N40" i="126" s="1"/>
  <c r="O40" i="126" s="1"/>
  <c r="D48" i="126"/>
  <c r="N48" i="126" s="1"/>
  <c r="O48" i="126" s="1"/>
  <c r="L36" i="126"/>
  <c r="O36" i="126" s="1"/>
  <c r="N25" i="126"/>
  <c r="L47" i="126"/>
  <c r="O47" i="126" s="1"/>
  <c r="D29" i="126"/>
  <c r="N29" i="126" s="1"/>
  <c r="O29" i="126" s="1"/>
  <c r="D31" i="126"/>
  <c r="N31" i="126" s="1"/>
  <c r="O31" i="126" s="1"/>
  <c r="D28" i="126"/>
  <c r="N28" i="126" s="1"/>
  <c r="O28" i="126" s="1"/>
  <c r="D26" i="126"/>
  <c r="N26" i="126" s="1"/>
  <c r="O26" i="126" s="1"/>
  <c r="D38" i="126"/>
  <c r="M38" i="126" s="1"/>
  <c r="M53" i="126" s="1"/>
  <c r="O20" i="126"/>
  <c r="J45" i="100"/>
  <c r="N31" i="100"/>
  <c r="O31" i="100" s="1"/>
  <c r="L35" i="100"/>
  <c r="O35" i="100" s="1"/>
  <c r="D39" i="100"/>
  <c r="N39" i="100" s="1"/>
  <c r="O39" i="100" s="1"/>
  <c r="D43" i="100"/>
  <c r="O43" i="100" s="1"/>
  <c r="J20" i="100"/>
  <c r="L34" i="100"/>
  <c r="O34" i="100" s="1"/>
  <c r="D47" i="100"/>
  <c r="N47" i="100" s="1"/>
  <c r="O47" i="100" s="1"/>
  <c r="D37" i="100"/>
  <c r="M37" i="100" s="1"/>
  <c r="M52" i="100" s="1"/>
  <c r="L46" i="100"/>
  <c r="O46" i="100" s="1"/>
  <c r="N20" i="100"/>
  <c r="D35" i="34"/>
  <c r="N35" i="34" s="1"/>
  <c r="O35" i="34" s="1"/>
  <c r="D32" i="34"/>
  <c r="N32" i="34" s="1"/>
  <c r="O32" i="34" s="1"/>
  <c r="D26" i="34"/>
  <c r="N26" i="34" s="1"/>
  <c r="D33" i="34"/>
  <c r="N33" i="34" s="1"/>
  <c r="O33" i="34" s="1"/>
  <c r="D53" i="34"/>
  <c r="N53" i="34" s="1"/>
  <c r="O53" i="34" s="1"/>
  <c r="L39" i="34"/>
  <c r="L41" i="34"/>
  <c r="O41" i="34" s="1"/>
  <c r="L52" i="34"/>
  <c r="O52" i="34" s="1"/>
  <c r="D45" i="34"/>
  <c r="N45" i="34" s="1"/>
  <c r="O45" i="34" s="1"/>
  <c r="D43" i="34"/>
  <c r="M43" i="34" s="1"/>
  <c r="M58" i="34" s="1"/>
  <c r="O63" i="34"/>
  <c r="O39" i="146" l="1"/>
  <c r="O55" i="146" s="1"/>
  <c r="O57" i="146" s="1"/>
  <c r="O64" i="146" s="1"/>
  <c r="O39" i="154"/>
  <c r="O55" i="154" s="1"/>
  <c r="O57" i="154" s="1"/>
  <c r="O60" i="154" s="1"/>
  <c r="N55" i="154"/>
  <c r="N57" i="154" s="1"/>
  <c r="D16" i="40"/>
  <c r="D27" i="40" s="1"/>
  <c r="C18" i="40"/>
  <c r="D18" i="40" s="1"/>
  <c r="O38" i="151"/>
  <c r="O55" i="151" s="1"/>
  <c r="N55" i="151"/>
  <c r="N57" i="151" s="1"/>
  <c r="O38" i="153"/>
  <c r="O55" i="153" s="1"/>
  <c r="N55" i="153"/>
  <c r="N57" i="153" s="1"/>
  <c r="O38" i="152"/>
  <c r="O55" i="152" s="1"/>
  <c r="N55" i="152"/>
  <c r="N57" i="152" s="1"/>
  <c r="I25" i="136"/>
  <c r="J25" i="136" s="1"/>
  <c r="C18" i="129"/>
  <c r="D18" i="129" s="1"/>
  <c r="D15" i="40"/>
  <c r="D14" i="40"/>
  <c r="O38" i="147"/>
  <c r="O55" i="147" s="1"/>
  <c r="N55" i="147"/>
  <c r="N57" i="147" s="1"/>
  <c r="O38" i="149"/>
  <c r="O55" i="149" s="1"/>
  <c r="N55" i="149"/>
  <c r="N57" i="149" s="1"/>
  <c r="O38" i="148"/>
  <c r="O55" i="148" s="1"/>
  <c r="N55" i="148"/>
  <c r="N57" i="148" s="1"/>
  <c r="D19" i="40"/>
  <c r="O38" i="145"/>
  <c r="O55" i="145" s="1"/>
  <c r="N55" i="145"/>
  <c r="N57" i="145" s="1"/>
  <c r="O38" i="144"/>
  <c r="O55" i="144" s="1"/>
  <c r="N55" i="144"/>
  <c r="N57" i="144" s="1"/>
  <c r="D18" i="136"/>
  <c r="D28" i="136" s="1"/>
  <c r="N28" i="136" s="1"/>
  <c r="O28" i="136" s="1"/>
  <c r="D14" i="130"/>
  <c r="D27" i="136"/>
  <c r="D14" i="139"/>
  <c r="D16" i="139"/>
  <c r="D15" i="139"/>
  <c r="D17" i="142"/>
  <c r="D19" i="142"/>
  <c r="D15" i="142"/>
  <c r="D16" i="142"/>
  <c r="D14" i="142"/>
  <c r="D15" i="129"/>
  <c r="D28" i="129" s="1"/>
  <c r="D19" i="129"/>
  <c r="D17" i="129"/>
  <c r="D16" i="129"/>
  <c r="D59" i="129" s="1"/>
  <c r="N59" i="129" s="1"/>
  <c r="O59" i="129" s="1"/>
  <c r="D19" i="141"/>
  <c r="D14" i="141"/>
  <c r="D15" i="141"/>
  <c r="D16" i="141"/>
  <c r="D17" i="141"/>
  <c r="D15" i="130"/>
  <c r="D16" i="130"/>
  <c r="D58" i="130" s="1"/>
  <c r="N58" i="130" s="1"/>
  <c r="O58" i="130" s="1"/>
  <c r="D14" i="138"/>
  <c r="D16" i="138"/>
  <c r="D15" i="138"/>
  <c r="D17" i="130"/>
  <c r="D18" i="142"/>
  <c r="D34" i="136"/>
  <c r="N34" i="136" s="1"/>
  <c r="L31" i="119"/>
  <c r="O31" i="119" s="1"/>
  <c r="N35" i="133"/>
  <c r="O35" i="133" s="1"/>
  <c r="O40" i="141"/>
  <c r="N42" i="130"/>
  <c r="O42" i="130" s="1"/>
  <c r="N39" i="136"/>
  <c r="O39" i="136" s="1"/>
  <c r="O22" i="37"/>
  <c r="O23" i="37" s="1"/>
  <c r="N23" i="37"/>
  <c r="D41" i="37" s="1"/>
  <c r="N41" i="37" s="1"/>
  <c r="O41" i="37" s="1"/>
  <c r="O21" i="126"/>
  <c r="N27" i="127"/>
  <c r="O37" i="140"/>
  <c r="O59" i="140" s="1"/>
  <c r="O61" i="140" s="1"/>
  <c r="N59" i="140"/>
  <c r="N61" i="140" s="1"/>
  <c r="L61" i="130"/>
  <c r="L63" i="130" s="1"/>
  <c r="O70" i="130" s="1"/>
  <c r="L59" i="127"/>
  <c r="L61" i="127" s="1"/>
  <c r="O69" i="127" s="1"/>
  <c r="L55" i="138"/>
  <c r="L57" i="138" s="1"/>
  <c r="O64" i="138" s="1"/>
  <c r="O29" i="139"/>
  <c r="O29" i="138"/>
  <c r="N38" i="128"/>
  <c r="O38" i="128" s="1"/>
  <c r="N34" i="130"/>
  <c r="O34" i="130" s="1"/>
  <c r="O39" i="128"/>
  <c r="D40" i="119"/>
  <c r="N40" i="119" s="1"/>
  <c r="O40" i="119" s="1"/>
  <c r="N43" i="129"/>
  <c r="O43" i="129" s="1"/>
  <c r="D39" i="119"/>
  <c r="N39" i="119" s="1"/>
  <c r="O39" i="119" s="1"/>
  <c r="N43" i="40"/>
  <c r="O43" i="40" s="1"/>
  <c r="O39" i="127"/>
  <c r="D37" i="136"/>
  <c r="N37" i="136" s="1"/>
  <c r="O37" i="136" s="1"/>
  <c r="L55" i="128"/>
  <c r="L57" i="128" s="1"/>
  <c r="O65" i="128" s="1"/>
  <c r="O38" i="37"/>
  <c r="N22" i="128"/>
  <c r="O22" i="128" s="1"/>
  <c r="L40" i="129"/>
  <c r="L62" i="129" s="1"/>
  <c r="L64" i="129" s="1"/>
  <c r="O71" i="129" s="1"/>
  <c r="D30" i="119"/>
  <c r="N30" i="119" s="1"/>
  <c r="O30" i="119" s="1"/>
  <c r="N35" i="40"/>
  <c r="O35" i="40" s="1"/>
  <c r="D41" i="126"/>
  <c r="N41" i="126" s="1"/>
  <c r="O41" i="126" s="1"/>
  <c r="O36" i="119"/>
  <c r="N35" i="129"/>
  <c r="O35" i="129" s="1"/>
  <c r="L33" i="100"/>
  <c r="M59" i="127"/>
  <c r="M61" i="127" s="1"/>
  <c r="L33" i="126"/>
  <c r="D32" i="126"/>
  <c r="N32" i="126" s="1"/>
  <c r="O32" i="126" s="1"/>
  <c r="D45" i="126"/>
  <c r="N45" i="126" s="1"/>
  <c r="O45" i="126" s="1"/>
  <c r="D29" i="119"/>
  <c r="N29" i="119" s="1"/>
  <c r="O29" i="119" s="1"/>
  <c r="L58" i="34"/>
  <c r="L60" i="34" s="1"/>
  <c r="O68" i="34" s="1"/>
  <c r="D42" i="126"/>
  <c r="N42" i="126" s="1"/>
  <c r="O42" i="126" s="1"/>
  <c r="O25" i="126"/>
  <c r="D37" i="130"/>
  <c r="N37" i="130" s="1"/>
  <c r="O37" i="130" s="1"/>
  <c r="N21" i="132"/>
  <c r="D37" i="132" s="1"/>
  <c r="N37" i="132" s="1"/>
  <c r="O37" i="132" s="1"/>
  <c r="D43" i="119"/>
  <c r="O43" i="119" s="1"/>
  <c r="N26" i="119"/>
  <c r="O26" i="119" s="1"/>
  <c r="D59" i="40"/>
  <c r="N59" i="40" s="1"/>
  <c r="O59" i="40" s="1"/>
  <c r="D42" i="119"/>
  <c r="O42" i="119" s="1"/>
  <c r="N25" i="119"/>
  <c r="O40" i="40"/>
  <c r="L62" i="40"/>
  <c r="L64" i="40" s="1"/>
  <c r="O71" i="40" s="1"/>
  <c r="D26" i="136"/>
  <c r="L55" i="136"/>
  <c r="L57" i="136" s="1"/>
  <c r="O64" i="136" s="1"/>
  <c r="L52" i="133"/>
  <c r="O60" i="133" s="1"/>
  <c r="O24" i="133"/>
  <c r="O36" i="133"/>
  <c r="M50" i="133"/>
  <c r="M52" i="133" s="1"/>
  <c r="N24" i="133"/>
  <c r="O21" i="132"/>
  <c r="O34" i="132"/>
  <c r="M47" i="132"/>
  <c r="M49" i="132" s="1"/>
  <c r="N27" i="131"/>
  <c r="D38" i="131" s="1"/>
  <c r="N38" i="131" s="1"/>
  <c r="O38" i="131" s="1"/>
  <c r="O40" i="131"/>
  <c r="M53" i="131"/>
  <c r="M55" i="131" s="1"/>
  <c r="L53" i="131"/>
  <c r="L55" i="131" s="1"/>
  <c r="O63" i="131" s="1"/>
  <c r="O27" i="131"/>
  <c r="O58" i="131"/>
  <c r="O39" i="130"/>
  <c r="D50" i="130"/>
  <c r="O50" i="130" s="1"/>
  <c r="N33" i="130"/>
  <c r="O43" i="130"/>
  <c r="D51" i="129"/>
  <c r="O51" i="129" s="1"/>
  <c r="N34" i="129"/>
  <c r="D38" i="129"/>
  <c r="N38" i="129" s="1"/>
  <c r="O38" i="129" s="1"/>
  <c r="O44" i="129"/>
  <c r="D38" i="40"/>
  <c r="N38" i="40" s="1"/>
  <c r="O38" i="40" s="1"/>
  <c r="N36" i="40"/>
  <c r="O36" i="40" s="1"/>
  <c r="N34" i="40"/>
  <c r="O34" i="40" s="1"/>
  <c r="D51" i="40"/>
  <c r="O51" i="40" s="1"/>
  <c r="O27" i="119"/>
  <c r="L34" i="37"/>
  <c r="L54" i="37" s="1"/>
  <c r="J34" i="37"/>
  <c r="O38" i="126"/>
  <c r="M55" i="126"/>
  <c r="O20" i="100"/>
  <c r="O21" i="100" s="1"/>
  <c r="N21" i="100"/>
  <c r="D30" i="100" s="1"/>
  <c r="O37" i="100"/>
  <c r="M54" i="100"/>
  <c r="O43" i="34"/>
  <c r="M60" i="34"/>
  <c r="O39" i="34"/>
  <c r="N27" i="34"/>
  <c r="O26" i="34"/>
  <c r="O27" i="34" s="1"/>
  <c r="O60" i="146" l="1"/>
  <c r="O62" i="146" s="1"/>
  <c r="D29" i="40"/>
  <c r="N29" i="40" s="1"/>
  <c r="O29" i="40" s="1"/>
  <c r="M45" i="129"/>
  <c r="O45" i="129" s="1"/>
  <c r="N28" i="129"/>
  <c r="O62" i="154"/>
  <c r="O64" i="154"/>
  <c r="O60" i="152"/>
  <c r="O57" i="152"/>
  <c r="O60" i="153"/>
  <c r="O57" i="153"/>
  <c r="O60" i="151"/>
  <c r="O57" i="151"/>
  <c r="O57" i="148"/>
  <c r="O60" i="148"/>
  <c r="O57" i="147"/>
  <c r="O60" i="147"/>
  <c r="O60" i="149"/>
  <c r="O57" i="149"/>
  <c r="O57" i="144"/>
  <c r="O60" i="144"/>
  <c r="O60" i="145"/>
  <c r="O57" i="145"/>
  <c r="D27" i="130"/>
  <c r="D29" i="129"/>
  <c r="N29" i="129" s="1"/>
  <c r="O29" i="129" s="1"/>
  <c r="N27" i="136"/>
  <c r="O27" i="136" s="1"/>
  <c r="M41" i="136"/>
  <c r="O41" i="136" s="1"/>
  <c r="I25" i="130"/>
  <c r="N25" i="130" s="1"/>
  <c r="O25" i="130" s="1"/>
  <c r="N47" i="40"/>
  <c r="O47" i="40" s="1"/>
  <c r="M45" i="40"/>
  <c r="O45" i="40" s="1"/>
  <c r="D29" i="142"/>
  <c r="N29" i="142" s="1"/>
  <c r="O29" i="142" s="1"/>
  <c r="D29" i="141"/>
  <c r="N29" i="141" s="1"/>
  <c r="O29" i="141" s="1"/>
  <c r="D18" i="130"/>
  <c r="D28" i="130" s="1"/>
  <c r="N28" i="130" s="1"/>
  <c r="O28" i="130" s="1"/>
  <c r="D26" i="130"/>
  <c r="D27" i="129"/>
  <c r="N28" i="40"/>
  <c r="D43" i="136"/>
  <c r="N43" i="136" s="1"/>
  <c r="O43" i="136" s="1"/>
  <c r="D28" i="142"/>
  <c r="D52" i="138"/>
  <c r="N52" i="138" s="1"/>
  <c r="O52" i="138" s="1"/>
  <c r="D24" i="138"/>
  <c r="N24" i="138" s="1"/>
  <c r="D53" i="141"/>
  <c r="N53" i="141" s="1"/>
  <c r="O53" i="141" s="1"/>
  <c r="D27" i="141"/>
  <c r="D52" i="139"/>
  <c r="N52" i="139" s="1"/>
  <c r="O52" i="139" s="1"/>
  <c r="D24" i="139"/>
  <c r="N24" i="139" s="1"/>
  <c r="D53" i="142"/>
  <c r="N53" i="142" s="1"/>
  <c r="O53" i="142" s="1"/>
  <c r="D27" i="142"/>
  <c r="D38" i="127"/>
  <c r="N38" i="127" s="1"/>
  <c r="O38" i="127" s="1"/>
  <c r="D36" i="127"/>
  <c r="N36" i="127" s="1"/>
  <c r="O36" i="127" s="1"/>
  <c r="D51" i="127"/>
  <c r="N51" i="127" s="1"/>
  <c r="O51" i="127" s="1"/>
  <c r="N25" i="136"/>
  <c r="D47" i="129"/>
  <c r="N47" i="129" s="1"/>
  <c r="O47" i="129" s="1"/>
  <c r="O28" i="129"/>
  <c r="D48" i="127"/>
  <c r="N48" i="127" s="1"/>
  <c r="O48" i="127" s="1"/>
  <c r="L53" i="119"/>
  <c r="L55" i="119" s="1"/>
  <c r="D47" i="127"/>
  <c r="N47" i="127" s="1"/>
  <c r="O47" i="127" s="1"/>
  <c r="O66" i="140"/>
  <c r="O68" i="140"/>
  <c r="D30" i="132"/>
  <c r="N30" i="132" s="1"/>
  <c r="O30" i="132" s="1"/>
  <c r="L52" i="100"/>
  <c r="L54" i="100" s="1"/>
  <c r="O61" i="100" s="1"/>
  <c r="D43" i="131"/>
  <c r="N43" i="131" s="1"/>
  <c r="O43" i="131" s="1"/>
  <c r="O40" i="129"/>
  <c r="D45" i="37"/>
  <c r="N45" i="37" s="1"/>
  <c r="O45" i="37" s="1"/>
  <c r="D33" i="37"/>
  <c r="N33" i="37" s="1"/>
  <c r="O33" i="37" s="1"/>
  <c r="D44" i="131"/>
  <c r="N44" i="131" s="1"/>
  <c r="O44" i="131" s="1"/>
  <c r="O33" i="100"/>
  <c r="D42" i="37"/>
  <c r="N42" i="37" s="1"/>
  <c r="O42" i="37" s="1"/>
  <c r="O23" i="128"/>
  <c r="N23" i="128"/>
  <c r="L53" i="126"/>
  <c r="L55" i="126" s="1"/>
  <c r="O63" i="126" s="1"/>
  <c r="O33" i="126"/>
  <c r="O53" i="126" s="1"/>
  <c r="O55" i="126" s="1"/>
  <c r="O62" i="126" s="1"/>
  <c r="N53" i="126"/>
  <c r="N55" i="126" s="1"/>
  <c r="D32" i="132"/>
  <c r="N32" i="132" s="1"/>
  <c r="O32" i="132" s="1"/>
  <c r="D40" i="132"/>
  <c r="N40" i="132" s="1"/>
  <c r="O40" i="132" s="1"/>
  <c r="O25" i="119"/>
  <c r="O53" i="119" s="1"/>
  <c r="O55" i="119" s="1"/>
  <c r="N53" i="119"/>
  <c r="N55" i="119" s="1"/>
  <c r="D38" i="132"/>
  <c r="N38" i="132" s="1"/>
  <c r="O38" i="132" s="1"/>
  <c r="O34" i="136"/>
  <c r="D34" i="133"/>
  <c r="N34" i="133" s="1"/>
  <c r="D40" i="133"/>
  <c r="N40" i="133" s="1"/>
  <c r="O40" i="133" s="1"/>
  <c r="D42" i="133"/>
  <c r="N42" i="133" s="1"/>
  <c r="O42" i="133" s="1"/>
  <c r="D39" i="133"/>
  <c r="N39" i="133" s="1"/>
  <c r="O39" i="133" s="1"/>
  <c r="L47" i="132"/>
  <c r="L49" i="132" s="1"/>
  <c r="O56" i="132" s="1"/>
  <c r="D46" i="131"/>
  <c r="N46" i="131" s="1"/>
  <c r="O46" i="131" s="1"/>
  <c r="D36" i="131"/>
  <c r="N36" i="131" s="1"/>
  <c r="O36" i="131" s="1"/>
  <c r="O33" i="130"/>
  <c r="O34" i="129"/>
  <c r="O34" i="37"/>
  <c r="L56" i="37"/>
  <c r="O64" i="37" s="1"/>
  <c r="D41" i="100"/>
  <c r="N41" i="100" s="1"/>
  <c r="O41" i="100" s="1"/>
  <c r="N30" i="100"/>
  <c r="D40" i="100"/>
  <c r="N40" i="100" s="1"/>
  <c r="O40" i="100" s="1"/>
  <c r="D44" i="100"/>
  <c r="N44" i="100" s="1"/>
  <c r="O44" i="100" s="1"/>
  <c r="D32" i="100"/>
  <c r="N32" i="100" s="1"/>
  <c r="O32" i="100" s="1"/>
  <c r="D50" i="34"/>
  <c r="N50" i="34" s="1"/>
  <c r="O50" i="34" s="1"/>
  <c r="D47" i="34"/>
  <c r="N47" i="34" s="1"/>
  <c r="O47" i="34" s="1"/>
  <c r="D46" i="34"/>
  <c r="N46" i="34" s="1"/>
  <c r="O46" i="34" s="1"/>
  <c r="D36" i="34"/>
  <c r="N36" i="34" s="1"/>
  <c r="D38" i="34"/>
  <c r="N38" i="34" s="1"/>
  <c r="O38" i="34" s="1"/>
  <c r="M44" i="130" l="1"/>
  <c r="N30" i="40"/>
  <c r="M62" i="129"/>
  <c r="M64" i="129" s="1"/>
  <c r="O62" i="151"/>
  <c r="O64" i="151"/>
  <c r="O62" i="153"/>
  <c r="O64" i="153"/>
  <c r="O62" i="152"/>
  <c r="O64" i="152"/>
  <c r="O64" i="149"/>
  <c r="O62" i="149"/>
  <c r="O64" i="147"/>
  <c r="O62" i="147"/>
  <c r="O64" i="148"/>
  <c r="O62" i="148"/>
  <c r="M55" i="136"/>
  <c r="M57" i="136" s="1"/>
  <c r="O64" i="145"/>
  <c r="O62" i="145"/>
  <c r="O62" i="144"/>
  <c r="O64" i="144"/>
  <c r="N27" i="130"/>
  <c r="O27" i="130" s="1"/>
  <c r="O29" i="130" s="1"/>
  <c r="D46" i="130"/>
  <c r="N46" i="130" s="1"/>
  <c r="O46" i="130" s="1"/>
  <c r="J25" i="130"/>
  <c r="N29" i="136"/>
  <c r="D44" i="136" s="1"/>
  <c r="D44" i="141"/>
  <c r="N44" i="141" s="1"/>
  <c r="O44" i="141" s="1"/>
  <c r="M42" i="141"/>
  <c r="D44" i="142"/>
  <c r="N44" i="142" s="1"/>
  <c r="O44" i="142" s="1"/>
  <c r="M42" i="142"/>
  <c r="M62" i="40"/>
  <c r="M64" i="40" s="1"/>
  <c r="O25" i="136"/>
  <c r="O29" i="136" s="1"/>
  <c r="O30" i="129"/>
  <c r="O28" i="40"/>
  <c r="O30" i="40" s="1"/>
  <c r="N28" i="142"/>
  <c r="O28" i="142" s="1"/>
  <c r="O30" i="142" s="1"/>
  <c r="O24" i="139"/>
  <c r="O25" i="139" s="1"/>
  <c r="N25" i="139"/>
  <c r="O24" i="138"/>
  <c r="O25" i="138" s="1"/>
  <c r="N25" i="138"/>
  <c r="N28" i="141"/>
  <c r="N30" i="129"/>
  <c r="N53" i="129" s="1"/>
  <c r="O53" i="129" s="1"/>
  <c r="O59" i="127"/>
  <c r="O61" i="127" s="1"/>
  <c r="O68" i="127" s="1"/>
  <c r="N59" i="127"/>
  <c r="N61" i="127" s="1"/>
  <c r="O58" i="119"/>
  <c r="O60" i="119" s="1"/>
  <c r="N54" i="37"/>
  <c r="N56" i="37" s="1"/>
  <c r="D33" i="128"/>
  <c r="N33" i="128" s="1"/>
  <c r="D43" i="128"/>
  <c r="N43" i="128" s="1"/>
  <c r="O43" i="128" s="1"/>
  <c r="D46" i="128"/>
  <c r="N46" i="128" s="1"/>
  <c r="O46" i="128" s="1"/>
  <c r="D42" i="128"/>
  <c r="N42" i="128" s="1"/>
  <c r="O42" i="128" s="1"/>
  <c r="N47" i="132"/>
  <c r="N49" i="132" s="1"/>
  <c r="O47" i="132"/>
  <c r="O49" i="132" s="1"/>
  <c r="O51" i="132" s="1"/>
  <c r="O58" i="126"/>
  <c r="O60" i="126" s="1"/>
  <c r="N58" i="34"/>
  <c r="N60" i="34" s="1"/>
  <c r="O54" i="37"/>
  <c r="O59" i="37" s="1"/>
  <c r="N52" i="100"/>
  <c r="N54" i="100" s="1"/>
  <c r="O34" i="133"/>
  <c r="O50" i="133" s="1"/>
  <c r="N50" i="133"/>
  <c r="N52" i="133" s="1"/>
  <c r="O53" i="131"/>
  <c r="O55" i="131" s="1"/>
  <c r="O62" i="131" s="1"/>
  <c r="N53" i="131"/>
  <c r="N55" i="131" s="1"/>
  <c r="O62" i="119"/>
  <c r="O30" i="100"/>
  <c r="O36" i="34"/>
  <c r="D48" i="40" l="1"/>
  <c r="D49" i="40"/>
  <c r="O44" i="130"/>
  <c r="M61" i="130"/>
  <c r="M63" i="130" s="1"/>
  <c r="D53" i="40"/>
  <c r="N48" i="40"/>
  <c r="O48" i="40" s="1"/>
  <c r="N53" i="40"/>
  <c r="O53" i="40" s="1"/>
  <c r="D39" i="40"/>
  <c r="N39" i="40" s="1"/>
  <c r="O39" i="40" s="1"/>
  <c r="N49" i="40"/>
  <c r="O49" i="40" s="1"/>
  <c r="N47" i="136"/>
  <c r="O47" i="136" s="1"/>
  <c r="N29" i="130"/>
  <c r="N48" i="130" s="1"/>
  <c r="O48" i="130" s="1"/>
  <c r="D38" i="136"/>
  <c r="N38" i="136" s="1"/>
  <c r="O38" i="136" s="1"/>
  <c r="D45" i="136"/>
  <c r="N44" i="136"/>
  <c r="O44" i="136" s="1"/>
  <c r="N45" i="136"/>
  <c r="O45" i="136" s="1"/>
  <c r="D47" i="136"/>
  <c r="O42" i="142"/>
  <c r="M56" i="142"/>
  <c r="M58" i="142" s="1"/>
  <c r="O42" i="141"/>
  <c r="M56" i="141"/>
  <c r="M58" i="141" s="1"/>
  <c r="N30" i="142"/>
  <c r="N46" i="142" s="1"/>
  <c r="O46" i="142" s="1"/>
  <c r="N41" i="138"/>
  <c r="O41" i="138" s="1"/>
  <c r="D42" i="138"/>
  <c r="D34" i="138"/>
  <c r="N34" i="138" s="1"/>
  <c r="D41" i="138"/>
  <c r="N42" i="138"/>
  <c r="O42" i="138" s="1"/>
  <c r="N46" i="138"/>
  <c r="O46" i="138" s="1"/>
  <c r="D46" i="138"/>
  <c r="D42" i="139"/>
  <c r="N46" i="139"/>
  <c r="O46" i="139" s="1"/>
  <c r="D41" i="139"/>
  <c r="D46" i="139"/>
  <c r="D34" i="139"/>
  <c r="N34" i="139" s="1"/>
  <c r="N41" i="139"/>
  <c r="O41" i="139" s="1"/>
  <c r="N42" i="139"/>
  <c r="O42" i="139" s="1"/>
  <c r="O28" i="141"/>
  <c r="O30" i="141" s="1"/>
  <c r="N30" i="141"/>
  <c r="D49" i="129"/>
  <c r="D48" i="129"/>
  <c r="D53" i="129"/>
  <c r="O66" i="127"/>
  <c r="D39" i="129"/>
  <c r="N39" i="129" s="1"/>
  <c r="O39" i="129" s="1"/>
  <c r="N49" i="129"/>
  <c r="O49" i="129" s="1"/>
  <c r="N48" i="129"/>
  <c r="O48" i="129" s="1"/>
  <c r="O53" i="132"/>
  <c r="O56" i="37"/>
  <c r="O61" i="37" s="1"/>
  <c r="O55" i="132"/>
  <c r="O33" i="128"/>
  <c r="O55" i="128" s="1"/>
  <c r="N55" i="128"/>
  <c r="N57" i="128" s="1"/>
  <c r="O58" i="34"/>
  <c r="O60" i="34" s="1"/>
  <c r="O55" i="133"/>
  <c r="O52" i="133"/>
  <c r="O60" i="131"/>
  <c r="O52" i="100"/>
  <c r="O54" i="100" s="1"/>
  <c r="O56" i="100" s="1"/>
  <c r="O62" i="40" l="1"/>
  <c r="O64" i="40" s="1"/>
  <c r="N62" i="40"/>
  <c r="N64" i="40" s="1"/>
  <c r="D52" i="130"/>
  <c r="N47" i="130"/>
  <c r="O47" i="130" s="1"/>
  <c r="D47" i="130"/>
  <c r="N52" i="130"/>
  <c r="O52" i="130" s="1"/>
  <c r="D38" i="130"/>
  <c r="N38" i="130" s="1"/>
  <c r="O38" i="130" s="1"/>
  <c r="D48" i="130"/>
  <c r="O55" i="136"/>
  <c r="O59" i="136" s="1"/>
  <c r="N55" i="136"/>
  <c r="N57" i="136" s="1"/>
  <c r="D39" i="142"/>
  <c r="N39" i="142" s="1"/>
  <c r="O39" i="142" s="1"/>
  <c r="D46" i="142"/>
  <c r="D48" i="142"/>
  <c r="N45" i="142"/>
  <c r="O45" i="142" s="1"/>
  <c r="D45" i="142"/>
  <c r="N48" i="142"/>
  <c r="O48" i="142" s="1"/>
  <c r="D39" i="141"/>
  <c r="N39" i="141" s="1"/>
  <c r="N48" i="141"/>
  <c r="O48" i="141" s="1"/>
  <c r="N46" i="141"/>
  <c r="O46" i="141" s="1"/>
  <c r="N45" i="141"/>
  <c r="O45" i="141" s="1"/>
  <c r="D48" i="141"/>
  <c r="D46" i="141"/>
  <c r="D45" i="141"/>
  <c r="O34" i="139"/>
  <c r="O55" i="139" s="1"/>
  <c r="N55" i="139"/>
  <c r="N57" i="139" s="1"/>
  <c r="O34" i="138"/>
  <c r="O55" i="138" s="1"/>
  <c r="N55" i="138"/>
  <c r="N57" i="138" s="1"/>
  <c r="O62" i="129"/>
  <c r="O64" i="129" s="1"/>
  <c r="N62" i="129"/>
  <c r="N64" i="129" s="1"/>
  <c r="O63" i="37"/>
  <c r="O60" i="128"/>
  <c r="O57" i="128"/>
  <c r="O67" i="34"/>
  <c r="O65" i="34"/>
  <c r="O57" i="133"/>
  <c r="O59" i="133"/>
  <c r="O60" i="100"/>
  <c r="O58" i="100"/>
  <c r="O66" i="40" l="1"/>
  <c r="O68" i="40" s="1"/>
  <c r="O70" i="40" s="1"/>
  <c r="O61" i="130"/>
  <c r="O63" i="130" s="1"/>
  <c r="N61" i="130"/>
  <c r="N63" i="130" s="1"/>
  <c r="O57" i="136"/>
  <c r="O61" i="136" s="1"/>
  <c r="O63" i="136" s="1"/>
  <c r="N56" i="142"/>
  <c r="N58" i="142" s="1"/>
  <c r="O56" i="142"/>
  <c r="O60" i="142" s="1"/>
  <c r="O57" i="138"/>
  <c r="O59" i="138"/>
  <c r="O39" i="141"/>
  <c r="O56" i="141" s="1"/>
  <c r="N56" i="141"/>
  <c r="N58" i="141" s="1"/>
  <c r="O59" i="139"/>
  <c r="O57" i="139"/>
  <c r="O66" i="129"/>
  <c r="O68" i="129" s="1"/>
  <c r="O70" i="129" s="1"/>
  <c r="O62" i="128"/>
  <c r="O64" i="128"/>
  <c r="O65" i="130" l="1"/>
  <c r="O67" i="130" s="1"/>
  <c r="O69" i="130" s="1"/>
  <c r="O58" i="142"/>
  <c r="O62" i="142" s="1"/>
  <c r="O64" i="142" s="1"/>
  <c r="O61" i="139"/>
  <c r="O63" i="139" s="1"/>
  <c r="O61" i="138"/>
  <c r="O63" i="138" s="1"/>
  <c r="O58" i="141"/>
  <c r="O60" i="141"/>
  <c r="O62" i="141" l="1"/>
  <c r="O64" i="1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4" authorId="0" shapeId="0" xr:uid="{00000000-0006-0000-0000-000001000000}">
      <text>
        <r>
          <rPr>
            <b/>
            <sz val="8"/>
            <color indexed="81"/>
            <rFont val="Tahoma"/>
            <family val="2"/>
          </rPr>
          <t xml:space="preserve">Enter the kW contract capacity for GS-2 and GS-3 services.  </t>
        </r>
      </text>
    </comment>
    <comment ref="F14" authorId="1"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5" authorId="2" shapeId="0" xr:uid="{00000000-0006-0000-0000-00000300000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6" authorId="0" shapeId="0" xr:uid="{00000000-0006-0000-0000-000004000000}">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8" authorId="0" shapeId="0" xr:uid="{00000000-0006-0000-0000-000005000000}">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19" authorId="0" shapeId="0" xr:uid="{00000000-0006-0000-0000-000006000000}">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1" authorId="3" shapeId="0" xr:uid="{00000000-0006-0000-0000-000007000000}">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2" authorId="3" shapeId="0" xr:uid="{00000000-0006-0000-0000-000008000000}">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3" authorId="2" shapeId="0" xr:uid="{00000000-0006-0000-0000-000009000000}">
      <text>
        <r>
          <rPr>
            <b/>
            <sz val="8"/>
            <color indexed="81"/>
            <rFont val="Tahoma"/>
            <family val="2"/>
          </rPr>
          <t xml:space="preserve">GS-3 only - Enter the "Received" kWh (energy sent back to Ohio Power).
</t>
        </r>
      </text>
    </comment>
    <comment ref="A26" authorId="3" shapeId="0" xr:uid="{00000000-0006-0000-0000-00000A000000}">
      <text>
        <r>
          <rPr>
            <b/>
            <sz val="8"/>
            <color indexed="81"/>
            <rFont val="Tahoma"/>
            <family val="2"/>
          </rPr>
          <t>Enter highest kVAR demand.  GS-4 customers only.</t>
        </r>
        <r>
          <rPr>
            <sz val="8"/>
            <color indexed="81"/>
            <rFont val="Tahoma"/>
            <family val="2"/>
          </rPr>
          <t xml:space="preserve">
</t>
        </r>
      </text>
    </comment>
    <comment ref="A27" authorId="0" shapeId="0" xr:uid="{00000000-0006-0000-0000-00000B000000}">
      <text>
        <r>
          <rPr>
            <b/>
            <sz val="8"/>
            <color indexed="81"/>
            <rFont val="Tahoma"/>
            <family val="2"/>
          </rPr>
          <t xml:space="preserve">Enter the reactive hours, if measured.  It applies to GS2 and GS3.  If preferred, power factor can be entered in lieu below. </t>
        </r>
      </text>
    </comment>
    <comment ref="A29" authorId="0"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2" authorId="4"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3" authorId="3"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4" authorId="5" shapeId="0" xr:uid="{00000000-0006-0000-0000-00000F000000}">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<sst xmlns="http://schemas.openxmlformats.org/spreadsheetml/2006/main" count="4759" uniqueCount="342">
  <si>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</si>
  <si>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</si>
  <si>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</si>
  <si>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</si>
  <si>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</si>
  <si>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</si>
  <si>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</si>
  <si>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</si>
  <si>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</si>
  <si>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</si>
  <si>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</si>
  <si>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</si>
  <si>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</si>
  <si>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</si>
  <si>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</si>
  <si>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</si>
  <si>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</si>
  <si>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</si>
  <si>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</si>
  <si>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</si>
  <si>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</si>
  <si>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</si>
  <si>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</si>
  <si>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</si>
  <si>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</si>
  <si>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</si>
  <si>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</si>
  <si>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</si>
  <si>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</si>
  <si>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</si>
  <si>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</si>
  <si>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</si>
  <si>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</si>
  <si>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</si>
  <si>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</si>
  <si>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</si>
  <si>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</si>
  <si>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</si>
  <si>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</si>
  <si>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</si>
  <si>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</si>
  <si>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</si>
  <si>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</si>
  <si>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</si>
  <si>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</si>
  <si>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</si>
  <si>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</si>
  <si>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</si>
  <si>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</si>
  <si>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</si>
  <si>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</si>
  <si>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 multiplier adjustment</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</si>
  <si>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</si>
  <si>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</si>
  <si>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</si>
  <si>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</si>
  <si>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</si>
  <si>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</si>
  <si>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</si>
  <si>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</si>
  <si>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</si>
  <si>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</si>
  <si>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</si>
  <si>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</si>
  <si>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</si>
  <si>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</si>
  <si>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</si>
  <si>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</si>
  <si>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</si>
  <si>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</si>
  <si>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</si>
  <si>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</si>
  <si>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</si>
  <si>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Energy Charge;   (First 1000 kWh)</t>
  </si>
  <si>
    <t xml:space="preserve">                            (Over 1000 kWh)</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</si>
  <si>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</si>
  <si>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</si>
  <si>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</si>
  <si>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</si>
  <si>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</si>
  <si>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</si>
  <si>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</si>
  <si>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</si>
  <si>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</si>
  <si>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GS-1 Bundled Service</t>
  </si>
  <si>
    <t>Demand (kW)</t>
  </si>
  <si>
    <t xml:space="preserve">Average Energy Cost </t>
  </si>
  <si>
    <t>Cents/kWh</t>
  </si>
  <si>
    <t>Metered kWh (On-Peak):</t>
  </si>
  <si>
    <t>Metered kWh (Off-Peak):</t>
  </si>
  <si>
    <t>Ohio Power Billing Analysis</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</si>
  <si>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</si>
  <si>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</si>
  <si>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</si>
  <si>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</si>
  <si>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</si>
  <si>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</si>
  <si>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</si>
  <si>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</si>
  <si>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</si>
  <si>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</si>
  <si>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</si>
  <si>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</si>
  <si>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</si>
  <si>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</si>
  <si>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</si>
  <si>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</si>
  <si>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</si>
  <si>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</si>
  <si>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</si>
  <si>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</si>
  <si>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</si>
  <si>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</si>
  <si>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</si>
  <si>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Residential Distribution Credit Rider</t>
  </si>
  <si>
    <t>Month</t>
  </si>
  <si>
    <t>Residential Secondary Bundled Service</t>
  </si>
  <si>
    <t>Total Ohio Power Billing Charge:</t>
  </si>
  <si>
    <t>Dist Rate 1</t>
  </si>
  <si>
    <t>Dist Rate 2</t>
  </si>
  <si>
    <t>Ohio Power Company</t>
  </si>
  <si>
    <t xml:space="preserve">Average Energy Cost: </t>
  </si>
  <si>
    <t>Base (Dist)</t>
  </si>
  <si>
    <t>Dist Rate 3</t>
  </si>
  <si>
    <t xml:space="preserve">Bill Calculation </t>
  </si>
  <si>
    <t>Apply Self Assessor Option</t>
  </si>
  <si>
    <t>kVAR</t>
  </si>
  <si>
    <t>Metered Reactive Demand</t>
  </si>
  <si>
    <t>Federal Government Account</t>
  </si>
  <si>
    <t>Peak kVAR:</t>
  </si>
  <si>
    <t>Highest Previous Demand:</t>
  </si>
  <si>
    <t>Avg. PF</t>
  </si>
  <si>
    <t>Energy Charge</t>
  </si>
  <si>
    <t xml:space="preserve">Rider </t>
  </si>
  <si>
    <t>0-833,000</t>
  </si>
  <si>
    <t>&gt;833,000</t>
  </si>
  <si>
    <t>Universal Service Fund Rider (kWh)</t>
  </si>
  <si>
    <t>KWH Tax Rider (kWh)</t>
  </si>
  <si>
    <t>0-2000</t>
  </si>
  <si>
    <t>&gt;115,000</t>
  </si>
  <si>
    <t>2001-15,000</t>
  </si>
  <si>
    <t>Residential Distribution Credit Rider (%)</t>
  </si>
  <si>
    <t>RS</t>
  </si>
  <si>
    <t>GS-1</t>
  </si>
  <si>
    <t>GS-TOD</t>
  </si>
  <si>
    <t>Sec</t>
  </si>
  <si>
    <t>Pri</t>
  </si>
  <si>
    <t>Sub/Tran</t>
  </si>
  <si>
    <t xml:space="preserve">GS-2 </t>
  </si>
  <si>
    <t xml:space="preserve">GS-3 </t>
  </si>
  <si>
    <t xml:space="preserve">GS-4 </t>
  </si>
  <si>
    <t>Economic Development Cost Recovery Rider (%)</t>
  </si>
  <si>
    <t>Enhanced Service Reliability Rider (%)</t>
  </si>
  <si>
    <t>Residential</t>
  </si>
  <si>
    <t>Non-Residential</t>
  </si>
  <si>
    <t>Distribution Investment Rider (%)</t>
  </si>
  <si>
    <t>Distribution Investment Rider</t>
  </si>
  <si>
    <t>Alternative Energy Rider</t>
  </si>
  <si>
    <t>Pilot Throughput Balance Adjustment Rider</t>
  </si>
  <si>
    <t>Pilot Throughput Balancing Adjustment Rider</t>
  </si>
  <si>
    <t xml:space="preserve">Generation Capacity Rider  </t>
  </si>
  <si>
    <t>Generation Capacity Rider</t>
  </si>
  <si>
    <t>Generation Capacity Rider (On-Peak)</t>
  </si>
  <si>
    <t>Gen Cap 1</t>
  </si>
  <si>
    <t>Gen Cap 2</t>
  </si>
  <si>
    <t>Gen Cap 3</t>
  </si>
  <si>
    <t>Summer</t>
  </si>
  <si>
    <t>Winter</t>
  </si>
  <si>
    <t xml:space="preserve">Dist Rate - Off </t>
  </si>
  <si>
    <t xml:space="preserve">Dist Rate - On </t>
  </si>
  <si>
    <t>RS-TOD (Off Peak)</t>
  </si>
  <si>
    <t>RS-TOD (On Peak)</t>
  </si>
  <si>
    <t>Generation Capacity Rider (Off Peak)</t>
  </si>
  <si>
    <t>Generation Capacity Rider (On Peak)</t>
  </si>
  <si>
    <t>Residential Time-of-Day Bundled Service</t>
  </si>
  <si>
    <t>Rider Rate 1</t>
  </si>
  <si>
    <t>Rider Rate 2</t>
  </si>
  <si>
    <t xml:space="preserve">Energy Charge </t>
  </si>
  <si>
    <t xml:space="preserve">Generation Energy Rider  </t>
  </si>
  <si>
    <t>GS-1, GS-TOD</t>
  </si>
  <si>
    <t>Demand Metered Secondary</t>
  </si>
  <si>
    <t>Demand Metered Primary</t>
  </si>
  <si>
    <t>Demand Metered Trans/Subtrans</t>
  </si>
  <si>
    <t>Auction Cost Reconciliation Rider (kWh)</t>
  </si>
  <si>
    <t>Basic Transmission Cost Rider (kWh)</t>
  </si>
  <si>
    <t>Basic Transmission Cost Rider (kW)</t>
  </si>
  <si>
    <t>Generation Energy Rider</t>
  </si>
  <si>
    <t>Gen En</t>
  </si>
  <si>
    <t xml:space="preserve">RR, RR1 </t>
  </si>
  <si>
    <t>Basic Transmission Cost Rider</t>
  </si>
  <si>
    <t>Price to Compare (excludes Distribution Charges and some Transmission Charges):</t>
  </si>
  <si>
    <t>Gen En 1</t>
  </si>
  <si>
    <t xml:space="preserve">Generation Energy Rider </t>
  </si>
  <si>
    <t>Auction Cost Reconciliation Rider</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</si>
  <si>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</si>
  <si>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Energy Efficiency and Peak Demand Reduction Cost Recovery Rider (Fixed)</t>
  </si>
  <si>
    <t>Energy Efficiency and Peak Demand Reduction Cost Recovery Rider (kW)</t>
  </si>
  <si>
    <t>GS-2 (0-833,000 kWh)</t>
  </si>
  <si>
    <t>GS-2 (&gt;833,000 kWh)</t>
  </si>
  <si>
    <t>GS-TOD (0-833,000 kWh)</t>
  </si>
  <si>
    <t>GS-TOD (&gt;833,000 kWh)</t>
  </si>
  <si>
    <t>GS-3 (0-833,000 kWh)</t>
  </si>
  <si>
    <t>GS-3 (&gt;833,000 kWh)</t>
  </si>
  <si>
    <t>GS-4 (0-833,000 kWh)</t>
  </si>
  <si>
    <t>GS-4 (&gt;833,000 kWh)</t>
  </si>
  <si>
    <t>Alternative Energy Rider (kWh)</t>
  </si>
  <si>
    <t>gridSMART Phase 2 Rider</t>
  </si>
  <si>
    <t>IRP Rate</t>
  </si>
  <si>
    <t>Tax Savings Credit Rider</t>
  </si>
  <si>
    <t>Smart City Rider</t>
  </si>
  <si>
    <t>Legacy Generation Resource Rider</t>
  </si>
  <si>
    <t>Residential ($/month)</t>
  </si>
  <si>
    <t>Non-Residential ($/kWh up to 833,000 kWh)</t>
  </si>
  <si>
    <t>Part A</t>
  </si>
  <si>
    <t>Part B</t>
  </si>
  <si>
    <t>Effective</t>
  </si>
  <si>
    <t>DSM Energy Efficiency Opt Out</t>
  </si>
  <si>
    <t>Storm Damage Recovery Rider</t>
  </si>
  <si>
    <t>Storm Damage Recover Rider</t>
  </si>
  <si>
    <t>Generation Capacity Rider (Off-Peak)</t>
  </si>
  <si>
    <t>Available for residential electric service through one meter to individual residential customers. (Schedule Codes: 036)</t>
  </si>
  <si>
    <t>On-Peak kWh Usage</t>
  </si>
  <si>
    <t>Off-Peak kWh Usage</t>
  </si>
  <si>
    <t>RS-TOU On Peak</t>
  </si>
  <si>
    <t>RS-TOU Off Peak</t>
  </si>
  <si>
    <t>On-Peak kWh Usage:</t>
  </si>
  <si>
    <t>Off-Peak kWh Usage:</t>
  </si>
  <si>
    <t>GS-TOU Off-Peak</t>
  </si>
  <si>
    <t>GS-TOU On-Peak</t>
  </si>
  <si>
    <t>Available for general service to customers with maximum demands less than 10 KW.  (Schedule Codes 284)</t>
  </si>
  <si>
    <t>Solar Generation Fund Rider</t>
  </si>
  <si>
    <t>&lt;&lt;Cap Limit</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</si>
  <si>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</si>
  <si>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</si>
  <si>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Solar Generation Fund Rider (in excess of 833,000 kWh)</t>
  </si>
  <si>
    <t>Available for residential electric service through one meter to individual residential customers. (Schedule Codes: 015)</t>
  </si>
  <si>
    <t>Available to individual residential customers.   Availability is limited to the first 500 customers applying for service under this schedule. (Schedule Code 019, 030, 032)</t>
  </si>
  <si>
    <t>Bad Debt Rider</t>
  </si>
  <si>
    <t>Bad Debt Rider (%)</t>
  </si>
  <si>
    <t>Retail Reconciliation Rider</t>
  </si>
  <si>
    <t>Retail Reconciliatoin Rider (kWh)</t>
  </si>
  <si>
    <t>Power Forward Rider</t>
  </si>
  <si>
    <t>SSO Credit Rider</t>
  </si>
  <si>
    <t>Pilot Demand Response Rider</t>
  </si>
  <si>
    <t>Placeholder</t>
  </si>
  <si>
    <t>Residential Service - Demand Metered</t>
  </si>
  <si>
    <t>Energy Charge:     kW</t>
  </si>
  <si>
    <t xml:space="preserve">Available for optional residential electric service through one meter to individual residential customers.  Requires the installation of demand metering facilities. (Schedule Codes: 010)  </t>
  </si>
  <si>
    <t>Account</t>
  </si>
  <si>
    <t>Available for general service to customers with maximum demands less than 10 KW.  (Schedule Codes 211, 212)</t>
  </si>
  <si>
    <t>Available for general service customers with maximum demands less than 500 kW.  Availability is limited to secondary service and the first 1,000 customers applying for service under this schedule. (Schedule Codes: 220, 223, 225, 228, 229)</t>
  </si>
  <si>
    <t>Retail Reconciliation Rider (first 833,000 kWh)</t>
  </si>
  <si>
    <t>Retail Reconciliation Rider (in excess of 833,000 kWh)</t>
  </si>
  <si>
    <t>GS-2-Time-of-Day Secondary Bundled Service</t>
  </si>
  <si>
    <t>Available for general service to customers with maximum demands of 10 KW or greater. (Schedule Codes 208, 215, 231, 265)</t>
  </si>
  <si>
    <t>Excess kVAR:</t>
  </si>
  <si>
    <t>KVAR</t>
  </si>
  <si>
    <t>GS Secondary Bundled Service</t>
  </si>
  <si>
    <t>kVar</t>
  </si>
  <si>
    <t>KVA</t>
  </si>
  <si>
    <t>Excess Reactive Demand Charge</t>
  </si>
  <si>
    <t>(Schedule Codes 217, 218, 232, 266, 322)</t>
  </si>
  <si>
    <t>GS Primary Bundled Service</t>
  </si>
  <si>
    <t>GS Transmission Bundled Service</t>
  </si>
  <si>
    <t>(Schedule Codes 238, 239, 258, 270, 275)</t>
  </si>
  <si>
    <t>Available for residential electric service through one meter to individual residential customers. (Schedule Codes: 820)</t>
  </si>
  <si>
    <t>Residential Secondary Open Access Distribution Service</t>
  </si>
  <si>
    <t>Residential Service - Demand Metered - OAD</t>
  </si>
  <si>
    <t>Available for general service to customers with maximum demands less than 10 KW.  (Schedule Codes 830)</t>
  </si>
  <si>
    <t>GS-1 Open Access Distribution Service</t>
  </si>
  <si>
    <t>GS Transmission Open Access Distribution Service</t>
  </si>
  <si>
    <t>Received kWh</t>
  </si>
  <si>
    <t>Contract Minimum Demand:</t>
  </si>
  <si>
    <t>Available for general service to customers with maximum demands of 10 KW or greater. (Schedule Codes 315)</t>
  </si>
  <si>
    <t>GS Service - Fair</t>
  </si>
  <si>
    <t>County Fair SEC</t>
  </si>
  <si>
    <t>County Fair PRI</t>
  </si>
  <si>
    <t>Ohio Power Rate Zone</t>
  </si>
  <si>
    <r>
      <t xml:space="preserve">RS </t>
    </r>
    <r>
      <rPr>
        <b/>
        <sz val="10"/>
        <rFont val="Arial"/>
        <family val="2"/>
      </rPr>
      <t>(OP Rate Zone)</t>
    </r>
  </si>
  <si>
    <r>
      <t xml:space="preserve">General Service-Non Demand Metered </t>
    </r>
    <r>
      <rPr>
        <b/>
        <sz val="10"/>
        <rFont val="Arial"/>
        <family val="2"/>
      </rPr>
      <t>(OP Rate Zone)</t>
    </r>
  </si>
  <si>
    <t>Pilot Plug-In Electric Vehicle Schedule</t>
  </si>
  <si>
    <t>Metered kW Usage:</t>
  </si>
  <si>
    <t>On-Peak Demand Charge</t>
  </si>
  <si>
    <t>Reactive Hours:</t>
  </si>
  <si>
    <t>Peak kVA</t>
  </si>
  <si>
    <t>Allowable kVA:</t>
  </si>
  <si>
    <t>KVARh</t>
  </si>
  <si>
    <t>kVA</t>
  </si>
  <si>
    <t>GS Secondary Open Access Distribution</t>
  </si>
  <si>
    <t>GS Primary Open Access Distribution</t>
  </si>
  <si>
    <t>Available for general service to customers with maximum demands of 10 KW or greater. (Schedule Codes 770, 840, 842, 845)</t>
  </si>
  <si>
    <t>(Schedule Codes 774, 841, 843, 846, 861)</t>
  </si>
  <si>
    <t>(Schedule Codes 779, 790, 826, 827, 858, 853)</t>
  </si>
  <si>
    <t xml:space="preserve">Available for optional residential electric service through one meter to individual residential customers.  Requires the installation of demand metering facilities. (Schedule Codes: 810)  </t>
  </si>
  <si>
    <t>GS-TOD On-Peak</t>
  </si>
  <si>
    <t>GS-TOD Off-Peak</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</si>
  <si>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</si>
  <si>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</si>
  <si>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</si>
  <si>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</si>
  <si>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</si>
  <si>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</si>
  <si>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</si>
  <si>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</si>
  <si>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</si>
  <si>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</si>
  <si>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</si>
  <si>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</si>
  <si>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</si>
  <si>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</si>
  <si>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</si>
  <si>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</si>
  <si>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</si>
  <si>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</si>
  <si>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</si>
  <si>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gridSMART  Rider (fixed)</t>
  </si>
  <si>
    <t>Residential PEV</t>
  </si>
  <si>
    <t xml:space="preserve"> (Schedule Code 048 and 807)</t>
  </si>
  <si>
    <t>Residential PEV (Sheet 271-1)</t>
  </si>
  <si>
    <t>Bus PEV - Sec</t>
  </si>
  <si>
    <t>Bus PEV - Pri</t>
  </si>
  <si>
    <t>Bus PEV - Trans Low</t>
  </si>
  <si>
    <t>Bus PEV - Trans High</t>
  </si>
  <si>
    <t>Bus PEV Sec</t>
  </si>
  <si>
    <t>(Schedule Codes 340 and 800)</t>
  </si>
  <si>
    <t>(Schedule Codes 342 and 802)</t>
  </si>
  <si>
    <t>Bus PEV Trans</t>
  </si>
  <si>
    <t>Bus PEV Primary</t>
  </si>
  <si>
    <t>(Schedule Codes 344, 346, 804, and 806)</t>
  </si>
  <si>
    <t>On-Peak Energy Charge</t>
  </si>
  <si>
    <t>Off-Peak Energy Charge</t>
  </si>
  <si>
    <t>Metered On-Peak kWh Usage:</t>
  </si>
  <si>
    <t>Metered Off-Peak kWh Usage:</t>
  </si>
  <si>
    <t>Total kWh</t>
  </si>
  <si>
    <t>BUS - Sec</t>
  </si>
  <si>
    <t>BUS - Pri</t>
  </si>
  <si>
    <t>BUS - Tran</t>
  </si>
  <si>
    <t>Energy Efficiency Rider</t>
  </si>
  <si>
    <t>Energy Efficiency and Peak Demand Reduction Cost Recovery Rider (kWh)</t>
  </si>
  <si>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</si>
  <si>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t>te</t>
  </si>
  <si>
    <t>Revised 3/31/2025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</si>
</sst>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_(* #,##0.000_);_(* \(#,##0.000\);_(* &quot;-&quot;???_);_(@_)"/>
    <numFmt numFmtId="183" formatCode="0.0000000"/>
    <numFmt numFmtId="184" formatCode="0.00000"/>
    <numFmt numFmtId="185" formatCode="#,##0.000"/>
    <numFmt numFmtId="186" formatCode="_(&quot;$&quot;* #,##0.00_);_(&quot;$&quot;* \(#,##0.00\);_(&quot;$&quot;* &quot;-&quot;???????_);_(@_)"/>
    <numFmt numFmtId="187" formatCode="m/d/yyyy;@"/>
    <numFmt numFmtId="188" formatCode="_(* #,##0_);_(* \(#,##0\);_(* &quot;-&quot;???_);_(@_)"/>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color indexed="10"/>
      <name val="Tahoma"/>
      <family val="2"/>
    </font>
    <font>
      <b/>
      <sz val="16"/>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top/>
      <bottom/>
      <diagonal/>
    </border>
  </borders>
  <cellStyleXfs count="32">
    <xf numFmtId="0" fontId="0" fillId="0" borderId="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520">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0" borderId="0" xfId="0" applyBorder="1"/>
    <xf numFmtId="166" fontId="0" fillId="0" borderId="0" xfId="10" applyNumberFormat="1" applyFont="1" applyBorder="1"/>
    <xf numFmtId="0" fontId="0" fillId="0" borderId="0" xfId="0" applyBorder="1" applyAlignment="1">
      <alignment horizontal="center"/>
    </xf>
    <xf numFmtId="0" fontId="6" fillId="0" borderId="0" xfId="0" applyFont="1" applyBorder="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applyBorder="1"/>
    <xf numFmtId="0" fontId="6" fillId="0" borderId="0" xfId="0" applyFont="1" applyBorder="1"/>
    <xf numFmtId="0" fontId="15" fillId="0" borderId="0" xfId="0" applyFont="1"/>
    <xf numFmtId="3" fontId="8" fillId="0" borderId="0" xfId="0" applyNumberFormat="1" applyFont="1" applyFill="1"/>
    <xf numFmtId="0" fontId="6" fillId="0" borderId="0" xfId="0" applyFont="1"/>
    <xf numFmtId="44" fontId="0" fillId="0" borderId="0" xfId="10"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175" fontId="0" fillId="0" borderId="0" xfId="10" applyNumberFormat="1" applyFont="1"/>
    <xf numFmtId="0" fontId="2" fillId="0" borderId="0" xfId="0" applyFont="1" applyAlignment="1">
      <alignment horizontal="center"/>
    </xf>
    <xf numFmtId="176" fontId="8" fillId="0" borderId="0" xfId="0" applyNumberFormat="1" applyFont="1" applyFill="1" applyBorder="1"/>
    <xf numFmtId="44" fontId="3" fillId="0" borderId="0" xfId="10" applyNumberFormat="1" applyFont="1"/>
    <xf numFmtId="174" fontId="2" fillId="0" borderId="0" xfId="10" applyNumberFormat="1" applyFont="1"/>
    <xf numFmtId="178" fontId="0" fillId="0" borderId="1" xfId="10" applyNumberFormat="1" applyFont="1" applyBorder="1"/>
    <xf numFmtId="0" fontId="8" fillId="0" borderId="0" xfId="0" applyFont="1" applyBorder="1"/>
    <xf numFmtId="176" fontId="0" fillId="0" borderId="0" xfId="0" applyNumberFormat="1"/>
    <xf numFmtId="44" fontId="8" fillId="0" borderId="0" xfId="10" applyFont="1" applyFill="1"/>
    <xf numFmtId="170" fontId="8" fillId="0" borderId="0" xfId="0" applyNumberFormat="1" applyFont="1"/>
    <xf numFmtId="44" fontId="8" fillId="0" borderId="0" xfId="10" applyNumberFormat="1" applyFont="1" applyFill="1"/>
    <xf numFmtId="170" fontId="8" fillId="0" borderId="0" xfId="21" applyNumberFormat="1" applyFont="1" applyFill="1" applyBorder="1"/>
    <xf numFmtId="44" fontId="2" fillId="0" borderId="0" xfId="0" applyNumberFormat="1" applyFont="1"/>
    <xf numFmtId="9" fontId="2" fillId="0" borderId="0" xfId="21" applyFont="1"/>
    <xf numFmtId="0" fontId="8" fillId="0" borderId="0" xfId="0" applyFont="1"/>
    <xf numFmtId="170" fontId="6" fillId="0" borderId="1" xfId="21" applyNumberFormat="1" applyFont="1" applyFill="1" applyBorder="1" applyAlignment="1" applyProtection="1">
      <alignment horizontal="center"/>
      <protection locked="0"/>
    </xf>
    <xf numFmtId="4" fontId="8" fillId="0" borderId="0" xfId="0" applyNumberFormat="1" applyFont="1" applyFill="1"/>
    <xf numFmtId="0" fontId="0" fillId="0" borderId="0" xfId="0" applyBorder="1"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vertical="center" wrapText="1"/>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168" fontId="15" fillId="0" borderId="0" xfId="0" applyNumberFormat="1" applyFont="1" applyAlignment="1">
      <alignment horizontal="left"/>
    </xf>
    <xf numFmtId="0" fontId="3" fillId="0" borderId="0" xfId="0" applyFont="1" applyBorder="1"/>
    <xf numFmtId="0" fontId="0" fillId="4" borderId="0" xfId="0" applyFill="1" applyBorder="1"/>
    <xf numFmtId="0" fontId="3" fillId="0" borderId="0" xfId="0" applyFont="1" applyAlignment="1">
      <alignment horizontal="center"/>
    </xf>
    <xf numFmtId="17" fontId="2" fillId="0" borderId="0" xfId="10" applyNumberFormat="1" applyFont="1" applyAlignment="1">
      <alignment horizontal="center"/>
    </xf>
    <xf numFmtId="0" fontId="14" fillId="0" borderId="11" xfId="0" applyFont="1" applyBorder="1"/>
    <xf numFmtId="167" fontId="8" fillId="0" borderId="0" xfId="1" applyNumberFormat="1" applyFont="1"/>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44" fontId="3" fillId="0" borderId="0" xfId="21" applyNumberFormat="1" applyFont="1"/>
    <xf numFmtId="0" fontId="0" fillId="0" borderId="11" xfId="0" applyBorder="1"/>
    <xf numFmtId="44" fontId="3" fillId="0" borderId="0" xfId="0" applyNumberFormat="1" applyFont="1"/>
    <xf numFmtId="0" fontId="3" fillId="0" borderId="0" xfId="0" applyFont="1" applyAlignment="1">
      <alignment horizontal="left"/>
    </xf>
    <xf numFmtId="0" fontId="14" fillId="0" borderId="0" xfId="0" applyFont="1" applyBorder="1"/>
    <xf numFmtId="44" fontId="14" fillId="0" borderId="11" xfId="10" applyFont="1" applyBorder="1"/>
    <xf numFmtId="0" fontId="1" fillId="4" borderId="0" xfId="0" applyFont="1" applyFill="1" applyBorder="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0" fontId="0" fillId="4" borderId="0" xfId="0" applyFill="1" applyBorder="1" applyAlignment="1">
      <alignment horizontal="center"/>
    </xf>
    <xf numFmtId="175" fontId="1" fillId="4" borderId="0" xfId="10" applyNumberFormat="1" applyFill="1" applyBorder="1"/>
    <xf numFmtId="0" fontId="16" fillId="4" borderId="0" xfId="0" applyFon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0" fontId="0" fillId="0" borderId="1" xfId="0" applyFill="1" applyBorder="1" applyAlignment="1">
      <alignment horizontal="center"/>
    </xf>
    <xf numFmtId="3" fontId="16" fillId="4" borderId="0" xfId="0" applyNumberFormat="1" applyFon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Fill="1" applyBorder="1" applyAlignment="1">
      <alignment horizontal="right"/>
    </xf>
    <xf numFmtId="170" fontId="2" fillId="0" borderId="0" xfId="21" applyNumberFormat="1" applyFont="1"/>
    <xf numFmtId="43" fontId="6" fillId="0" borderId="1" xfId="1" applyNumberFormat="1" applyFont="1" applyFill="1" applyBorder="1" applyProtection="1">
      <protection locked="0"/>
    </xf>
    <xf numFmtId="3" fontId="0" fillId="0" borderId="0" xfId="0" applyNumberFormat="1" applyBorder="1"/>
    <xf numFmtId="3" fontId="16" fillId="0" borderId="0" xfId="0" applyNumberFormat="1" applyFont="1" applyBorder="1"/>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3" fillId="0" borderId="1" xfId="0" applyFont="1" applyFill="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174" fontId="8" fillId="0" borderId="0" xfId="10" applyNumberFormat="1" applyFont="1"/>
    <xf numFmtId="0" fontId="25" fillId="0" borderId="0" xfId="0" applyFont="1"/>
    <xf numFmtId="44" fontId="14" fillId="0" borderId="0" xfId="10" applyFont="1"/>
    <xf numFmtId="0" fontId="15" fillId="4" borderId="0" xfId="0" applyFont="1" applyFill="1" applyBorder="1"/>
    <xf numFmtId="0" fontId="21" fillId="2" borderId="0" xfId="0" applyFont="1" applyFill="1" applyAlignment="1">
      <alignment horizontal="center"/>
    </xf>
    <xf numFmtId="0" fontId="6" fillId="0" borderId="1" xfId="0" applyFont="1" applyFill="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0" fillId="0" borderId="0" xfId="0" applyAlignment="1">
      <alignment horizontal="right"/>
    </xf>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applyBorder="1"/>
    <xf numFmtId="0" fontId="13" fillId="4" borderId="0" xfId="0" applyFont="1" applyFill="1" applyBorder="1"/>
    <xf numFmtId="14" fontId="9" fillId="4" borderId="0" xfId="0" applyNumberFormat="1" applyFont="1" applyFill="1" applyBorder="1" applyAlignment="1">
      <alignment horizontal="left"/>
    </xf>
    <xf numFmtId="0" fontId="0" fillId="4" borderId="0" xfId="0" applyFill="1"/>
    <xf numFmtId="170" fontId="2" fillId="4" borderId="0" xfId="21" applyNumberFormat="1" applyFont="1" applyFill="1" applyBorder="1"/>
    <xf numFmtId="0" fontId="15" fillId="4" borderId="0" xfId="0" applyFont="1" applyFill="1"/>
    <xf numFmtId="3" fontId="8" fillId="4" borderId="0" xfId="0" applyNumberFormat="1"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0" fontId="0" fillId="4" borderId="0" xfId="0" applyNumberFormat="1" applyFill="1" applyBorder="1" applyAlignment="1">
      <alignment horizontal="center"/>
    </xf>
    <xf numFmtId="0" fontId="30" fillId="4" borderId="0" xfId="0" applyNumberFormat="1" applyFont="1" applyFill="1" applyAlignment="1">
      <alignment horizontal="center"/>
    </xf>
    <xf numFmtId="44" fontId="1" fillId="0" borderId="1" xfId="10" applyNumberFormat="1" applyFont="1" applyFill="1" applyBorder="1"/>
    <xf numFmtId="44" fontId="1" fillId="0" borderId="1" xfId="10" applyNumberFormat="1" applyFill="1" applyBorder="1"/>
    <xf numFmtId="17" fontId="16" fillId="4" borderId="0" xfId="0" quotePrefix="1" applyNumberFormat="1" applyFont="1" applyFill="1" applyBorder="1" applyAlignment="1">
      <alignment horizontal="center"/>
    </xf>
    <xf numFmtId="175" fontId="1" fillId="0" borderId="1" xfId="10" applyNumberFormat="1" applyFill="1" applyBorder="1"/>
    <xf numFmtId="0" fontId="3" fillId="4" borderId="0" xfId="0" applyFont="1" applyFill="1" applyBorder="1"/>
    <xf numFmtId="3" fontId="3" fillId="4" borderId="0" xfId="0" applyNumberFormat="1" applyFont="1" applyFill="1" applyBorder="1"/>
    <xf numFmtId="0" fontId="17" fillId="4" borderId="0" xfId="0" applyFont="1" applyFill="1" applyBorder="1"/>
    <xf numFmtId="44" fontId="12" fillId="4" borderId="0" xfId="0" applyNumberFormat="1" applyFont="1" applyFill="1" applyBorder="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0" fontId="0" fillId="4" borderId="11" xfId="0" applyNumberFormat="1" applyFill="1" applyBorder="1" applyAlignment="1">
      <alignment horizontal="center"/>
    </xf>
    <xf numFmtId="0" fontId="0" fillId="0" borderId="0" xfId="0" applyNumberFormat="1" applyAlignment="1">
      <alignment horizontal="center"/>
    </xf>
    <xf numFmtId="165" fontId="1" fillId="4" borderId="0" xfId="21" applyNumberFormat="1" applyFill="1" applyBorder="1"/>
    <xf numFmtId="0" fontId="31" fillId="4" borderId="0" xfId="0" applyFont="1" applyFill="1" applyBorder="1"/>
    <xf numFmtId="177" fontId="1" fillId="0" borderId="1" xfId="10" applyNumberFormat="1" applyFill="1" applyBorder="1"/>
    <xf numFmtId="171" fontId="0" fillId="0" borderId="1" xfId="0" applyNumberFormat="1" applyFill="1" applyBorder="1" applyAlignment="1">
      <alignment horizontal="right"/>
    </xf>
    <xf numFmtId="0" fontId="12" fillId="4" borderId="0" xfId="0" applyFont="1" applyFill="1" applyBorder="1"/>
    <xf numFmtId="3" fontId="14" fillId="4" borderId="0" xfId="0" applyNumberFormat="1" applyFont="1" applyFill="1"/>
    <xf numFmtId="3" fontId="32" fillId="4" borderId="0" xfId="0" applyNumberFormat="1" applyFont="1" applyFill="1" applyBorder="1"/>
    <xf numFmtId="0" fontId="14" fillId="4" borderId="0" xfId="0" applyFont="1" applyFill="1" applyBorder="1" applyAlignment="1">
      <alignment horizontal="center"/>
    </xf>
    <xf numFmtId="0" fontId="32" fillId="4" borderId="0" xfId="0" applyFont="1" applyFill="1"/>
    <xf numFmtId="17" fontId="32" fillId="4" borderId="0" xfId="0" quotePrefix="1" applyNumberFormat="1" applyFont="1" applyFill="1" applyBorder="1" applyAlignment="1">
      <alignment horizontal="center"/>
    </xf>
    <xf numFmtId="0" fontId="14" fillId="4" borderId="11" xfId="0" applyFont="1" applyFill="1" applyBorder="1"/>
    <xf numFmtId="44" fontId="14" fillId="4" borderId="11" xfId="0" applyNumberFormat="1" applyFont="1" applyFill="1" applyBorder="1" applyAlignment="1">
      <alignment horizontal="center"/>
    </xf>
    <xf numFmtId="44" fontId="14" fillId="4" borderId="11" xfId="10" applyNumberFormat="1"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3" fontId="0" fillId="4" borderId="0" xfId="0" applyNumberFormat="1" applyFill="1" applyBorder="1"/>
    <xf numFmtId="0" fontId="9" fillId="4" borderId="0" xfId="0" applyFont="1" applyFill="1" applyBorder="1" applyAlignment="1">
      <alignment horizontal="left"/>
    </xf>
    <xf numFmtId="7" fontId="3" fillId="0" borderId="0" xfId="10" applyNumberFormat="1" applyFont="1" applyBorder="1"/>
    <xf numFmtId="44" fontId="0" fillId="0" borderId="1" xfId="0" applyNumberFormat="1" applyFill="1" applyBorder="1" applyAlignment="1">
      <alignment horizontal="right"/>
    </xf>
    <xf numFmtId="0" fontId="10" fillId="4" borderId="0" xfId="0" applyFont="1" applyFill="1" applyAlignment="1"/>
    <xf numFmtId="0" fontId="11" fillId="0" borderId="0" xfId="0" applyFont="1" applyAlignment="1"/>
    <xf numFmtId="44" fontId="29" fillId="0" borderId="0" xfId="0" applyNumberFormat="1" applyFont="1" applyAlignment="1"/>
    <xf numFmtId="0" fontId="34" fillId="0" borderId="0" xfId="0" applyFont="1"/>
    <xf numFmtId="164" fontId="1" fillId="0" borderId="1" xfId="10" applyNumberFormat="1" applyFill="1" applyBorder="1"/>
    <xf numFmtId="183" fontId="2" fillId="4" borderId="0" xfId="0" applyNumberFormat="1" applyFont="1" applyFill="1" applyBorder="1" applyAlignment="1">
      <alignment horizontal="center"/>
    </xf>
    <xf numFmtId="0" fontId="10" fillId="0" borderId="0" xfId="0" applyFont="1" applyAlignment="1"/>
    <xf numFmtId="0" fontId="24" fillId="0" borderId="8" xfId="0" applyFont="1" applyBorder="1" applyAlignment="1">
      <alignment vertical="center" wrapText="1"/>
    </xf>
    <xf numFmtId="181" fontId="1" fillId="0" borderId="1" xfId="10" applyNumberFormat="1" applyFill="1" applyBorder="1"/>
    <xf numFmtId="168" fontId="15" fillId="0" borderId="0" xfId="0" applyNumberFormat="1" applyFont="1" applyAlignment="1"/>
    <xf numFmtId="184" fontId="0" fillId="0" borderId="0" xfId="0" applyNumberFormat="1"/>
    <xf numFmtId="7" fontId="3" fillId="0" borderId="0" xfId="0" applyNumberFormat="1" applyFont="1"/>
    <xf numFmtId="44" fontId="0" fillId="0" borderId="1" xfId="10" applyFont="1" applyFill="1" applyBorder="1"/>
    <xf numFmtId="0" fontId="2" fillId="4" borderId="0" xfId="0" applyFont="1" applyFill="1" applyBorder="1"/>
    <xf numFmtId="182" fontId="6" fillId="0" borderId="1" xfId="1" applyNumberFormat="1" applyFont="1" applyFill="1" applyBorder="1" applyProtection="1">
      <protection locked="0"/>
    </xf>
    <xf numFmtId="185" fontId="8" fillId="0" borderId="0" xfId="0" applyNumberFormat="1" applyFont="1" applyFill="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4" fontId="0" fillId="4" borderId="0" xfId="0" applyNumberFormat="1" applyFill="1" applyBorder="1"/>
    <xf numFmtId="184" fontId="0" fillId="4" borderId="0" xfId="0" applyNumberFormat="1" applyFill="1" applyBorder="1" applyAlignment="1">
      <alignment horizontal="right"/>
    </xf>
    <xf numFmtId="183" fontId="0" fillId="0" borderId="0" xfId="0" applyNumberFormat="1"/>
    <xf numFmtId="0" fontId="8" fillId="2" borderId="0" xfId="0" applyFont="1" applyFill="1"/>
    <xf numFmtId="17" fontId="28" fillId="2" borderId="0" xfId="0" applyNumberFormat="1" applyFont="1" applyFill="1" applyBorder="1" applyAlignment="1">
      <alignment horizontal="left"/>
    </xf>
    <xf numFmtId="179" fontId="0" fillId="2" borderId="0" xfId="0" applyNumberFormat="1" applyFill="1"/>
    <xf numFmtId="0" fontId="0" fillId="0" borderId="0" xfId="0" applyFill="1"/>
    <xf numFmtId="0" fontId="2" fillId="0" borderId="0" xfId="0" applyFont="1" applyAlignment="1">
      <alignment horizontal="right"/>
    </xf>
    <xf numFmtId="44" fontId="37" fillId="0" borderId="0" xfId="10" applyFont="1"/>
    <xf numFmtId="3" fontId="2" fillId="2" borderId="0" xfId="0" applyNumberFormat="1" applyFont="1" applyFill="1"/>
    <xf numFmtId="2" fontId="38"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Fill="1" applyBorder="1" applyAlignment="1">
      <alignment horizontal="right"/>
    </xf>
    <xf numFmtId="165" fontId="0" fillId="0" borderId="1" xfId="21" applyNumberFormat="1" applyFont="1" applyFill="1" applyBorder="1" applyAlignment="1">
      <alignment horizontal="right"/>
    </xf>
    <xf numFmtId="186" fontId="1" fillId="0" borderId="1" xfId="10" applyNumberFormat="1" applyFill="1" applyBorder="1"/>
    <xf numFmtId="0" fontId="0" fillId="2" borderId="0" xfId="0" applyFill="1" applyAlignment="1">
      <alignment horizontal="left"/>
    </xf>
    <xf numFmtId="0" fontId="0" fillId="4" borderId="0" xfId="0" applyFont="1" applyFill="1" applyBorder="1"/>
    <xf numFmtId="0" fontId="45" fillId="0" borderId="0" xfId="0" applyFont="1" applyAlignment="1">
      <alignment horizontal="left"/>
    </xf>
    <xf numFmtId="39" fontId="45" fillId="4" borderId="0" xfId="0" applyNumberFormat="1" applyFont="1" applyFill="1"/>
    <xf numFmtId="14" fontId="2" fillId="2" borderId="0" xfId="0" applyNumberFormat="1" applyFont="1" applyFill="1"/>
    <xf numFmtId="14" fontId="16" fillId="4" borderId="0" xfId="0" quotePrefix="1" applyNumberFormat="1" applyFont="1" applyFill="1" applyBorder="1" applyAlignment="1">
      <alignment horizontal="center"/>
    </xf>
    <xf numFmtId="183" fontId="16" fillId="4" borderId="0" xfId="0" quotePrefix="1" applyNumberFormat="1" applyFont="1" applyFill="1" applyBorder="1" applyAlignment="1">
      <alignment horizontal="center"/>
    </xf>
    <xf numFmtId="175" fontId="42" fillId="0" borderId="1" xfId="11" applyNumberFormat="1" applyFill="1" applyBorder="1"/>
    <xf numFmtId="0" fontId="46"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17" fontId="21" fillId="2" borderId="13" xfId="0" applyNumberFormat="1" applyFont="1" applyFill="1" applyBorder="1" applyAlignment="1">
      <alignment horizontal="center"/>
    </xf>
    <xf numFmtId="0" fontId="0" fillId="4" borderId="0" xfId="0" applyFill="1" applyBorder="1" applyAlignment="1">
      <alignment horizontal="center" vertical="center"/>
    </xf>
    <xf numFmtId="0" fontId="0" fillId="0" borderId="0" xfId="0" applyAlignment="1">
      <alignment horizontal="center" vertical="center"/>
    </xf>
    <xf numFmtId="17" fontId="21" fillId="2" borderId="13" xfId="0" applyNumberFormat="1" applyFont="1" applyFill="1" applyBorder="1" applyAlignment="1"/>
    <xf numFmtId="0" fontId="47" fillId="2" borderId="0" xfId="0" applyFont="1" applyFill="1" applyAlignment="1">
      <alignment horizontal="left" vertical="center" wrapText="1"/>
    </xf>
    <xf numFmtId="6" fontId="46" fillId="2" borderId="0" xfId="0" applyNumberFormat="1" applyFont="1" applyFill="1" applyAlignment="1">
      <alignment horizontal="left"/>
    </xf>
    <xf numFmtId="7" fontId="0" fillId="0" borderId="1" xfId="0" applyNumberFormat="1" applyFill="1" applyBorder="1" applyAlignment="1">
      <alignment horizontal="right"/>
    </xf>
    <xf numFmtId="44" fontId="0" fillId="0" borderId="1" xfId="10" applyFont="1" applyFill="1" applyBorder="1" applyAlignment="1">
      <alignment horizontal="right"/>
    </xf>
    <xf numFmtId="7" fontId="1" fillId="0" borderId="1" xfId="10" applyNumberFormat="1" applyFill="1" applyBorder="1"/>
    <xf numFmtId="41" fontId="15" fillId="4" borderId="0" xfId="0" applyNumberFormat="1" applyFont="1" applyFill="1"/>
    <xf numFmtId="0" fontId="48" fillId="0" borderId="0" xfId="0" applyFont="1"/>
    <xf numFmtId="175" fontId="0" fillId="0" borderId="1" xfId="10" applyNumberFormat="1" applyFont="1" applyFill="1" applyBorder="1"/>
    <xf numFmtId="187" fontId="16" fillId="4" borderId="0" xfId="0" quotePrefix="1" applyNumberFormat="1" applyFont="1" applyFill="1" applyBorder="1" applyAlignment="1">
      <alignment horizontal="center"/>
    </xf>
    <xf numFmtId="175" fontId="0" fillId="0" borderId="1" xfId="12" applyNumberFormat="1" applyFont="1" applyFill="1" applyBorder="1"/>
    <xf numFmtId="44" fontId="0" fillId="0" borderId="1" xfId="12" applyFont="1" applyFill="1" applyBorder="1"/>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5" fontId="1" fillId="0" borderId="0" xfId="10" applyNumberFormat="1" applyFont="1" applyFill="1" applyBorder="1"/>
    <xf numFmtId="14" fontId="0" fillId="0" borderId="0" xfId="0" applyNumberFormat="1" applyFill="1" applyBorder="1"/>
    <xf numFmtId="0" fontId="2" fillId="0" borderId="19" xfId="0" applyFont="1" applyBorder="1" applyAlignment="1">
      <alignment horizontal="right"/>
    </xf>
    <xf numFmtId="0" fontId="2" fillId="0" borderId="0" xfId="0" applyFont="1" applyBorder="1" applyAlignment="1">
      <alignment horizontal="right"/>
    </xf>
    <xf numFmtId="168" fontId="15" fillId="0" borderId="0" xfId="0" applyNumberFormat="1" applyFont="1" applyAlignment="1">
      <alignment horizontal="center" vertical="center"/>
    </xf>
    <xf numFmtId="0" fontId="45" fillId="0" borderId="0" xfId="0" applyFont="1" applyBorder="1" applyAlignment="1">
      <alignment horizontal="left"/>
    </xf>
    <xf numFmtId="0" fontId="0" fillId="0" borderId="0" xfId="0" applyFill="1" applyBorder="1"/>
    <xf numFmtId="168" fontId="15" fillId="0" borderId="0" xfId="0" applyNumberFormat="1" applyFont="1" applyAlignment="1">
      <alignment horizontal="left"/>
    </xf>
    <xf numFmtId="0" fontId="15" fillId="4" borderId="0" xfId="0" applyFont="1" applyFill="1" applyBorder="1"/>
    <xf numFmtId="173" fontId="0" fillId="0" borderId="1" xfId="10" applyNumberFormat="1" applyFont="1" applyBorder="1"/>
    <xf numFmtId="173" fontId="0" fillId="0" borderId="1" xfId="0" applyNumberFormat="1" applyBorder="1"/>
    <xf numFmtId="0" fontId="2" fillId="4" borderId="0" xfId="0" applyFont="1" applyFill="1" applyBorder="1" applyAlignment="1">
      <alignment horizontal="center"/>
    </xf>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6" fontId="8" fillId="0" borderId="0" xfId="0" applyNumberFormat="1" applyFont="1" applyFill="1"/>
    <xf numFmtId="14" fontId="1" fillId="2" borderId="0" xfId="0" applyNumberFormat="1" applyFont="1" applyFill="1"/>
    <xf numFmtId="0" fontId="1" fillId="0" borderId="0" xfId="0" applyFont="1"/>
    <xf numFmtId="0" fontId="1" fillId="0" borderId="0" xfId="0" applyFont="1" applyAlignment="1">
      <alignment horizontal="right"/>
    </xf>
    <xf numFmtId="188" fontId="6" fillId="0" borderId="1" xfId="1" applyNumberFormat="1" applyFont="1" applyFill="1" applyBorder="1" applyProtection="1">
      <protection locked="0"/>
    </xf>
    <xf numFmtId="44" fontId="3" fillId="0" borderId="0" xfId="10" applyNumberFormat="1" applyFont="1" applyBorder="1"/>
    <xf numFmtId="9" fontId="0" fillId="4" borderId="0" xfId="21" applyFont="1" applyFill="1" applyBorder="1"/>
    <xf numFmtId="175" fontId="2" fillId="0" borderId="0" xfId="10" applyNumberFormat="1" applyFont="1" applyFill="1" applyBorder="1" applyAlignment="1">
      <alignment horizontal="center"/>
    </xf>
    <xf numFmtId="175" fontId="0" fillId="0" borderId="0" xfId="10" applyNumberFormat="1" applyFont="1" applyFill="1" applyBorder="1" applyAlignment="1">
      <alignment horizontal="center"/>
    </xf>
    <xf numFmtId="0" fontId="16" fillId="0" borderId="0" xfId="30" applyFont="1"/>
    <xf numFmtId="0" fontId="16" fillId="0" borderId="0" xfId="30" applyFont="1" applyAlignment="1">
      <alignment vertical="center" wrapText="1"/>
    </xf>
    <xf numFmtId="0" fontId="17" fillId="0" borderId="0" xfId="30" applyFont="1" applyAlignment="1">
      <alignment vertical="center" wrapText="1"/>
    </xf>
    <xf numFmtId="0" fontId="52" fillId="0" borderId="0" xfId="30" applyFont="1" applyAlignment="1">
      <alignment vertical="center"/>
    </xf>
    <xf numFmtId="0" fontId="17" fillId="4" borderId="0" xfId="30" applyFont="1" applyFill="1" applyAlignment="1">
      <alignment vertical="center" wrapText="1"/>
    </xf>
    <xf numFmtId="0" fontId="16" fillId="4" borderId="0" xfId="30" applyFont="1" applyFill="1" applyAlignment="1">
      <alignment vertical="center" wrapText="1"/>
    </xf>
    <xf numFmtId="0" fontId="1" fillId="0" borderId="0" xfId="30"/>
    <xf numFmtId="0" fontId="2" fillId="0" borderId="0" xfId="0" applyFont="1" applyFill="1" applyAlignment="1">
      <alignment horizontal="right"/>
    </xf>
    <xf numFmtId="0" fontId="9" fillId="0" borderId="0" xfId="0" applyFont="1" applyFill="1"/>
    <xf numFmtId="0" fontId="0" fillId="0" borderId="0" xfId="0" applyFill="1" applyAlignment="1">
      <alignment horizontal="right"/>
    </xf>
    <xf numFmtId="3" fontId="47" fillId="0" borderId="1" xfId="0" applyNumberFormat="1" applyFont="1" applyBorder="1" applyProtection="1">
      <protection locked="0"/>
    </xf>
    <xf numFmtId="0" fontId="3" fillId="0" borderId="0" xfId="0" applyFont="1" applyFill="1" applyBorder="1" applyAlignment="1">
      <alignment horizontal="center"/>
    </xf>
    <xf numFmtId="0" fontId="3" fillId="0" borderId="0" xfId="0" applyFont="1" applyBorder="1" applyAlignment="1">
      <alignment horizontal="center"/>
    </xf>
    <xf numFmtId="175" fontId="1" fillId="0" borderId="0" xfId="10" applyNumberFormat="1" applyFill="1" applyBorder="1"/>
    <xf numFmtId="173" fontId="1" fillId="0" borderId="0" xfId="10" applyNumberFormat="1" applyFill="1" applyBorder="1"/>
    <xf numFmtId="171" fontId="1" fillId="0" borderId="0" xfId="21" applyNumberFormat="1" applyFont="1" applyFill="1" applyBorder="1" applyAlignment="1">
      <alignment horizontal="right"/>
    </xf>
    <xf numFmtId="0" fontId="43" fillId="0" borderId="0" xfId="0" applyFont="1" applyFill="1" applyBorder="1" applyAlignment="1">
      <alignment horizontal="center"/>
    </xf>
    <xf numFmtId="0" fontId="1" fillId="0" borderId="0" xfId="0" applyFont="1" applyBorder="1"/>
    <xf numFmtId="0" fontId="9" fillId="0" borderId="0" xfId="0" applyFont="1" applyFill="1" applyBorder="1" applyAlignment="1">
      <alignment horizontal="center"/>
    </xf>
    <xf numFmtId="44" fontId="1" fillId="0" borderId="0" xfId="10" applyNumberFormat="1" applyFill="1" applyBorder="1"/>
    <xf numFmtId="165" fontId="1" fillId="0" borderId="0" xfId="21" applyNumberFormat="1" applyFill="1" applyBorder="1"/>
    <xf numFmtId="14" fontId="0" fillId="0" borderId="0" xfId="0" applyNumberFormat="1" applyBorder="1"/>
    <xf numFmtId="44" fontId="0" fillId="0" borderId="0" xfId="12" applyFont="1" applyFill="1" applyBorder="1"/>
    <xf numFmtId="44" fontId="0" fillId="0" borderId="0" xfId="10" applyFont="1" applyFill="1" applyBorder="1"/>
    <xf numFmtId="165" fontId="0" fillId="0" borderId="0" xfId="21" applyNumberFormat="1" applyFont="1" applyFill="1" applyBorder="1"/>
    <xf numFmtId="165" fontId="2" fillId="0" borderId="0" xfId="0" applyNumberFormat="1" applyFont="1" applyFill="1" applyBorder="1" applyAlignment="1">
      <alignment horizontal="center"/>
    </xf>
    <xf numFmtId="171" fontId="2" fillId="0" borderId="0" xfId="21" applyNumberFormat="1" applyFont="1" applyBorder="1" applyAlignment="1">
      <alignment horizontal="center"/>
    </xf>
    <xf numFmtId="0" fontId="0" fillId="0" borderId="0" xfId="0" applyFill="1" applyBorder="1" applyAlignment="1">
      <alignment horizontal="center" vertical="center"/>
    </xf>
    <xf numFmtId="43" fontId="1" fillId="0" borderId="1" xfId="1" applyFill="1" applyBorder="1"/>
    <xf numFmtId="14" fontId="0" fillId="0" borderId="0" xfId="0" applyNumberFormat="1" applyBorder="1" applyAlignment="1">
      <alignment horizontal="center" vertical="center"/>
    </xf>
    <xf numFmtId="175" fontId="0" fillId="0" borderId="0" xfId="10" applyNumberFormat="1" applyFont="1" applyBorder="1"/>
    <xf numFmtId="165" fontId="1" fillId="0" borderId="0" xfId="21" applyNumberFormat="1" applyFont="1" applyFill="1" applyBorder="1"/>
    <xf numFmtId="14" fontId="1" fillId="0" borderId="0" xfId="0" applyNumberFormat="1" applyFont="1" applyBorder="1" applyAlignment="1">
      <alignment horizontal="right"/>
    </xf>
    <xf numFmtId="168" fontId="15" fillId="0" borderId="0" xfId="0" applyNumberFormat="1" applyFont="1" applyAlignment="1">
      <alignment horizontal="left"/>
    </xf>
    <xf numFmtId="0" fontId="3" fillId="0" borderId="1" xfId="0" applyFont="1" applyBorder="1" applyAlignment="1">
      <alignment horizontal="center"/>
    </xf>
    <xf numFmtId="175" fontId="1" fillId="0" borderId="0" xfId="31" applyNumberFormat="1" applyFill="1" applyBorder="1"/>
    <xf numFmtId="175" fontId="1" fillId="0" borderId="0" xfId="31" applyNumberFormat="1" applyFont="1" applyFill="1" applyBorder="1"/>
    <xf numFmtId="0" fontId="0" fillId="6" borderId="0" xfId="0" applyFill="1"/>
    <xf numFmtId="44" fontId="18" fillId="6" borderId="0" xfId="0" applyNumberFormat="1" applyFont="1" applyFill="1" applyAlignment="1">
      <alignment horizontal="center"/>
    </xf>
    <xf numFmtId="168" fontId="15" fillId="6" borderId="0" xfId="0" applyNumberFormat="1" applyFont="1" applyFill="1" applyAlignment="1">
      <alignment horizontal="left"/>
    </xf>
    <xf numFmtId="168" fontId="15" fillId="6" borderId="0" xfId="0" applyNumberFormat="1" applyFont="1" applyFill="1" applyAlignment="1"/>
    <xf numFmtId="0" fontId="0" fillId="6" borderId="0" xfId="0" applyFill="1" applyBorder="1"/>
    <xf numFmtId="0" fontId="12" fillId="6" borderId="0" xfId="0" applyFont="1" applyFill="1"/>
    <xf numFmtId="0" fontId="13" fillId="6" borderId="0" xfId="0" applyFont="1" applyFill="1"/>
    <xf numFmtId="0" fontId="9" fillId="6" borderId="0" xfId="0" applyFont="1" applyFill="1"/>
    <xf numFmtId="14" fontId="0" fillId="6" borderId="0" xfId="0" applyNumberFormat="1" applyFill="1"/>
    <xf numFmtId="0" fontId="12" fillId="6" borderId="0" xfId="0" applyFont="1" applyFill="1" applyAlignment="1">
      <alignment horizontal="left"/>
    </xf>
    <xf numFmtId="0" fontId="34" fillId="6" borderId="0" xfId="0" applyFont="1" applyFill="1"/>
    <xf numFmtId="0" fontId="9" fillId="6" borderId="0" xfId="0" applyFont="1" applyFill="1" applyBorder="1" applyAlignment="1">
      <alignment horizontal="left"/>
    </xf>
    <xf numFmtId="0" fontId="9" fillId="6" borderId="0" xfId="0" applyFont="1" applyFill="1" applyAlignment="1">
      <alignment horizontal="left"/>
    </xf>
    <xf numFmtId="0" fontId="0" fillId="6" borderId="11" xfId="0" applyFill="1" applyBorder="1"/>
    <xf numFmtId="0" fontId="0" fillId="6" borderId="0" xfId="0" applyFill="1" applyAlignment="1">
      <alignment horizontal="right"/>
    </xf>
    <xf numFmtId="0" fontId="14" fillId="6" borderId="0" xfId="0" applyFont="1" applyFill="1" applyBorder="1"/>
    <xf numFmtId="183" fontId="0" fillId="6" borderId="0" xfId="0" applyNumberFormat="1" applyFill="1" applyBorder="1"/>
    <xf numFmtId="0" fontId="15" fillId="6" borderId="20" xfId="0" applyFont="1" applyFill="1" applyBorder="1"/>
    <xf numFmtId="0" fontId="15" fillId="6" borderId="0" xfId="0" applyFont="1" applyFill="1"/>
    <xf numFmtId="0" fontId="6" fillId="6" borderId="0" xfId="0" applyFont="1" applyFill="1"/>
    <xf numFmtId="0" fontId="2" fillId="6" borderId="0" xfId="0" applyFont="1" applyFill="1"/>
    <xf numFmtId="0" fontId="14" fillId="6" borderId="8" xfId="0" applyFont="1" applyFill="1" applyBorder="1"/>
    <xf numFmtId="0" fontId="0" fillId="6" borderId="8" xfId="0" applyFill="1" applyBorder="1"/>
    <xf numFmtId="0" fontId="0" fillId="6" borderId="2" xfId="0" applyFill="1" applyBorder="1" applyAlignment="1">
      <alignment horizontal="center"/>
    </xf>
    <xf numFmtId="0" fontId="0" fillId="6" borderId="1" xfId="0" applyFill="1" applyBorder="1" applyAlignment="1">
      <alignment horizontal="center"/>
    </xf>
    <xf numFmtId="0" fontId="3" fillId="6" borderId="1" xfId="0" applyFont="1" applyFill="1" applyBorder="1" applyAlignment="1">
      <alignment horizontal="center"/>
    </xf>
    <xf numFmtId="0" fontId="2" fillId="6" borderId="0" xfId="0" applyFont="1" applyFill="1" applyAlignment="1">
      <alignment horizontal="center"/>
    </xf>
    <xf numFmtId="0" fontId="0" fillId="6" borderId="20" xfId="0" applyFill="1" applyBorder="1"/>
    <xf numFmtId="0" fontId="0" fillId="6" borderId="1" xfId="0" applyFill="1" applyBorder="1"/>
    <xf numFmtId="14" fontId="16" fillId="6" borderId="0" xfId="0" quotePrefix="1" applyNumberFormat="1" applyFont="1" applyFill="1" applyBorder="1" applyAlignment="1">
      <alignment horizontal="center"/>
    </xf>
    <xf numFmtId="0" fontId="1" fillId="6" borderId="20" xfId="0" applyFont="1" applyFill="1" applyBorder="1"/>
    <xf numFmtId="3" fontId="0" fillId="6" borderId="0" xfId="0" applyNumberFormat="1" applyFill="1"/>
    <xf numFmtId="3" fontId="16" fillId="6" borderId="0" xfId="0" applyNumberFormat="1" applyFont="1" applyFill="1"/>
    <xf numFmtId="0" fontId="0" fillId="6" borderId="0" xfId="0" applyFill="1" applyAlignment="1">
      <alignment horizontal="center"/>
    </xf>
    <xf numFmtId="175" fontId="1" fillId="6" borderId="1" xfId="10" applyNumberFormat="1" applyFill="1" applyBorder="1"/>
    <xf numFmtId="0" fontId="16" fillId="6" borderId="0" xfId="0" applyFont="1" applyFill="1"/>
    <xf numFmtId="44" fontId="1" fillId="6" borderId="1" xfId="10" applyFont="1" applyFill="1" applyBorder="1"/>
    <xf numFmtId="0" fontId="3" fillId="6" borderId="0" xfId="0" applyFont="1" applyFill="1" applyAlignment="1">
      <alignment horizontal="left"/>
    </xf>
    <xf numFmtId="0" fontId="3" fillId="6" borderId="0" xfId="0" applyFont="1" applyFill="1"/>
    <xf numFmtId="3" fontId="3" fillId="6" borderId="0" xfId="0" applyNumberFormat="1" applyFont="1" applyFill="1"/>
    <xf numFmtId="44" fontId="3" fillId="6" borderId="0" xfId="10" applyFont="1" applyFill="1"/>
    <xf numFmtId="0" fontId="17" fillId="6" borderId="0" xfId="0" applyFont="1" applyFill="1"/>
    <xf numFmtId="44" fontId="3" fillId="6" borderId="0" xfId="0" applyNumberFormat="1" applyFont="1" applyFill="1"/>
    <xf numFmtId="44" fontId="2" fillId="6" borderId="0" xfId="0" applyNumberFormat="1" applyFont="1" applyFill="1"/>
    <xf numFmtId="165" fontId="1" fillId="6" borderId="0" xfId="21" applyNumberFormat="1" applyFill="1" applyBorder="1"/>
    <xf numFmtId="0" fontId="16" fillId="6" borderId="0" xfId="0" applyFont="1" applyFill="1" applyBorder="1"/>
    <xf numFmtId="44" fontId="1" fillId="6" borderId="0" xfId="10" applyFill="1" applyBorder="1"/>
    <xf numFmtId="0" fontId="2" fillId="6" borderId="0" xfId="10" applyNumberFormat="1" applyFont="1" applyFill="1" applyBorder="1"/>
    <xf numFmtId="0" fontId="3" fillId="6" borderId="11" xfId="0" applyFont="1" applyFill="1" applyBorder="1"/>
    <xf numFmtId="3" fontId="3" fillId="6" borderId="11" xfId="0" applyNumberFormat="1" applyFont="1" applyFill="1" applyBorder="1"/>
    <xf numFmtId="0" fontId="17" fillId="6" borderId="11" xfId="0" applyFont="1" applyFill="1" applyBorder="1"/>
    <xf numFmtId="175" fontId="1" fillId="6" borderId="0" xfId="10" applyNumberFormat="1" applyFill="1" applyBorder="1"/>
    <xf numFmtId="0" fontId="3" fillId="6" borderId="0" xfId="0" applyFont="1" applyFill="1" applyBorder="1"/>
    <xf numFmtId="3" fontId="3" fillId="6" borderId="0" xfId="0" applyNumberFormat="1" applyFont="1" applyFill="1" applyBorder="1"/>
    <xf numFmtId="0" fontId="0" fillId="6" borderId="0" xfId="0" applyFill="1" applyBorder="1" applyAlignment="1">
      <alignment horizontal="center"/>
    </xf>
    <xf numFmtId="0" fontId="1" fillId="6" borderId="0" xfId="0" applyFont="1" applyFill="1" applyBorder="1"/>
    <xf numFmtId="0" fontId="31" fillId="6" borderId="0" xfId="0" applyFont="1" applyFill="1" applyBorder="1"/>
    <xf numFmtId="166" fontId="1" fillId="6" borderId="1" xfId="10" applyNumberFormat="1" applyFill="1" applyBorder="1"/>
    <xf numFmtId="164" fontId="1" fillId="6" borderId="1" xfId="10" applyNumberFormat="1" applyFill="1" applyBorder="1"/>
    <xf numFmtId="3" fontId="0" fillId="6" borderId="0" xfId="0" applyNumberFormat="1" applyFill="1" applyBorder="1"/>
    <xf numFmtId="177" fontId="1" fillId="6" borderId="1" xfId="10" applyNumberFormat="1" applyFill="1" applyBorder="1"/>
    <xf numFmtId="7" fontId="3" fillId="6" borderId="0" xfId="10" applyNumberFormat="1" applyFont="1" applyFill="1" applyBorder="1"/>
    <xf numFmtId="171" fontId="0" fillId="6" borderId="1" xfId="0" applyNumberFormat="1" applyFill="1" applyBorder="1" applyAlignment="1">
      <alignment horizontal="right"/>
    </xf>
    <xf numFmtId="0" fontId="2" fillId="6" borderId="0" xfId="0" applyFont="1" applyFill="1" applyBorder="1"/>
    <xf numFmtId="175" fontId="0" fillId="6" borderId="1" xfId="0" applyNumberFormat="1" applyFill="1" applyBorder="1" applyAlignment="1">
      <alignment horizontal="right"/>
    </xf>
    <xf numFmtId="0" fontId="0" fillId="6" borderId="0" xfId="0" applyFont="1" applyFill="1" applyBorder="1"/>
    <xf numFmtId="3" fontId="16" fillId="6" borderId="0" xfId="0" applyNumberFormat="1" applyFont="1" applyFill="1" applyBorder="1"/>
    <xf numFmtId="181" fontId="1" fillId="6" borderId="1" xfId="10" applyNumberFormat="1" applyFill="1" applyBorder="1"/>
    <xf numFmtId="169" fontId="1" fillId="6" borderId="1" xfId="10" applyNumberFormat="1" applyFill="1" applyBorder="1"/>
    <xf numFmtId="165" fontId="0" fillId="6" borderId="1" xfId="0" applyNumberFormat="1" applyFill="1" applyBorder="1" applyAlignment="1">
      <alignment horizontal="right"/>
    </xf>
    <xf numFmtId="165" fontId="1" fillId="6" borderId="1" xfId="21" applyNumberFormat="1" applyFill="1" applyBorder="1" applyAlignment="1">
      <alignment horizontal="center"/>
    </xf>
    <xf numFmtId="44" fontId="0" fillId="6" borderId="1" xfId="0" applyNumberFormat="1" applyFill="1" applyBorder="1" applyAlignment="1">
      <alignment horizontal="right"/>
    </xf>
    <xf numFmtId="7" fontId="0" fillId="6" borderId="1" xfId="0" applyNumberFormat="1" applyFill="1" applyBorder="1" applyAlignment="1">
      <alignment horizontal="right"/>
    </xf>
    <xf numFmtId="7" fontId="1" fillId="6" borderId="1" xfId="10" applyNumberFormat="1" applyFill="1" applyBorder="1"/>
    <xf numFmtId="175" fontId="0" fillId="6" borderId="1" xfId="10" applyNumberFormat="1" applyFont="1" applyFill="1" applyBorder="1" applyAlignment="1">
      <alignment horizontal="right"/>
    </xf>
    <xf numFmtId="175" fontId="0" fillId="6" borderId="1" xfId="10" applyNumberFormat="1" applyFont="1" applyFill="1" applyBorder="1"/>
    <xf numFmtId="44" fontId="0" fillId="6" borderId="1" xfId="10" applyFont="1" applyFill="1" applyBorder="1"/>
    <xf numFmtId="187" fontId="16" fillId="6" borderId="0" xfId="0" quotePrefix="1" applyNumberFormat="1" applyFont="1" applyFill="1" applyBorder="1" applyAlignment="1">
      <alignment horizontal="center"/>
    </xf>
    <xf numFmtId="0" fontId="12" fillId="6" borderId="0" xfId="0" applyFont="1" applyFill="1" applyBorder="1"/>
    <xf numFmtId="3" fontId="14" fillId="6" borderId="0" xfId="0" applyNumberFormat="1" applyFont="1" applyFill="1"/>
    <xf numFmtId="3" fontId="32" fillId="6" borderId="0" xfId="0" applyNumberFormat="1" applyFont="1" applyFill="1" applyBorder="1"/>
    <xf numFmtId="0" fontId="14" fillId="6" borderId="0" xfId="0" applyFont="1" applyFill="1" applyBorder="1" applyAlignment="1">
      <alignment horizontal="center"/>
    </xf>
    <xf numFmtId="0" fontId="32" fillId="6" borderId="0" xfId="0" applyFont="1" applyFill="1"/>
    <xf numFmtId="44" fontId="12" fillId="6" borderId="0" xfId="0" applyNumberFormat="1" applyFont="1" applyFill="1" applyBorder="1" applyAlignment="1">
      <alignment horizontal="center"/>
    </xf>
    <xf numFmtId="17" fontId="32" fillId="6" borderId="0" xfId="0" quotePrefix="1" applyNumberFormat="1" applyFont="1" applyFill="1" applyBorder="1" applyAlignment="1">
      <alignment horizontal="center"/>
    </xf>
    <xf numFmtId="44" fontId="3" fillId="6" borderId="0" xfId="10" applyFont="1" applyFill="1" applyBorder="1"/>
    <xf numFmtId="17" fontId="16" fillId="6" borderId="0" xfId="0" quotePrefix="1" applyNumberFormat="1" applyFont="1" applyFill="1" applyBorder="1" applyAlignment="1">
      <alignment horizontal="center"/>
    </xf>
    <xf numFmtId="44" fontId="14" fillId="6" borderId="11" xfId="0" applyNumberFormat="1" applyFont="1" applyFill="1" applyBorder="1" applyAlignment="1">
      <alignment horizontal="center"/>
    </xf>
    <xf numFmtId="44" fontId="14" fillId="6" borderId="11" xfId="10" applyNumberFormat="1" applyFont="1" applyFill="1" applyBorder="1"/>
    <xf numFmtId="0" fontId="24" fillId="6" borderId="8" xfId="0" applyFont="1" applyFill="1" applyBorder="1" applyAlignment="1">
      <alignment vertical="center" wrapText="1"/>
    </xf>
    <xf numFmtId="0" fontId="24" fillId="6" borderId="0" xfId="0" applyFont="1" applyFill="1" applyAlignment="1">
      <alignment vertical="center" wrapText="1"/>
    </xf>
    <xf numFmtId="44" fontId="14" fillId="6" borderId="0" xfId="10" applyFont="1" applyFill="1" applyBorder="1"/>
    <xf numFmtId="0" fontId="0" fillId="6" borderId="0" xfId="0" applyNumberFormat="1" applyFill="1" applyBorder="1" applyAlignment="1">
      <alignment horizontal="center"/>
    </xf>
    <xf numFmtId="39" fontId="3" fillId="6" borderId="0" xfId="0" applyNumberFormat="1" applyFont="1" applyFill="1"/>
    <xf numFmtId="0" fontId="45" fillId="6" borderId="0" xfId="0" applyFont="1" applyFill="1" applyAlignment="1">
      <alignment horizontal="left"/>
    </xf>
    <xf numFmtId="39" fontId="45" fillId="6" borderId="0" xfId="0" applyNumberFormat="1" applyFont="1" applyFill="1"/>
    <xf numFmtId="0" fontId="3" fillId="6" borderId="11" xfId="0" applyFont="1" applyFill="1" applyBorder="1" applyAlignment="1">
      <alignment horizontal="center"/>
    </xf>
    <xf numFmtId="3" fontId="8" fillId="6" borderId="0" xfId="0" applyNumberFormat="1" applyFont="1" applyFill="1"/>
    <xf numFmtId="0" fontId="48" fillId="6" borderId="0" xfId="0" applyFont="1" applyFill="1"/>
    <xf numFmtId="44" fontId="8" fillId="6" borderId="0" xfId="10" applyNumberFormat="1" applyFont="1" applyFill="1"/>
    <xf numFmtId="44" fontId="0" fillId="6" borderId="1" xfId="10" applyNumberFormat="1" applyFont="1" applyFill="1" applyBorder="1"/>
    <xf numFmtId="44" fontId="0" fillId="6" borderId="1" xfId="0" applyNumberFormat="1" applyFill="1" applyBorder="1"/>
    <xf numFmtId="0" fontId="1" fillId="6" borderId="0" xfId="0" applyFont="1" applyFill="1"/>
    <xf numFmtId="0" fontId="15" fillId="6" borderId="11" xfId="0" applyFont="1" applyFill="1" applyBorder="1"/>
    <xf numFmtId="0" fontId="6" fillId="6" borderId="11" xfId="0" applyFont="1" applyFill="1" applyBorder="1"/>
    <xf numFmtId="0" fontId="12" fillId="6" borderId="11" xfId="0" applyFont="1" applyFill="1" applyBorder="1"/>
    <xf numFmtId="0" fontId="0" fillId="6" borderId="0" xfId="0" applyNumberFormat="1" applyFill="1" applyAlignment="1">
      <alignment horizontal="center"/>
    </xf>
    <xf numFmtId="44" fontId="3" fillId="6" borderId="0" xfId="10" applyNumberFormat="1" applyFont="1" applyFill="1" applyBorder="1"/>
    <xf numFmtId="175" fontId="0" fillId="6" borderId="1" xfId="12" applyNumberFormat="1" applyFont="1" applyFill="1" applyBorder="1"/>
    <xf numFmtId="44" fontId="0" fillId="6" borderId="1" xfId="12" applyFont="1" applyFill="1" applyBorder="1"/>
    <xf numFmtId="0" fontId="14" fillId="6" borderId="11" xfId="0" applyFont="1" applyFill="1" applyBorder="1"/>
    <xf numFmtId="175" fontId="1" fillId="6" borderId="0" xfId="10" applyNumberFormat="1" applyFont="1" applyFill="1" applyBorder="1"/>
    <xf numFmtId="170" fontId="3" fillId="6" borderId="0" xfId="21" applyNumberFormat="1" applyFont="1" applyFill="1"/>
    <xf numFmtId="175" fontId="1" fillId="6" borderId="1" xfId="10" applyNumberFormat="1" applyFont="1" applyFill="1" applyBorder="1"/>
    <xf numFmtId="0" fontId="3" fillId="6" borderId="1" xfId="0" applyFont="1" applyFill="1" applyBorder="1" applyAlignment="1">
      <alignment horizontal="center"/>
    </xf>
    <xf numFmtId="0" fontId="14" fillId="6" borderId="11" xfId="0" applyFont="1" applyFill="1" applyBorder="1"/>
    <xf numFmtId="44" fontId="1" fillId="0" borderId="0" xfId="10" applyFont="1" applyBorder="1" applyAlignment="1">
      <alignment horizontal="center"/>
    </xf>
    <xf numFmtId="175" fontId="1" fillId="0" borderId="0" xfId="10" applyNumberFormat="1" applyFont="1" applyBorder="1" applyAlignment="1">
      <alignment horizontal="center"/>
    </xf>
    <xf numFmtId="44" fontId="1" fillId="0" borderId="0" xfId="10" applyFont="1" applyFill="1" applyBorder="1" applyAlignment="1">
      <alignment horizontal="center"/>
    </xf>
    <xf numFmtId="175" fontId="1" fillId="0" borderId="0" xfId="10" applyNumberFormat="1" applyFont="1" applyFill="1" applyBorder="1" applyAlignment="1">
      <alignment horizontal="center"/>
    </xf>
    <xf numFmtId="175" fontId="1" fillId="0" borderId="0" xfId="10" applyNumberFormat="1" applyFont="1" applyFill="1" applyBorder="1" applyAlignment="1">
      <alignment horizontal="center" vertical="center"/>
    </xf>
    <xf numFmtId="175" fontId="0" fillId="0" borderId="0" xfId="10" applyNumberFormat="1" applyFont="1" applyFill="1" applyBorder="1" applyAlignment="1">
      <alignment horizontal="center" vertical="center"/>
    </xf>
    <xf numFmtId="175" fontId="0" fillId="0" borderId="0" xfId="0" applyNumberFormat="1" applyFill="1" applyBorder="1" applyAlignment="1">
      <alignment horizontal="center" vertical="center"/>
    </xf>
    <xf numFmtId="7" fontId="2" fillId="0" borderId="0" xfId="0" applyNumberFormat="1" applyFont="1" applyFill="1" applyBorder="1" applyAlignment="1">
      <alignment horizontal="center"/>
    </xf>
    <xf numFmtId="44" fontId="1" fillId="0" borderId="0" xfId="10" applyNumberFormat="1" applyFont="1" applyFill="1" applyBorder="1" applyAlignment="1">
      <alignment horizontal="center" vertical="center"/>
    </xf>
    <xf numFmtId="44" fontId="0" fillId="0" borderId="0" xfId="10" applyNumberFormat="1" applyFont="1" applyFill="1" applyBorder="1" applyAlignment="1">
      <alignment horizontal="center" vertical="center"/>
    </xf>
    <xf numFmtId="44" fontId="0" fillId="0" borderId="0" xfId="0" applyNumberFormat="1" applyFill="1" applyBorder="1" applyAlignment="1">
      <alignment horizontal="center" vertical="center"/>
    </xf>
    <xf numFmtId="165" fontId="2" fillId="0" borderId="0" xfId="21" applyNumberFormat="1" applyFont="1" applyFill="1" applyBorder="1" applyAlignment="1">
      <alignment horizontal="center"/>
    </xf>
    <xf numFmtId="175" fontId="1" fillId="0" borderId="1" xfId="10" applyNumberFormat="1" applyFont="1" applyFill="1" applyBorder="1" applyAlignment="1">
      <alignment horizontal="center"/>
    </xf>
    <xf numFmtId="165" fontId="42" fillId="0" borderId="1" xfId="22" applyNumberFormat="1" applyFill="1" applyBorder="1"/>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3" fillId="2" borderId="0" xfId="0" applyFont="1" applyFill="1" applyAlignment="1">
      <alignment horizontal="center"/>
    </xf>
    <xf numFmtId="0" fontId="0" fillId="2" borderId="0" xfId="0" applyFill="1" applyAlignment="1">
      <alignment horizontal="center"/>
    </xf>
    <xf numFmtId="0" fontId="8" fillId="2" borderId="0" xfId="0" applyFont="1" applyFill="1"/>
    <xf numFmtId="0" fontId="6" fillId="0" borderId="14" xfId="0" applyFont="1" applyFill="1" applyBorder="1" applyAlignment="1" applyProtection="1">
      <alignment horizontal="left"/>
      <protection locked="0"/>
    </xf>
    <xf numFmtId="0" fontId="6" fillId="0" borderId="15" xfId="0" applyFont="1" applyFill="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3" xfId="0" applyFont="1" applyFill="1" applyBorder="1" applyAlignment="1" applyProtection="1">
      <alignment horizontal="left"/>
      <protection locked="0"/>
    </xf>
    <xf numFmtId="0" fontId="24" fillId="0" borderId="0" xfId="0" applyFont="1" applyAlignment="1">
      <alignment vertical="center" wrapText="1"/>
    </xf>
    <xf numFmtId="0" fontId="6" fillId="0" borderId="0" xfId="0" applyFont="1" applyBorder="1" applyAlignment="1">
      <alignment horizontal="center"/>
    </xf>
    <xf numFmtId="0" fontId="10" fillId="4" borderId="0" xfId="0" applyFont="1" applyFill="1" applyAlignment="1">
      <alignment horizontal="center"/>
    </xf>
    <xf numFmtId="44" fontId="29" fillId="0" borderId="0" xfId="0" applyNumberFormat="1" applyFont="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0" xfId="0" applyNumberFormat="1" applyFont="1" applyAlignment="1">
      <alignment horizontal="left"/>
    </xf>
    <xf numFmtId="0" fontId="11" fillId="0" borderId="0" xfId="0" applyFont="1" applyAlignment="1">
      <alignment horizontal="center" vertical="center"/>
    </xf>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4" fillId="0" borderId="11" xfId="0" applyFont="1" applyBorder="1"/>
    <xf numFmtId="0" fontId="10" fillId="0" borderId="0" xfId="0" applyFont="1" applyAlignment="1">
      <alignment horizontal="center"/>
    </xf>
    <xf numFmtId="0" fontId="11" fillId="0" borderId="0" xfId="0" applyFont="1" applyAlignment="1">
      <alignment horizontal="center"/>
    </xf>
    <xf numFmtId="0" fontId="0" fillId="6" borderId="14" xfId="0" applyFill="1" applyBorder="1" applyAlignment="1">
      <alignment horizontal="center"/>
    </xf>
    <xf numFmtId="0" fontId="0" fillId="6" borderId="13" xfId="0" applyFill="1" applyBorder="1" applyAlignment="1">
      <alignment horizontal="center"/>
    </xf>
    <xf numFmtId="0" fontId="0" fillId="6" borderId="15" xfId="0" applyFill="1" applyBorder="1" applyAlignment="1">
      <alignment horizontal="center"/>
    </xf>
    <xf numFmtId="0" fontId="3" fillId="6" borderId="1" xfId="0" applyFont="1" applyFill="1" applyBorder="1" applyAlignment="1">
      <alignment horizontal="center"/>
    </xf>
    <xf numFmtId="0" fontId="10" fillId="6" borderId="0" xfId="0" applyFont="1" applyFill="1" applyAlignment="1">
      <alignment horizontal="center"/>
    </xf>
    <xf numFmtId="0" fontId="11" fillId="6" borderId="0" xfId="0" applyFont="1" applyFill="1" applyAlignment="1">
      <alignment horizontal="center"/>
    </xf>
    <xf numFmtId="44" fontId="29" fillId="6" borderId="0" xfId="0" applyNumberFormat="1" applyFont="1" applyFill="1" applyAlignment="1">
      <alignment horizontal="center"/>
    </xf>
    <xf numFmtId="0" fontId="6" fillId="6" borderId="0" xfId="0" applyFont="1" applyFill="1" applyBorder="1" applyAlignment="1">
      <alignment horizontal="center"/>
    </xf>
    <xf numFmtId="0" fontId="14" fillId="6" borderId="11" xfId="0" applyFont="1" applyFill="1" applyBorder="1"/>
    <xf numFmtId="0" fontId="35" fillId="0" borderId="0" xfId="0" applyFont="1" applyBorder="1" applyAlignment="1">
      <alignment horizontal="center"/>
    </xf>
    <xf numFmtId="168" fontId="15" fillId="0" borderId="0" xfId="0" applyNumberFormat="1" applyFont="1" applyAlignment="1">
      <alignment horizontal="center"/>
    </xf>
    <xf numFmtId="0" fontId="15" fillId="4" borderId="0" xfId="0" applyFont="1" applyFill="1" applyBorder="1"/>
    <xf numFmtId="0" fontId="35" fillId="6" borderId="0" xfId="0" applyFont="1" applyFill="1" applyBorder="1" applyAlignment="1">
      <alignment horizontal="center"/>
    </xf>
    <xf numFmtId="0" fontId="2" fillId="0" borderId="0" xfId="0" applyFont="1" applyFill="1" applyBorder="1" applyAlignment="1">
      <alignment horizontal="center"/>
    </xf>
    <xf numFmtId="0" fontId="0" fillId="0" borderId="0" xfId="0" applyFill="1" applyBorder="1" applyAlignment="1">
      <alignment horizontal="center"/>
    </xf>
    <xf numFmtId="0" fontId="2" fillId="0" borderId="0" xfId="0" applyFont="1" applyBorder="1" applyAlignment="1">
      <alignment horizontal="center"/>
    </xf>
    <xf numFmtId="0" fontId="8" fillId="0" borderId="0" xfId="0" applyFont="1" applyBorder="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9" fillId="0" borderId="0" xfId="0" applyFont="1" applyAlignment="1">
      <alignment horizontal="center"/>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xf numFmtId="183" fontId="0" fillId="0" borderId="1" xfId="0" applyNumberFormat="1" applyBorder="1"/>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8191BCCD-E66D-4F1C-BD71-EE688599EF0C}"/>
    <cellStyle name="Currency 2 3" xfId="13" xr:uid="{00000000-0005-0000-0000-00000C000000}"/>
    <cellStyle name="Currency 2 4" xfId="14" xr:uid="{00000000-0005-0000-0000-00000D000000}"/>
    <cellStyle name="Currency 3" xfId="15" xr:uid="{00000000-0005-0000-0000-00000E000000}"/>
    <cellStyle name="Currency 4" xfId="16" xr:uid="{00000000-0005-0000-0000-00000F000000}"/>
    <cellStyle name="Currency 4 2" xfId="17" xr:uid="{00000000-0005-0000-0000-000010000000}"/>
    <cellStyle name="Currency 5" xfId="18" xr:uid="{00000000-0005-0000-0000-000011000000}"/>
    <cellStyle name="Hyperlink" xfId="19" builtinId="8"/>
    <cellStyle name="Normal" xfId="0" builtinId="0"/>
    <cellStyle name="Normal 2" xfId="20" xr:uid="{00000000-0005-0000-0000-000014000000}"/>
    <cellStyle name="Normal 3" xfId="30" xr:uid="{E895220D-4858-403C-8DF1-CA522765C759}"/>
    <cellStyle name="Percent" xfId="21" builtinId="5"/>
    <cellStyle name="Percent 2" xfId="22" xr:uid="{00000000-0005-0000-0000-000016000000}"/>
    <cellStyle name="Percent 2 2" xfId="23" xr:uid="{00000000-0005-0000-0000-000017000000}"/>
    <cellStyle name="Percent 2 3" xfId="24" xr:uid="{00000000-0005-0000-0000-000018000000}"/>
    <cellStyle name="Percent 2 4" xfId="25" xr:uid="{00000000-0005-0000-0000-000019000000}"/>
    <cellStyle name="Percent 3" xfId="26" xr:uid="{00000000-0005-0000-0000-00001A000000}"/>
    <cellStyle name="Percent 4" xfId="27" xr:uid="{00000000-0005-0000-0000-00001B000000}"/>
    <cellStyle name="Percent 4 2" xfId="28" xr:uid="{00000000-0005-0000-0000-00001C000000}"/>
    <cellStyle name="Percent 5" xfId="29" xr:uid="{00000000-0005-0000-0000-00001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ctrlProps/ctrlProp1.xml><?xml version="1.0" encoding="utf-8"?>
<formControlPr xmlns="http://schemas.microsoft.com/office/spreadsheetml/2009/9/main" objectType="CheckBox" fmlaLink="C32"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6"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CheckBox" checked="Checked" fmlaLink="E4" lockText="1" noThreeD="1"/>
</file>

<file path=xl/ctrlProps/ctrlProp573.xml><?xml version="1.0" encoding="utf-8"?>
<formControlPr xmlns="http://schemas.microsoft.com/office/spreadsheetml/2009/9/main" objectType="CheckBox" checked="Checked" fmlaLink="E5" lockText="1" noThreeD="1"/>
</file>

<file path=xl/ctrlProps/ctrlProp574.xml><?xml version="1.0" encoding="utf-8"?>
<formControlPr xmlns="http://schemas.microsoft.com/office/spreadsheetml/2009/9/main" objectType="CheckBox" checked="Checked" fmlaLink="E7" lockText="1" noThreeD="1"/>
</file>

<file path=xl/ctrlProps/ctrlProp575.xml><?xml version="1.0" encoding="utf-8"?>
<formControlPr xmlns="http://schemas.microsoft.com/office/spreadsheetml/2009/9/main" objectType="CheckBox" checked="Checked" fmlaLink="E8" lockText="1" noThreeD="1"/>
</file>

<file path=xl/ctrlProps/ctrlProp576.xml><?xml version="1.0" encoding="utf-8"?>
<formControlPr xmlns="http://schemas.microsoft.com/office/spreadsheetml/2009/9/main" objectType="CheckBox" checked="Checked" fmlaLink="E11" lockText="1" noThreeD="1"/>
</file>

<file path=xl/ctrlProps/ctrlProp577.xml><?xml version="1.0" encoding="utf-8"?>
<formControlPr xmlns="http://schemas.microsoft.com/office/spreadsheetml/2009/9/main" objectType="CheckBox" checked="Checked" fmlaLink="E12" lockText="1" noThreeD="1"/>
</file>

<file path=xl/ctrlProps/ctrlProp578.xml><?xml version="1.0" encoding="utf-8"?>
<formControlPr xmlns="http://schemas.microsoft.com/office/spreadsheetml/2009/9/main" objectType="CheckBox" checked="Checked" fmlaLink="E13" lockText="1" noThreeD="1"/>
</file>

<file path=xl/ctrlProps/ctrlProp579.xml><?xml version="1.0" encoding="utf-8"?>
<formControlPr xmlns="http://schemas.microsoft.com/office/spreadsheetml/2009/9/main" objectType="CheckBox" checked="Checked" fmlaLink="E14" lockText="1" noThreeD="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CheckBox" checked="Checked" fmlaLink="E15" lockText="1" noThreeD="1"/>
</file>

<file path=xl/ctrlProps/ctrlProp581.xml><?xml version="1.0" encoding="utf-8"?>
<formControlPr xmlns="http://schemas.microsoft.com/office/spreadsheetml/2009/9/main" objectType="CheckBox" checked="Checked" fmlaLink="E16" lockText="1" noThreeD="1"/>
</file>

<file path=xl/ctrlProps/ctrlProp582.xml><?xml version="1.0" encoding="utf-8"?>
<formControlPr xmlns="http://schemas.microsoft.com/office/spreadsheetml/2009/9/main" objectType="CheckBox" checked="Checked" fmlaLink="E17" lockText="1" noThreeD="1"/>
</file>

<file path=xl/ctrlProps/ctrlProp583.xml><?xml version="1.0" encoding="utf-8"?>
<formControlPr xmlns="http://schemas.microsoft.com/office/spreadsheetml/2009/9/main" objectType="CheckBox" checked="Checked" fmlaLink="E18" lockText="1" noThreeD="1"/>
</file>

<file path=xl/ctrlProps/ctrlProp584.xml><?xml version="1.0" encoding="utf-8"?>
<formControlPr xmlns="http://schemas.microsoft.com/office/spreadsheetml/2009/9/main" objectType="CheckBox" checked="Checked" fmlaLink="E19" lockText="1" noThreeD="1"/>
</file>

<file path=xl/ctrlProps/ctrlProp585.xml><?xml version="1.0" encoding="utf-8"?>
<formControlPr xmlns="http://schemas.microsoft.com/office/spreadsheetml/2009/9/main" objectType="CheckBox" checked="Checked" fmlaLink="E20" lockText="1" noThreeD="1"/>
</file>

<file path=xl/ctrlProps/ctrlProp586.xml><?xml version="1.0" encoding="utf-8"?>
<formControlPr xmlns="http://schemas.microsoft.com/office/spreadsheetml/2009/9/main" objectType="CheckBox" checked="Checked" fmlaLink="E21" lockText="1" noThreeD="1"/>
</file>

<file path=xl/ctrlProps/ctrlProp587.xml><?xml version="1.0" encoding="utf-8"?>
<formControlPr xmlns="http://schemas.microsoft.com/office/spreadsheetml/2009/9/main" objectType="CheckBox" checked="Checked" fmlaLink="E22" lockText="1" noThreeD="1"/>
</file>

<file path=xl/ctrlProps/ctrlProp588.xml><?xml version="1.0" encoding="utf-8"?>
<formControlPr xmlns="http://schemas.microsoft.com/office/spreadsheetml/2009/9/main" objectType="CheckBox" checked="Checked" fmlaLink="E23" lockText="1" noThreeD="1"/>
</file>

<file path=xl/ctrlProps/ctrlProp589.xml><?xml version="1.0" encoding="utf-8"?>
<formControlPr xmlns="http://schemas.microsoft.com/office/spreadsheetml/2009/9/main" objectType="CheckBox" checked="Checked" fmlaLink="E24" lockText="1" noThreeD="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CheckBox" checked="Checked" fmlaLink="E25" lockText="1" noThreeD="1"/>
</file>

<file path=xl/ctrlProps/ctrlProp6.xml><?xml version="1.0" encoding="utf-8"?>
<formControlPr xmlns="http://schemas.microsoft.com/office/spreadsheetml/2009/9/main" objectType="CheckBox" fmlaLink="$C$33" lockText="1" noThreeD="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4" lockText="1" noThreeD="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xdr:colOff>
          <xdr:row>30</xdr:row>
          <xdr:rowOff>144780</xdr:rowOff>
        </xdr:from>
        <xdr:to>
          <xdr:col>1</xdr:col>
          <xdr:colOff>685800</xdr:colOff>
          <xdr:row>32</xdr:row>
          <xdr:rowOff>47625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144780</xdr:rowOff>
        </xdr:from>
        <xdr:to>
          <xdr:col>5</xdr:col>
          <xdr:colOff>1019175</xdr:colOff>
          <xdr:row>14</xdr:row>
          <xdr:rowOff>38100</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14</xdr:row>
          <xdr:rowOff>38100</xdr:rowOff>
        </xdr:from>
        <xdr:to>
          <xdr:col>5</xdr:col>
          <xdr:colOff>1019175</xdr:colOff>
          <xdr:row>15</xdr:row>
          <xdr:rowOff>104775</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15</xdr:row>
          <xdr:rowOff>106680</xdr:rowOff>
        </xdr:from>
        <xdr:to>
          <xdr:col>5</xdr:col>
          <xdr:colOff>1019175</xdr:colOff>
          <xdr:row>16</xdr:row>
          <xdr:rowOff>152400</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76200</xdr:rowOff>
        </xdr:from>
        <xdr:to>
          <xdr:col>5</xdr:col>
          <xdr:colOff>1019175</xdr:colOff>
          <xdr:row>16</xdr:row>
          <xdr:rowOff>152400</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31</xdr:row>
          <xdr:rowOff>106680</xdr:rowOff>
        </xdr:from>
        <xdr:to>
          <xdr:col>2</xdr:col>
          <xdr:colOff>161925</xdr:colOff>
          <xdr:row>33</xdr:row>
          <xdr:rowOff>66675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32</xdr:row>
          <xdr:rowOff>121920</xdr:rowOff>
        </xdr:from>
        <xdr:to>
          <xdr:col>1</xdr:col>
          <xdr:colOff>904875</xdr:colOff>
          <xdr:row>34</xdr:row>
          <xdr:rowOff>28575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0A00-000001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0A00-000002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0A00-000003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0A00-000004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563880</xdr:colOff>
          <xdr:row>76</xdr:row>
          <xdr:rowOff>7620</xdr:rowOff>
        </xdr:from>
        <xdr:to>
          <xdr:col>14</xdr:col>
          <xdr:colOff>1097280</xdr:colOff>
          <xdr:row>77</xdr:row>
          <xdr:rowOff>83820</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0A00-000005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0</xdr:row>
          <xdr:rowOff>259080</xdr:rowOff>
        </xdr:to>
        <xdr:sp macro="" textlink="">
          <xdr:nvSpPr>
            <xdr:cNvPr id="128001" name="Button 1" hidden="1">
              <a:extLst>
                <a:ext uri="{63B3BB69-23CF-44E3-9099-C40C66FF867C}">
                  <a14:compatExt spid="_x0000_s128001"/>
                </a:ext>
                <a:ext uri="{FF2B5EF4-FFF2-40B4-BE49-F238E27FC236}">
                  <a16:creationId xmlns:a16="http://schemas.microsoft.com/office/drawing/2014/main" id="{00000000-0008-0000-0B00-000001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72</xdr:row>
          <xdr:rowOff>76200</xdr:rowOff>
        </xdr:from>
        <xdr:to>
          <xdr:col>15</xdr:col>
          <xdr:colOff>807720</xdr:colOff>
          <xdr:row>73</xdr:row>
          <xdr:rowOff>152400</xdr:rowOff>
        </xdr:to>
        <xdr:sp macro="" textlink="">
          <xdr:nvSpPr>
            <xdr:cNvPr id="128002" name="Button 2" hidden="1">
              <a:extLst>
                <a:ext uri="{63B3BB69-23CF-44E3-9099-C40C66FF867C}">
                  <a14:compatExt spid="_x0000_s128002"/>
                </a:ext>
                <a:ext uri="{FF2B5EF4-FFF2-40B4-BE49-F238E27FC236}">
                  <a16:creationId xmlns:a16="http://schemas.microsoft.com/office/drawing/2014/main" id="{00000000-0008-0000-0B00-000002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8003" name="Button 3" hidden="1">
              <a:extLst>
                <a:ext uri="{63B3BB69-23CF-44E3-9099-C40C66FF867C}">
                  <a14:compatExt spid="_x0000_s128003"/>
                </a:ext>
                <a:ext uri="{FF2B5EF4-FFF2-40B4-BE49-F238E27FC236}">
                  <a16:creationId xmlns:a16="http://schemas.microsoft.com/office/drawing/2014/main" id="{00000000-0008-0000-0B00-000003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8004" name="Button 4" hidden="1">
              <a:extLst>
                <a:ext uri="{63B3BB69-23CF-44E3-9099-C40C66FF867C}">
                  <a14:compatExt spid="_x0000_s128004"/>
                </a:ext>
                <a:ext uri="{FF2B5EF4-FFF2-40B4-BE49-F238E27FC236}">
                  <a16:creationId xmlns:a16="http://schemas.microsoft.com/office/drawing/2014/main" id="{00000000-0008-0000-0B00-000004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8005" name="Button 5" hidden="1">
              <a:extLst>
                <a:ext uri="{63B3BB69-23CF-44E3-9099-C40C66FF867C}">
                  <a14:compatExt spid="_x0000_s128005"/>
                </a:ext>
                <a:ext uri="{FF2B5EF4-FFF2-40B4-BE49-F238E27FC236}">
                  <a16:creationId xmlns:a16="http://schemas.microsoft.com/office/drawing/2014/main" id="{00000000-0008-0000-0B00-000005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8006" name="Button 6" hidden="1">
              <a:extLst>
                <a:ext uri="{63B3BB69-23CF-44E3-9099-C40C66FF867C}">
                  <a14:compatExt spid="_x0000_s128006"/>
                </a:ext>
                <a:ext uri="{FF2B5EF4-FFF2-40B4-BE49-F238E27FC236}">
                  <a16:creationId xmlns:a16="http://schemas.microsoft.com/office/drawing/2014/main" id="{00000000-0008-0000-0B00-000006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45720</xdr:rowOff>
        </xdr:from>
        <xdr:to>
          <xdr:col>0</xdr:col>
          <xdr:colOff>563880</xdr:colOff>
          <xdr:row>1</xdr:row>
          <xdr:rowOff>38100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C00-00000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81</xdr:row>
          <xdr:rowOff>76200</xdr:rowOff>
        </xdr:from>
        <xdr:to>
          <xdr:col>16</xdr:col>
          <xdr:colOff>38100</xdr:colOff>
          <xdr:row>82</xdr:row>
          <xdr:rowOff>144780</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C00-00000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0C00-000003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0C00-000004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0C00-000005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0C00-000006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0C00-000007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0C00-000008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0C00-000009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0C00-00000A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0C00-00000B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0C00-00000C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0C00-00000D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0C00-00000E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0C00-00000F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0C00-000010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0C00-00001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0C00-00001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0C00-000013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0C00-000014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0C00-000015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0C00-000016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0C00-000017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0C00-000018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0C00-000019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0C00-00001A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0C00-00001B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0C00-00001C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0C00-00001D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0C00-00001E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0C00-00001F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0C00-000020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0C00-00002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0C00-00002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0C00-000023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0C00-000024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0C00-000025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0C00-000026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0C00-000027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0C00-000028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0C00-000029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0C00-00002A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0C00-00002B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0C00-00002C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0C00-00002D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0C00-00002E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0C00-00002F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0C00-000030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0C00-00003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0C00-00003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0C00-000033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0C00-000034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0C00-000035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0C00-000036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0C00-000037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0C00-000038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0C00-000039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0C00-00003A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45720</xdr:rowOff>
        </xdr:from>
        <xdr:to>
          <xdr:col>0</xdr:col>
          <xdr:colOff>563880</xdr:colOff>
          <xdr:row>1</xdr:row>
          <xdr:rowOff>38100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D00-00000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81</xdr:row>
          <xdr:rowOff>76200</xdr:rowOff>
        </xdr:from>
        <xdr:to>
          <xdr:col>16</xdr:col>
          <xdr:colOff>38100</xdr:colOff>
          <xdr:row>82</xdr:row>
          <xdr:rowOff>144780</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D00-00000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D00-00000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D00-00000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D00-00000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D00-00000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D00-00000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D00-00000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D00-00000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D00-00000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D00-00000B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D00-00000C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D00-00000D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D00-00000E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0D00-00000F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D00-000010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0D00-00001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0D00-00001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D00-00001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0D00-00001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0D00-00001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0D00-00001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0D00-00001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0D00-00001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0D00-00001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0D00-00001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0D00-00001B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0D00-00001C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0D00-00001D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0D00-00001E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0D00-00001F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0D00-000020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0D00-00002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0D00-00002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0D00-00002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0D00-00002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0D00-00002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0D00-00002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0D00-00002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0D00-00002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0D00-00002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0D00-00002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0D00-00002B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0D00-00002C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0D00-00002D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0D00-00002E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0D00-00002F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0D00-000030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0D00-00003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0D00-00003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0D00-00003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0D00-00003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0D00-00003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0D00-00003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0D00-00003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0D00-00003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0D00-00003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0D00-00003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1</xdr:row>
          <xdr:rowOff>83820</xdr:rowOff>
        </xdr:to>
        <xdr:sp macro="" textlink="">
          <xdr:nvSpPr>
            <xdr:cNvPr id="145409" name="Button 1" hidden="1">
              <a:extLst>
                <a:ext uri="{63B3BB69-23CF-44E3-9099-C40C66FF867C}">
                  <a14:compatExt spid="_x0000_s145409"/>
                </a:ext>
                <a:ext uri="{FF2B5EF4-FFF2-40B4-BE49-F238E27FC236}">
                  <a16:creationId xmlns:a16="http://schemas.microsoft.com/office/drawing/2014/main" id="{00000000-0008-0000-0E00-000001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72</xdr:row>
          <xdr:rowOff>76200</xdr:rowOff>
        </xdr:from>
        <xdr:to>
          <xdr:col>15</xdr:col>
          <xdr:colOff>807720</xdr:colOff>
          <xdr:row>73</xdr:row>
          <xdr:rowOff>152400</xdr:rowOff>
        </xdr:to>
        <xdr:sp macro="" textlink="">
          <xdr:nvSpPr>
            <xdr:cNvPr id="145410" name="Button 2" hidden="1">
              <a:extLst>
                <a:ext uri="{63B3BB69-23CF-44E3-9099-C40C66FF867C}">
                  <a14:compatExt spid="_x0000_s145410"/>
                </a:ext>
                <a:ext uri="{FF2B5EF4-FFF2-40B4-BE49-F238E27FC236}">
                  <a16:creationId xmlns:a16="http://schemas.microsoft.com/office/drawing/2014/main" id="{00000000-0008-0000-0E00-000002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152400</xdr:rowOff>
        </xdr:to>
        <xdr:sp macro="" textlink="">
          <xdr:nvSpPr>
            <xdr:cNvPr id="145411" name="Button 3" hidden="1">
              <a:extLst>
                <a:ext uri="{63B3BB69-23CF-44E3-9099-C40C66FF867C}">
                  <a14:compatExt spid="_x0000_s145411"/>
                </a:ext>
                <a:ext uri="{FF2B5EF4-FFF2-40B4-BE49-F238E27FC236}">
                  <a16:creationId xmlns:a16="http://schemas.microsoft.com/office/drawing/2014/main" id="{00000000-0008-0000-0E00-000003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152400</xdr:rowOff>
        </xdr:to>
        <xdr:sp macro="" textlink="">
          <xdr:nvSpPr>
            <xdr:cNvPr id="145412" name="Button 4" hidden="1">
              <a:extLst>
                <a:ext uri="{63B3BB69-23CF-44E3-9099-C40C66FF867C}">
                  <a14:compatExt spid="_x0000_s145412"/>
                </a:ext>
                <a:ext uri="{FF2B5EF4-FFF2-40B4-BE49-F238E27FC236}">
                  <a16:creationId xmlns:a16="http://schemas.microsoft.com/office/drawing/2014/main" id="{00000000-0008-0000-0E00-000004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152400</xdr:rowOff>
        </xdr:to>
        <xdr:sp macro="" textlink="">
          <xdr:nvSpPr>
            <xdr:cNvPr id="145413" name="Button 5" hidden="1">
              <a:extLst>
                <a:ext uri="{63B3BB69-23CF-44E3-9099-C40C66FF867C}">
                  <a14:compatExt spid="_x0000_s145413"/>
                </a:ext>
                <a:ext uri="{FF2B5EF4-FFF2-40B4-BE49-F238E27FC236}">
                  <a16:creationId xmlns:a16="http://schemas.microsoft.com/office/drawing/2014/main" id="{00000000-0008-0000-0E00-000005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152400</xdr:rowOff>
        </xdr:to>
        <xdr:sp macro="" textlink="">
          <xdr:nvSpPr>
            <xdr:cNvPr id="145414" name="Button 6" hidden="1">
              <a:extLst>
                <a:ext uri="{63B3BB69-23CF-44E3-9099-C40C66FF867C}">
                  <a14:compatExt spid="_x0000_s145414"/>
                </a:ext>
                <a:ext uri="{FF2B5EF4-FFF2-40B4-BE49-F238E27FC236}">
                  <a16:creationId xmlns:a16="http://schemas.microsoft.com/office/drawing/2014/main" id="{00000000-0008-0000-0E00-000006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2</xdr:row>
          <xdr:rowOff>30480</xdr:rowOff>
        </xdr:to>
        <xdr:sp macro="" textlink="">
          <xdr:nvSpPr>
            <xdr:cNvPr id="146433" name="Button 1" hidden="1">
              <a:extLst>
                <a:ext uri="{63B3BB69-23CF-44E3-9099-C40C66FF867C}">
                  <a14:compatExt spid="_x0000_s146433"/>
                </a:ext>
                <a:ext uri="{FF2B5EF4-FFF2-40B4-BE49-F238E27FC236}">
                  <a16:creationId xmlns:a16="http://schemas.microsoft.com/office/drawing/2014/main" id="{00000000-0008-0000-0F00-000001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72</xdr:row>
          <xdr:rowOff>76200</xdr:rowOff>
        </xdr:from>
        <xdr:to>
          <xdr:col>15</xdr:col>
          <xdr:colOff>807720</xdr:colOff>
          <xdr:row>73</xdr:row>
          <xdr:rowOff>152400</xdr:rowOff>
        </xdr:to>
        <xdr:sp macro="" textlink="">
          <xdr:nvSpPr>
            <xdr:cNvPr id="146434" name="Button 2" hidden="1">
              <a:extLst>
                <a:ext uri="{63B3BB69-23CF-44E3-9099-C40C66FF867C}">
                  <a14:compatExt spid="_x0000_s146434"/>
                </a:ext>
                <a:ext uri="{FF2B5EF4-FFF2-40B4-BE49-F238E27FC236}">
                  <a16:creationId xmlns:a16="http://schemas.microsoft.com/office/drawing/2014/main" id="{00000000-0008-0000-0F00-000002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83820</xdr:rowOff>
        </xdr:to>
        <xdr:sp macro="" textlink="">
          <xdr:nvSpPr>
            <xdr:cNvPr id="146435" name="Button 3" hidden="1">
              <a:extLst>
                <a:ext uri="{63B3BB69-23CF-44E3-9099-C40C66FF867C}">
                  <a14:compatExt spid="_x0000_s146435"/>
                </a:ext>
                <a:ext uri="{FF2B5EF4-FFF2-40B4-BE49-F238E27FC236}">
                  <a16:creationId xmlns:a16="http://schemas.microsoft.com/office/drawing/2014/main" id="{00000000-0008-0000-0F00-000003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83820</xdr:rowOff>
        </xdr:to>
        <xdr:sp macro="" textlink="">
          <xdr:nvSpPr>
            <xdr:cNvPr id="146436" name="Button 4" hidden="1">
              <a:extLst>
                <a:ext uri="{63B3BB69-23CF-44E3-9099-C40C66FF867C}">
                  <a14:compatExt spid="_x0000_s146436"/>
                </a:ext>
                <a:ext uri="{FF2B5EF4-FFF2-40B4-BE49-F238E27FC236}">
                  <a16:creationId xmlns:a16="http://schemas.microsoft.com/office/drawing/2014/main" id="{00000000-0008-0000-0F00-000004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83820</xdr:rowOff>
        </xdr:to>
        <xdr:sp macro="" textlink="">
          <xdr:nvSpPr>
            <xdr:cNvPr id="146437" name="Button 5" hidden="1">
              <a:extLst>
                <a:ext uri="{63B3BB69-23CF-44E3-9099-C40C66FF867C}">
                  <a14:compatExt spid="_x0000_s146437"/>
                </a:ext>
                <a:ext uri="{FF2B5EF4-FFF2-40B4-BE49-F238E27FC236}">
                  <a16:creationId xmlns:a16="http://schemas.microsoft.com/office/drawing/2014/main" id="{00000000-0008-0000-0F00-000005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83820</xdr:rowOff>
        </xdr:to>
        <xdr:sp macro="" textlink="">
          <xdr:nvSpPr>
            <xdr:cNvPr id="146438" name="Button 6" hidden="1">
              <a:extLst>
                <a:ext uri="{63B3BB69-23CF-44E3-9099-C40C66FF867C}">
                  <a14:compatExt spid="_x0000_s146438"/>
                </a:ext>
                <a:ext uri="{FF2B5EF4-FFF2-40B4-BE49-F238E27FC236}">
                  <a16:creationId xmlns:a16="http://schemas.microsoft.com/office/drawing/2014/main" id="{00000000-0008-0000-0F00-000006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3</xdr:row>
          <xdr:rowOff>45720</xdr:rowOff>
        </xdr:to>
        <xdr:sp macro="" textlink="">
          <xdr:nvSpPr>
            <xdr:cNvPr id="147457" name="Button 1" hidden="1">
              <a:extLst>
                <a:ext uri="{63B3BB69-23CF-44E3-9099-C40C66FF867C}">
                  <a14:compatExt spid="_x0000_s147457"/>
                </a:ext>
                <a:ext uri="{FF2B5EF4-FFF2-40B4-BE49-F238E27FC236}">
                  <a16:creationId xmlns:a16="http://schemas.microsoft.com/office/drawing/2014/main" id="{00000000-0008-0000-1000-000001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72</xdr:row>
          <xdr:rowOff>76200</xdr:rowOff>
        </xdr:from>
        <xdr:to>
          <xdr:col>15</xdr:col>
          <xdr:colOff>807720</xdr:colOff>
          <xdr:row>73</xdr:row>
          <xdr:rowOff>152400</xdr:rowOff>
        </xdr:to>
        <xdr:sp macro="" textlink="">
          <xdr:nvSpPr>
            <xdr:cNvPr id="147458" name="Button 2" hidden="1">
              <a:extLst>
                <a:ext uri="{63B3BB69-23CF-44E3-9099-C40C66FF867C}">
                  <a14:compatExt spid="_x0000_s147458"/>
                </a:ext>
                <a:ext uri="{FF2B5EF4-FFF2-40B4-BE49-F238E27FC236}">
                  <a16:creationId xmlns:a16="http://schemas.microsoft.com/office/drawing/2014/main" id="{00000000-0008-0000-1000-000002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3</xdr:row>
          <xdr:rowOff>114300</xdr:rowOff>
        </xdr:to>
        <xdr:sp macro="" textlink="">
          <xdr:nvSpPr>
            <xdr:cNvPr id="147459" name="Button 3" hidden="1">
              <a:extLst>
                <a:ext uri="{63B3BB69-23CF-44E3-9099-C40C66FF867C}">
                  <a14:compatExt spid="_x0000_s147459"/>
                </a:ext>
                <a:ext uri="{FF2B5EF4-FFF2-40B4-BE49-F238E27FC236}">
                  <a16:creationId xmlns:a16="http://schemas.microsoft.com/office/drawing/2014/main" id="{00000000-0008-0000-1000-000003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3</xdr:row>
          <xdr:rowOff>114300</xdr:rowOff>
        </xdr:to>
        <xdr:sp macro="" textlink="">
          <xdr:nvSpPr>
            <xdr:cNvPr id="147460" name="Button 4" hidden="1">
              <a:extLst>
                <a:ext uri="{63B3BB69-23CF-44E3-9099-C40C66FF867C}">
                  <a14:compatExt spid="_x0000_s147460"/>
                </a:ext>
                <a:ext uri="{FF2B5EF4-FFF2-40B4-BE49-F238E27FC236}">
                  <a16:creationId xmlns:a16="http://schemas.microsoft.com/office/drawing/2014/main" id="{00000000-0008-0000-1000-000004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3</xdr:row>
          <xdr:rowOff>114300</xdr:rowOff>
        </xdr:to>
        <xdr:sp macro="" textlink="">
          <xdr:nvSpPr>
            <xdr:cNvPr id="147461" name="Button 5" hidden="1">
              <a:extLst>
                <a:ext uri="{63B3BB69-23CF-44E3-9099-C40C66FF867C}">
                  <a14:compatExt spid="_x0000_s147461"/>
                </a:ext>
                <a:ext uri="{FF2B5EF4-FFF2-40B4-BE49-F238E27FC236}">
                  <a16:creationId xmlns:a16="http://schemas.microsoft.com/office/drawing/2014/main" id="{00000000-0008-0000-1000-000005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3</xdr:row>
          <xdr:rowOff>114300</xdr:rowOff>
        </xdr:to>
        <xdr:sp macro="" textlink="">
          <xdr:nvSpPr>
            <xdr:cNvPr id="147462" name="Button 6" hidden="1">
              <a:extLst>
                <a:ext uri="{63B3BB69-23CF-44E3-9099-C40C66FF867C}">
                  <a14:compatExt spid="_x0000_s147462"/>
                </a:ext>
                <a:ext uri="{FF2B5EF4-FFF2-40B4-BE49-F238E27FC236}">
                  <a16:creationId xmlns:a16="http://schemas.microsoft.com/office/drawing/2014/main" id="{00000000-0008-0000-1000-000006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45720</xdr:rowOff>
        </xdr:from>
        <xdr:to>
          <xdr:col>0</xdr:col>
          <xdr:colOff>563880</xdr:colOff>
          <xdr:row>1</xdr:row>
          <xdr:rowOff>38100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100-00000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88</xdr:row>
          <xdr:rowOff>76200</xdr:rowOff>
        </xdr:from>
        <xdr:to>
          <xdr:col>16</xdr:col>
          <xdr:colOff>38100</xdr:colOff>
          <xdr:row>89</xdr:row>
          <xdr:rowOff>144780</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100-00001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100-00001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100-00001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100-00001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100-00001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100-00001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100-00002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100-00002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100-00002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100-00002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100-00002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100-00002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100-00002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100-000027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100-000028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100-000029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100-00002A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100-00002B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100-00002C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100-00002D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100-00002E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100-00002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100-00003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100-00003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100-00003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100-00003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100-00003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100-00003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100-00003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100-000037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100-000038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100-000039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100-00003A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27707" name="Button 59" hidden="1">
              <a:extLst>
                <a:ext uri="{63B3BB69-23CF-44E3-9099-C40C66FF867C}">
                  <a14:compatExt spid="_x0000_s27707"/>
                </a:ext>
                <a:ext uri="{FF2B5EF4-FFF2-40B4-BE49-F238E27FC236}">
                  <a16:creationId xmlns:a16="http://schemas.microsoft.com/office/drawing/2014/main" id="{00000000-0008-0000-1100-00003B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27708" name="Button 60" hidden="1">
              <a:extLst>
                <a:ext uri="{63B3BB69-23CF-44E3-9099-C40C66FF867C}">
                  <a14:compatExt spid="_x0000_s27708"/>
                </a:ext>
                <a:ext uri="{FF2B5EF4-FFF2-40B4-BE49-F238E27FC236}">
                  <a16:creationId xmlns:a16="http://schemas.microsoft.com/office/drawing/2014/main" id="{00000000-0008-0000-1100-00003C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27709" name="Button 61" hidden="1">
              <a:extLst>
                <a:ext uri="{63B3BB69-23CF-44E3-9099-C40C66FF867C}">
                  <a14:compatExt spid="_x0000_s27709"/>
                </a:ext>
                <a:ext uri="{FF2B5EF4-FFF2-40B4-BE49-F238E27FC236}">
                  <a16:creationId xmlns:a16="http://schemas.microsoft.com/office/drawing/2014/main" id="{00000000-0008-0000-1100-00003D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27710" name="Button 62" hidden="1">
              <a:extLst>
                <a:ext uri="{63B3BB69-23CF-44E3-9099-C40C66FF867C}">
                  <a14:compatExt spid="_x0000_s27710"/>
                </a:ext>
                <a:ext uri="{FF2B5EF4-FFF2-40B4-BE49-F238E27FC236}">
                  <a16:creationId xmlns:a16="http://schemas.microsoft.com/office/drawing/2014/main" id="{00000000-0008-0000-1100-00003E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27711" name="Button 63" hidden="1">
              <a:extLst>
                <a:ext uri="{63B3BB69-23CF-44E3-9099-C40C66FF867C}">
                  <a14:compatExt spid="_x0000_s27711"/>
                </a:ext>
                <a:ext uri="{FF2B5EF4-FFF2-40B4-BE49-F238E27FC236}">
                  <a16:creationId xmlns:a16="http://schemas.microsoft.com/office/drawing/2014/main" id="{00000000-0008-0000-1100-00003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27712" name="Button 64" hidden="1">
              <a:extLst>
                <a:ext uri="{63B3BB69-23CF-44E3-9099-C40C66FF867C}">
                  <a14:compatExt spid="_x0000_s27712"/>
                </a:ext>
                <a:ext uri="{FF2B5EF4-FFF2-40B4-BE49-F238E27FC236}">
                  <a16:creationId xmlns:a16="http://schemas.microsoft.com/office/drawing/2014/main" id="{00000000-0008-0000-1100-00004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27713" name="Button 65" hidden="1">
              <a:extLst>
                <a:ext uri="{63B3BB69-23CF-44E3-9099-C40C66FF867C}">
                  <a14:compatExt spid="_x0000_s27713"/>
                </a:ext>
                <a:ext uri="{FF2B5EF4-FFF2-40B4-BE49-F238E27FC236}">
                  <a16:creationId xmlns:a16="http://schemas.microsoft.com/office/drawing/2014/main" id="{00000000-0008-0000-1100-00004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27714" name="Button 66" hidden="1">
              <a:extLst>
                <a:ext uri="{63B3BB69-23CF-44E3-9099-C40C66FF867C}">
                  <a14:compatExt spid="_x0000_s27714"/>
                </a:ext>
                <a:ext uri="{FF2B5EF4-FFF2-40B4-BE49-F238E27FC236}">
                  <a16:creationId xmlns:a16="http://schemas.microsoft.com/office/drawing/2014/main" id="{00000000-0008-0000-1100-00004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27715" name="Button 67" hidden="1">
              <a:extLst>
                <a:ext uri="{63B3BB69-23CF-44E3-9099-C40C66FF867C}">
                  <a14:compatExt spid="_x0000_s27715"/>
                </a:ext>
                <a:ext uri="{FF2B5EF4-FFF2-40B4-BE49-F238E27FC236}">
                  <a16:creationId xmlns:a16="http://schemas.microsoft.com/office/drawing/2014/main" id="{00000000-0008-0000-1100-00004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27716" name="Button 68" hidden="1">
              <a:extLst>
                <a:ext uri="{63B3BB69-23CF-44E3-9099-C40C66FF867C}">
                  <a14:compatExt spid="_x0000_s27716"/>
                </a:ext>
                <a:ext uri="{FF2B5EF4-FFF2-40B4-BE49-F238E27FC236}">
                  <a16:creationId xmlns:a16="http://schemas.microsoft.com/office/drawing/2014/main" id="{00000000-0008-0000-1100-00004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27717" name="Button 69" hidden="1">
              <a:extLst>
                <a:ext uri="{63B3BB69-23CF-44E3-9099-C40C66FF867C}">
                  <a14:compatExt spid="_x0000_s27717"/>
                </a:ext>
                <a:ext uri="{FF2B5EF4-FFF2-40B4-BE49-F238E27FC236}">
                  <a16:creationId xmlns:a16="http://schemas.microsoft.com/office/drawing/2014/main" id="{00000000-0008-0000-1100-00004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27718" name="Button 70" hidden="1">
              <a:extLst>
                <a:ext uri="{63B3BB69-23CF-44E3-9099-C40C66FF867C}">
                  <a14:compatExt spid="_x0000_s27718"/>
                </a:ext>
                <a:ext uri="{FF2B5EF4-FFF2-40B4-BE49-F238E27FC236}">
                  <a16:creationId xmlns:a16="http://schemas.microsoft.com/office/drawing/2014/main" id="{00000000-0008-0000-1100-00004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27719" name="Button 71" hidden="1">
              <a:extLst>
                <a:ext uri="{63B3BB69-23CF-44E3-9099-C40C66FF867C}">
                  <a14:compatExt spid="_x0000_s27719"/>
                </a:ext>
                <a:ext uri="{FF2B5EF4-FFF2-40B4-BE49-F238E27FC236}">
                  <a16:creationId xmlns:a16="http://schemas.microsoft.com/office/drawing/2014/main" id="{00000000-0008-0000-1100-000047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27720" name="Button 72" hidden="1">
              <a:extLst>
                <a:ext uri="{63B3BB69-23CF-44E3-9099-C40C66FF867C}">
                  <a14:compatExt spid="_x0000_s27720"/>
                </a:ext>
                <a:ext uri="{FF2B5EF4-FFF2-40B4-BE49-F238E27FC236}">
                  <a16:creationId xmlns:a16="http://schemas.microsoft.com/office/drawing/2014/main" id="{00000000-0008-0000-1100-000048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27721" name="Button 73" hidden="1">
              <a:extLst>
                <a:ext uri="{63B3BB69-23CF-44E3-9099-C40C66FF867C}">
                  <a14:compatExt spid="_x0000_s27721"/>
                </a:ext>
                <a:ext uri="{FF2B5EF4-FFF2-40B4-BE49-F238E27FC236}">
                  <a16:creationId xmlns:a16="http://schemas.microsoft.com/office/drawing/2014/main" id="{00000000-0008-0000-1100-000049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27722" name="Button 74" hidden="1">
              <a:extLst>
                <a:ext uri="{63B3BB69-23CF-44E3-9099-C40C66FF867C}">
                  <a14:compatExt spid="_x0000_s27722"/>
                </a:ext>
                <a:ext uri="{FF2B5EF4-FFF2-40B4-BE49-F238E27FC236}">
                  <a16:creationId xmlns:a16="http://schemas.microsoft.com/office/drawing/2014/main" id="{00000000-0008-0000-1100-00004A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27723" name="Button 75" hidden="1">
              <a:extLst>
                <a:ext uri="{63B3BB69-23CF-44E3-9099-C40C66FF867C}">
                  <a14:compatExt spid="_x0000_s27723"/>
                </a:ext>
                <a:ext uri="{FF2B5EF4-FFF2-40B4-BE49-F238E27FC236}">
                  <a16:creationId xmlns:a16="http://schemas.microsoft.com/office/drawing/2014/main" id="{00000000-0008-0000-1100-00004B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27724" name="Button 76" hidden="1">
              <a:extLst>
                <a:ext uri="{63B3BB69-23CF-44E3-9099-C40C66FF867C}">
                  <a14:compatExt spid="_x0000_s27724"/>
                </a:ext>
                <a:ext uri="{FF2B5EF4-FFF2-40B4-BE49-F238E27FC236}">
                  <a16:creationId xmlns:a16="http://schemas.microsoft.com/office/drawing/2014/main" id="{00000000-0008-0000-1100-00004C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27725" name="Button 77" hidden="1">
              <a:extLst>
                <a:ext uri="{63B3BB69-23CF-44E3-9099-C40C66FF867C}">
                  <a14:compatExt spid="_x0000_s27725"/>
                </a:ext>
                <a:ext uri="{FF2B5EF4-FFF2-40B4-BE49-F238E27FC236}">
                  <a16:creationId xmlns:a16="http://schemas.microsoft.com/office/drawing/2014/main" id="{00000000-0008-0000-1100-00004D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27726" name="Button 78" hidden="1">
              <a:extLst>
                <a:ext uri="{63B3BB69-23CF-44E3-9099-C40C66FF867C}">
                  <a14:compatExt spid="_x0000_s27726"/>
                </a:ext>
                <a:ext uri="{FF2B5EF4-FFF2-40B4-BE49-F238E27FC236}">
                  <a16:creationId xmlns:a16="http://schemas.microsoft.com/office/drawing/2014/main" id="{00000000-0008-0000-1100-00004E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27727" name="Button 79" hidden="1">
              <a:extLst>
                <a:ext uri="{63B3BB69-23CF-44E3-9099-C40C66FF867C}">
                  <a14:compatExt spid="_x0000_s27727"/>
                </a:ext>
                <a:ext uri="{FF2B5EF4-FFF2-40B4-BE49-F238E27FC236}">
                  <a16:creationId xmlns:a16="http://schemas.microsoft.com/office/drawing/2014/main" id="{00000000-0008-0000-1100-00004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27728" name="Button 80" hidden="1">
              <a:extLst>
                <a:ext uri="{63B3BB69-23CF-44E3-9099-C40C66FF867C}">
                  <a14:compatExt spid="_x0000_s27728"/>
                </a:ext>
                <a:ext uri="{FF2B5EF4-FFF2-40B4-BE49-F238E27FC236}">
                  <a16:creationId xmlns:a16="http://schemas.microsoft.com/office/drawing/2014/main" id="{00000000-0008-0000-1100-00005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27729" name="Button 81" hidden="1">
              <a:extLst>
                <a:ext uri="{63B3BB69-23CF-44E3-9099-C40C66FF867C}">
                  <a14:compatExt spid="_x0000_s27729"/>
                </a:ext>
                <a:ext uri="{FF2B5EF4-FFF2-40B4-BE49-F238E27FC236}">
                  <a16:creationId xmlns:a16="http://schemas.microsoft.com/office/drawing/2014/main" id="{00000000-0008-0000-1100-00005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27730" name="Button 82" hidden="1">
              <a:extLst>
                <a:ext uri="{63B3BB69-23CF-44E3-9099-C40C66FF867C}">
                  <a14:compatExt spid="_x0000_s27730"/>
                </a:ext>
                <a:ext uri="{FF2B5EF4-FFF2-40B4-BE49-F238E27FC236}">
                  <a16:creationId xmlns:a16="http://schemas.microsoft.com/office/drawing/2014/main" id="{00000000-0008-0000-1100-00005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45720</xdr:rowOff>
        </xdr:from>
        <xdr:to>
          <xdr:col>0</xdr:col>
          <xdr:colOff>563880</xdr:colOff>
          <xdr:row>1</xdr:row>
          <xdr:rowOff>38100</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1200-000001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88</xdr:row>
          <xdr:rowOff>76200</xdr:rowOff>
        </xdr:from>
        <xdr:to>
          <xdr:col>16</xdr:col>
          <xdr:colOff>38100</xdr:colOff>
          <xdr:row>89</xdr:row>
          <xdr:rowOff>144780</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1200-000002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1200-000003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1200-00000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1200-00000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1200-000006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1200-00000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1200-000008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1200-000009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1200-00000A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1200-00000B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1200-00000C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1200-00000D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1200-00000E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1200-00000F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1200-000010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1200-000011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1200-000012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1200-000013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1200-00001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1200-00001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1200-000016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1200-00001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1200-000018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1200-000019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1200-00001A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1200-00001B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1200-00001C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1200-00001D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1200-00001E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1200-00001F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1200-000020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1200-000021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1200-000022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1200-000023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1200-00002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1200-00002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1200-000026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1200-00002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1200-000028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1200-000029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1200-00002A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1200-00002B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1200-00002C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1200-00002D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1200-00002E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1200-00002F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1200-000030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1200-000031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1200-000032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1200-000033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1200-00003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1200-00003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1200-000036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1200-00003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1200-000038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1200-000039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1200-00003A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45720</xdr:rowOff>
        </xdr:from>
        <xdr:to>
          <xdr:col>0</xdr:col>
          <xdr:colOff>563880</xdr:colOff>
          <xdr:row>1</xdr:row>
          <xdr:rowOff>38100</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1300-000001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87</xdr:row>
          <xdr:rowOff>76200</xdr:rowOff>
        </xdr:from>
        <xdr:to>
          <xdr:col>16</xdr:col>
          <xdr:colOff>38100</xdr:colOff>
          <xdr:row>88</xdr:row>
          <xdr:rowOff>144780</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1300-000002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1300-000003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1300-00000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1300-00000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1300-000006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1300-000007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1300-000008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1300-00000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1300-00000A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1300-00000B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1300-00000C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1300-00000D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1300-00000E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1300-00000F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1300-000010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1300-000011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1300-000012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1300-000013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1300-00001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1300-00001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1300-000016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1300-000017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1300-000018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1300-00001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1300-00001A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1300-00001B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1300-00001C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1300-00001D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1300-00001E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1300-00001F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1300-000020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1300-000021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1300-000022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1300-000023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1300-00002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1300-00002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1300-000026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1300-000027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1300-000028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1300-00002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1300-00002A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1300-00002B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1300-00002C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1300-00002D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1300-00002E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1300-00002F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1300-000030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1300-000031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1300-000032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1300-000033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1300-00003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1300-00003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1300-000036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1300-000037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1300-000038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1300-00003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1300-00003A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579120</xdr:colOff>
          <xdr:row>86</xdr:row>
          <xdr:rowOff>68580</xdr:rowOff>
        </xdr:from>
        <xdr:to>
          <xdr:col>30</xdr:col>
          <xdr:colOff>236220</xdr:colOff>
          <xdr:row>87</xdr:row>
          <xdr:rowOff>144780</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8849" name="Button 1" hidden="1">
              <a:extLst>
                <a:ext uri="{63B3BB69-23CF-44E3-9099-C40C66FF867C}">
                  <a14:compatExt spid="_x0000_s78849"/>
                </a:ext>
                <a:ext uri="{FF2B5EF4-FFF2-40B4-BE49-F238E27FC236}">
                  <a16:creationId xmlns:a16="http://schemas.microsoft.com/office/drawing/2014/main" id="{00000000-0008-0000-1400-0000013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579120</xdr:colOff>
          <xdr:row>81</xdr:row>
          <xdr:rowOff>68580</xdr:rowOff>
        </xdr:from>
        <xdr:to>
          <xdr:col>30</xdr:col>
          <xdr:colOff>236220</xdr:colOff>
          <xdr:row>82</xdr:row>
          <xdr:rowOff>144780</xdr:rowOff>
        </xdr:to>
        <xdr:sp macro="" textlink="">
          <xdr:nvSpPr>
            <xdr:cNvPr id="78850" name="Button 2" hidden="1">
              <a:extLst>
                <a:ext uri="{63B3BB69-23CF-44E3-9099-C40C66FF867C}">
                  <a14:compatExt spid="_x0000_s78850"/>
                </a:ext>
                <a:ext uri="{FF2B5EF4-FFF2-40B4-BE49-F238E27FC236}">
                  <a16:creationId xmlns:a16="http://schemas.microsoft.com/office/drawing/2014/main" id="{00000000-0008-0000-1400-0000023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9873" name="Button 1" hidden="1">
              <a:extLst>
                <a:ext uri="{63B3BB69-23CF-44E3-9099-C40C66FF867C}">
                  <a14:compatExt spid="_x0000_s79873"/>
                </a:ext>
                <a:ext uri="{FF2B5EF4-FFF2-40B4-BE49-F238E27FC236}">
                  <a16:creationId xmlns:a16="http://schemas.microsoft.com/office/drawing/2014/main" id="{00000000-0008-0000-1500-000001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9874" name="Button 2" hidden="1">
              <a:extLst>
                <a:ext uri="{63B3BB69-23CF-44E3-9099-C40C66FF867C}">
                  <a14:compatExt spid="_x0000_s79874"/>
                </a:ext>
                <a:ext uri="{FF2B5EF4-FFF2-40B4-BE49-F238E27FC236}">
                  <a16:creationId xmlns:a16="http://schemas.microsoft.com/office/drawing/2014/main" id="{00000000-0008-0000-1500-000002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9875" name="Button 3" hidden="1">
              <a:extLst>
                <a:ext uri="{63B3BB69-23CF-44E3-9099-C40C66FF867C}">
                  <a14:compatExt spid="_x0000_s79875"/>
                </a:ext>
                <a:ext uri="{FF2B5EF4-FFF2-40B4-BE49-F238E27FC236}">
                  <a16:creationId xmlns:a16="http://schemas.microsoft.com/office/drawing/2014/main" id="{00000000-0008-0000-1500-000003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7620</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1600-000001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7620</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1600-000002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7620</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1600-000003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7620</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1600-000004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601980</xdr:colOff>
          <xdr:row>80</xdr:row>
          <xdr:rowOff>38100</xdr:rowOff>
        </xdr:from>
        <xdr:to>
          <xdr:col>14</xdr:col>
          <xdr:colOff>1135380</xdr:colOff>
          <xdr:row>81</xdr:row>
          <xdr:rowOff>114300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1600-000005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0</xdr:row>
          <xdr:rowOff>259080</xdr:rowOff>
        </xdr:to>
        <xdr:sp macro="" textlink="">
          <xdr:nvSpPr>
            <xdr:cNvPr id="80897" name="Button 1" hidden="1">
              <a:extLst>
                <a:ext uri="{63B3BB69-23CF-44E3-9099-C40C66FF867C}">
                  <a14:compatExt spid="_x0000_s80897"/>
                </a:ext>
                <a:ext uri="{FF2B5EF4-FFF2-40B4-BE49-F238E27FC236}">
                  <a16:creationId xmlns:a16="http://schemas.microsoft.com/office/drawing/2014/main" id="{00000000-0008-0000-1700-000001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67</xdr:row>
          <xdr:rowOff>76200</xdr:rowOff>
        </xdr:from>
        <xdr:to>
          <xdr:col>15</xdr:col>
          <xdr:colOff>807720</xdr:colOff>
          <xdr:row>68</xdr:row>
          <xdr:rowOff>152400</xdr:rowOff>
        </xdr:to>
        <xdr:sp macro="" textlink="">
          <xdr:nvSpPr>
            <xdr:cNvPr id="80898" name="Button 2" hidden="1">
              <a:extLst>
                <a:ext uri="{63B3BB69-23CF-44E3-9099-C40C66FF867C}">
                  <a14:compatExt spid="_x0000_s80898"/>
                </a:ext>
                <a:ext uri="{FF2B5EF4-FFF2-40B4-BE49-F238E27FC236}">
                  <a16:creationId xmlns:a16="http://schemas.microsoft.com/office/drawing/2014/main" id="{00000000-0008-0000-1700-000002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80899" name="Button 3" hidden="1">
              <a:extLst>
                <a:ext uri="{63B3BB69-23CF-44E3-9099-C40C66FF867C}">
                  <a14:compatExt spid="_x0000_s80899"/>
                </a:ext>
                <a:ext uri="{FF2B5EF4-FFF2-40B4-BE49-F238E27FC236}">
                  <a16:creationId xmlns:a16="http://schemas.microsoft.com/office/drawing/2014/main" id="{00000000-0008-0000-1700-000003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80900" name="Button 4" hidden="1">
              <a:extLst>
                <a:ext uri="{63B3BB69-23CF-44E3-9099-C40C66FF867C}">
                  <a14:compatExt spid="_x0000_s80900"/>
                </a:ext>
                <a:ext uri="{FF2B5EF4-FFF2-40B4-BE49-F238E27FC236}">
                  <a16:creationId xmlns:a16="http://schemas.microsoft.com/office/drawing/2014/main" id="{00000000-0008-0000-1700-000004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80901" name="Button 5" hidden="1">
              <a:extLst>
                <a:ext uri="{63B3BB69-23CF-44E3-9099-C40C66FF867C}">
                  <a14:compatExt spid="_x0000_s80901"/>
                </a:ext>
                <a:ext uri="{FF2B5EF4-FFF2-40B4-BE49-F238E27FC236}">
                  <a16:creationId xmlns:a16="http://schemas.microsoft.com/office/drawing/2014/main" id="{00000000-0008-0000-1700-000005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80902" name="Button 6" hidden="1">
              <a:extLst>
                <a:ext uri="{63B3BB69-23CF-44E3-9099-C40C66FF867C}">
                  <a14:compatExt spid="_x0000_s80902"/>
                </a:ext>
                <a:ext uri="{FF2B5EF4-FFF2-40B4-BE49-F238E27FC236}">
                  <a16:creationId xmlns:a16="http://schemas.microsoft.com/office/drawing/2014/main" id="{00000000-0008-0000-1700-000006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0</xdr:row>
          <xdr:rowOff>259080</xdr:rowOff>
        </xdr:to>
        <xdr:sp macro="" textlink="">
          <xdr:nvSpPr>
            <xdr:cNvPr id="129025" name="Button 1" hidden="1">
              <a:extLst>
                <a:ext uri="{63B3BB69-23CF-44E3-9099-C40C66FF867C}">
                  <a14:compatExt spid="_x0000_s129025"/>
                </a:ext>
                <a:ext uri="{FF2B5EF4-FFF2-40B4-BE49-F238E27FC236}">
                  <a16:creationId xmlns:a16="http://schemas.microsoft.com/office/drawing/2014/main" id="{00000000-0008-0000-1800-000001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72</xdr:row>
          <xdr:rowOff>76200</xdr:rowOff>
        </xdr:from>
        <xdr:to>
          <xdr:col>15</xdr:col>
          <xdr:colOff>807720</xdr:colOff>
          <xdr:row>73</xdr:row>
          <xdr:rowOff>152400</xdr:rowOff>
        </xdr:to>
        <xdr:sp macro="" textlink="">
          <xdr:nvSpPr>
            <xdr:cNvPr id="129026" name="Button 2" hidden="1">
              <a:extLst>
                <a:ext uri="{63B3BB69-23CF-44E3-9099-C40C66FF867C}">
                  <a14:compatExt spid="_x0000_s129026"/>
                </a:ext>
                <a:ext uri="{FF2B5EF4-FFF2-40B4-BE49-F238E27FC236}">
                  <a16:creationId xmlns:a16="http://schemas.microsoft.com/office/drawing/2014/main" id="{00000000-0008-0000-1800-000002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9027" name="Button 3" hidden="1">
              <a:extLst>
                <a:ext uri="{63B3BB69-23CF-44E3-9099-C40C66FF867C}">
                  <a14:compatExt spid="_x0000_s129027"/>
                </a:ext>
                <a:ext uri="{FF2B5EF4-FFF2-40B4-BE49-F238E27FC236}">
                  <a16:creationId xmlns:a16="http://schemas.microsoft.com/office/drawing/2014/main" id="{00000000-0008-0000-1800-000003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9028" name="Button 4" hidden="1">
              <a:extLst>
                <a:ext uri="{63B3BB69-23CF-44E3-9099-C40C66FF867C}">
                  <a14:compatExt spid="_x0000_s129028"/>
                </a:ext>
                <a:ext uri="{FF2B5EF4-FFF2-40B4-BE49-F238E27FC236}">
                  <a16:creationId xmlns:a16="http://schemas.microsoft.com/office/drawing/2014/main" id="{00000000-0008-0000-1800-000004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9029" name="Button 5" hidden="1">
              <a:extLst>
                <a:ext uri="{63B3BB69-23CF-44E3-9099-C40C66FF867C}">
                  <a14:compatExt spid="_x0000_s129029"/>
                </a:ext>
                <a:ext uri="{FF2B5EF4-FFF2-40B4-BE49-F238E27FC236}">
                  <a16:creationId xmlns:a16="http://schemas.microsoft.com/office/drawing/2014/main" id="{00000000-0008-0000-1800-000005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9030" name="Button 6" hidden="1">
              <a:extLst>
                <a:ext uri="{63B3BB69-23CF-44E3-9099-C40C66FF867C}">
                  <a14:compatExt spid="_x0000_s129030"/>
                </a:ext>
                <a:ext uri="{FF2B5EF4-FFF2-40B4-BE49-F238E27FC236}">
                  <a16:creationId xmlns:a16="http://schemas.microsoft.com/office/drawing/2014/main" id="{00000000-0008-0000-1800-000006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45720</xdr:rowOff>
        </xdr:from>
        <xdr:to>
          <xdr:col>0</xdr:col>
          <xdr:colOff>563880</xdr:colOff>
          <xdr:row>1</xdr:row>
          <xdr:rowOff>38100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00000000-0008-0000-1900-000001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82</xdr:row>
          <xdr:rowOff>76200</xdr:rowOff>
        </xdr:from>
        <xdr:to>
          <xdr:col>16</xdr:col>
          <xdr:colOff>38100</xdr:colOff>
          <xdr:row>83</xdr:row>
          <xdr:rowOff>144780</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00000000-0008-0000-1900-000002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1859" name="Button 3" hidden="1">
              <a:extLst>
                <a:ext uri="{63B3BB69-23CF-44E3-9099-C40C66FF867C}">
                  <a14:compatExt spid="_x0000_s121859"/>
                </a:ext>
                <a:ext uri="{FF2B5EF4-FFF2-40B4-BE49-F238E27FC236}">
                  <a16:creationId xmlns:a16="http://schemas.microsoft.com/office/drawing/2014/main" id="{00000000-0008-0000-1900-000003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1860" name="Button 4" hidden="1">
              <a:extLst>
                <a:ext uri="{63B3BB69-23CF-44E3-9099-C40C66FF867C}">
                  <a14:compatExt spid="_x0000_s121860"/>
                </a:ext>
                <a:ext uri="{FF2B5EF4-FFF2-40B4-BE49-F238E27FC236}">
                  <a16:creationId xmlns:a16="http://schemas.microsoft.com/office/drawing/2014/main" id="{00000000-0008-0000-1900-000004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1861" name="Button 5" hidden="1">
              <a:extLst>
                <a:ext uri="{63B3BB69-23CF-44E3-9099-C40C66FF867C}">
                  <a14:compatExt spid="_x0000_s121861"/>
                </a:ext>
                <a:ext uri="{FF2B5EF4-FFF2-40B4-BE49-F238E27FC236}">
                  <a16:creationId xmlns:a16="http://schemas.microsoft.com/office/drawing/2014/main" id="{00000000-0008-0000-1900-000005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1862" name="Button 6" hidden="1">
              <a:extLst>
                <a:ext uri="{63B3BB69-23CF-44E3-9099-C40C66FF867C}">
                  <a14:compatExt spid="_x0000_s121862"/>
                </a:ext>
                <a:ext uri="{FF2B5EF4-FFF2-40B4-BE49-F238E27FC236}">
                  <a16:creationId xmlns:a16="http://schemas.microsoft.com/office/drawing/2014/main" id="{00000000-0008-0000-1900-000006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121863" name="Button 7" hidden="1">
              <a:extLst>
                <a:ext uri="{63B3BB69-23CF-44E3-9099-C40C66FF867C}">
                  <a14:compatExt spid="_x0000_s121863"/>
                </a:ext>
                <a:ext uri="{FF2B5EF4-FFF2-40B4-BE49-F238E27FC236}">
                  <a16:creationId xmlns:a16="http://schemas.microsoft.com/office/drawing/2014/main" id="{00000000-0008-0000-1900-000007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121864" name="Button 8" hidden="1">
              <a:extLst>
                <a:ext uri="{63B3BB69-23CF-44E3-9099-C40C66FF867C}">
                  <a14:compatExt spid="_x0000_s121864"/>
                </a:ext>
                <a:ext uri="{FF2B5EF4-FFF2-40B4-BE49-F238E27FC236}">
                  <a16:creationId xmlns:a16="http://schemas.microsoft.com/office/drawing/2014/main" id="{00000000-0008-0000-1900-000008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121865" name="Button 9" hidden="1">
              <a:extLst>
                <a:ext uri="{63B3BB69-23CF-44E3-9099-C40C66FF867C}">
                  <a14:compatExt spid="_x0000_s121865"/>
                </a:ext>
                <a:ext uri="{FF2B5EF4-FFF2-40B4-BE49-F238E27FC236}">
                  <a16:creationId xmlns:a16="http://schemas.microsoft.com/office/drawing/2014/main" id="{00000000-0008-0000-1900-000009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121866" name="Button 10" hidden="1">
              <a:extLst>
                <a:ext uri="{63B3BB69-23CF-44E3-9099-C40C66FF867C}">
                  <a14:compatExt spid="_x0000_s121866"/>
                </a:ext>
                <a:ext uri="{FF2B5EF4-FFF2-40B4-BE49-F238E27FC236}">
                  <a16:creationId xmlns:a16="http://schemas.microsoft.com/office/drawing/2014/main" id="{00000000-0008-0000-1900-00000A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121867" name="Button 11" hidden="1">
              <a:extLst>
                <a:ext uri="{63B3BB69-23CF-44E3-9099-C40C66FF867C}">
                  <a14:compatExt spid="_x0000_s121867"/>
                </a:ext>
                <a:ext uri="{FF2B5EF4-FFF2-40B4-BE49-F238E27FC236}">
                  <a16:creationId xmlns:a16="http://schemas.microsoft.com/office/drawing/2014/main" id="{00000000-0008-0000-1900-00000B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121868" name="Button 12" hidden="1">
              <a:extLst>
                <a:ext uri="{63B3BB69-23CF-44E3-9099-C40C66FF867C}">
                  <a14:compatExt spid="_x0000_s121868"/>
                </a:ext>
                <a:ext uri="{FF2B5EF4-FFF2-40B4-BE49-F238E27FC236}">
                  <a16:creationId xmlns:a16="http://schemas.microsoft.com/office/drawing/2014/main" id="{00000000-0008-0000-1900-00000C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121869" name="Button 13" hidden="1">
              <a:extLst>
                <a:ext uri="{63B3BB69-23CF-44E3-9099-C40C66FF867C}">
                  <a14:compatExt spid="_x0000_s121869"/>
                </a:ext>
                <a:ext uri="{FF2B5EF4-FFF2-40B4-BE49-F238E27FC236}">
                  <a16:creationId xmlns:a16="http://schemas.microsoft.com/office/drawing/2014/main" id="{00000000-0008-0000-1900-00000D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121870" name="Button 14" hidden="1">
              <a:extLst>
                <a:ext uri="{63B3BB69-23CF-44E3-9099-C40C66FF867C}">
                  <a14:compatExt spid="_x0000_s121870"/>
                </a:ext>
                <a:ext uri="{FF2B5EF4-FFF2-40B4-BE49-F238E27FC236}">
                  <a16:creationId xmlns:a16="http://schemas.microsoft.com/office/drawing/2014/main" id="{00000000-0008-0000-1900-00000E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121871" name="Button 15" hidden="1">
              <a:extLst>
                <a:ext uri="{63B3BB69-23CF-44E3-9099-C40C66FF867C}">
                  <a14:compatExt spid="_x0000_s121871"/>
                </a:ext>
                <a:ext uri="{FF2B5EF4-FFF2-40B4-BE49-F238E27FC236}">
                  <a16:creationId xmlns:a16="http://schemas.microsoft.com/office/drawing/2014/main" id="{00000000-0008-0000-1900-00000F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121872" name="Button 16" hidden="1">
              <a:extLst>
                <a:ext uri="{63B3BB69-23CF-44E3-9099-C40C66FF867C}">
                  <a14:compatExt spid="_x0000_s121872"/>
                </a:ext>
                <a:ext uri="{FF2B5EF4-FFF2-40B4-BE49-F238E27FC236}">
                  <a16:creationId xmlns:a16="http://schemas.microsoft.com/office/drawing/2014/main" id="{00000000-0008-0000-1900-000010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121873" name="Button 17" hidden="1">
              <a:extLst>
                <a:ext uri="{63B3BB69-23CF-44E3-9099-C40C66FF867C}">
                  <a14:compatExt spid="_x0000_s121873"/>
                </a:ext>
                <a:ext uri="{FF2B5EF4-FFF2-40B4-BE49-F238E27FC236}">
                  <a16:creationId xmlns:a16="http://schemas.microsoft.com/office/drawing/2014/main" id="{00000000-0008-0000-1900-000011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121874" name="Button 18" hidden="1">
              <a:extLst>
                <a:ext uri="{63B3BB69-23CF-44E3-9099-C40C66FF867C}">
                  <a14:compatExt spid="_x0000_s121874"/>
                </a:ext>
                <a:ext uri="{FF2B5EF4-FFF2-40B4-BE49-F238E27FC236}">
                  <a16:creationId xmlns:a16="http://schemas.microsoft.com/office/drawing/2014/main" id="{00000000-0008-0000-1900-000012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121875" name="Button 19" hidden="1">
              <a:extLst>
                <a:ext uri="{63B3BB69-23CF-44E3-9099-C40C66FF867C}">
                  <a14:compatExt spid="_x0000_s121875"/>
                </a:ext>
                <a:ext uri="{FF2B5EF4-FFF2-40B4-BE49-F238E27FC236}">
                  <a16:creationId xmlns:a16="http://schemas.microsoft.com/office/drawing/2014/main" id="{00000000-0008-0000-1900-000013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121876" name="Button 20" hidden="1">
              <a:extLst>
                <a:ext uri="{63B3BB69-23CF-44E3-9099-C40C66FF867C}">
                  <a14:compatExt spid="_x0000_s121876"/>
                </a:ext>
                <a:ext uri="{FF2B5EF4-FFF2-40B4-BE49-F238E27FC236}">
                  <a16:creationId xmlns:a16="http://schemas.microsoft.com/office/drawing/2014/main" id="{00000000-0008-0000-1900-000014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121877" name="Button 21" hidden="1">
              <a:extLst>
                <a:ext uri="{63B3BB69-23CF-44E3-9099-C40C66FF867C}">
                  <a14:compatExt spid="_x0000_s121877"/>
                </a:ext>
                <a:ext uri="{FF2B5EF4-FFF2-40B4-BE49-F238E27FC236}">
                  <a16:creationId xmlns:a16="http://schemas.microsoft.com/office/drawing/2014/main" id="{00000000-0008-0000-1900-000015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121878" name="Button 22" hidden="1">
              <a:extLst>
                <a:ext uri="{63B3BB69-23CF-44E3-9099-C40C66FF867C}">
                  <a14:compatExt spid="_x0000_s121878"/>
                </a:ext>
                <a:ext uri="{FF2B5EF4-FFF2-40B4-BE49-F238E27FC236}">
                  <a16:creationId xmlns:a16="http://schemas.microsoft.com/office/drawing/2014/main" id="{00000000-0008-0000-1900-000016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121879" name="Button 23" hidden="1">
              <a:extLst>
                <a:ext uri="{63B3BB69-23CF-44E3-9099-C40C66FF867C}">
                  <a14:compatExt spid="_x0000_s121879"/>
                </a:ext>
                <a:ext uri="{FF2B5EF4-FFF2-40B4-BE49-F238E27FC236}">
                  <a16:creationId xmlns:a16="http://schemas.microsoft.com/office/drawing/2014/main" id="{00000000-0008-0000-1900-000017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121880" name="Button 24" hidden="1">
              <a:extLst>
                <a:ext uri="{63B3BB69-23CF-44E3-9099-C40C66FF867C}">
                  <a14:compatExt spid="_x0000_s121880"/>
                </a:ext>
                <a:ext uri="{FF2B5EF4-FFF2-40B4-BE49-F238E27FC236}">
                  <a16:creationId xmlns:a16="http://schemas.microsoft.com/office/drawing/2014/main" id="{00000000-0008-0000-1900-000018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121881" name="Button 25" hidden="1">
              <a:extLst>
                <a:ext uri="{63B3BB69-23CF-44E3-9099-C40C66FF867C}">
                  <a14:compatExt spid="_x0000_s121881"/>
                </a:ext>
                <a:ext uri="{FF2B5EF4-FFF2-40B4-BE49-F238E27FC236}">
                  <a16:creationId xmlns:a16="http://schemas.microsoft.com/office/drawing/2014/main" id="{00000000-0008-0000-1900-000019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121882" name="Button 26" hidden="1">
              <a:extLst>
                <a:ext uri="{63B3BB69-23CF-44E3-9099-C40C66FF867C}">
                  <a14:compatExt spid="_x0000_s121882"/>
                </a:ext>
                <a:ext uri="{FF2B5EF4-FFF2-40B4-BE49-F238E27FC236}">
                  <a16:creationId xmlns:a16="http://schemas.microsoft.com/office/drawing/2014/main" id="{00000000-0008-0000-1900-00001A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121883" name="Button 27" hidden="1">
              <a:extLst>
                <a:ext uri="{63B3BB69-23CF-44E3-9099-C40C66FF867C}">
                  <a14:compatExt spid="_x0000_s121883"/>
                </a:ext>
                <a:ext uri="{FF2B5EF4-FFF2-40B4-BE49-F238E27FC236}">
                  <a16:creationId xmlns:a16="http://schemas.microsoft.com/office/drawing/2014/main" id="{00000000-0008-0000-1900-00001B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121884" name="Button 28" hidden="1">
              <a:extLst>
                <a:ext uri="{63B3BB69-23CF-44E3-9099-C40C66FF867C}">
                  <a14:compatExt spid="_x0000_s121884"/>
                </a:ext>
                <a:ext uri="{FF2B5EF4-FFF2-40B4-BE49-F238E27FC236}">
                  <a16:creationId xmlns:a16="http://schemas.microsoft.com/office/drawing/2014/main" id="{00000000-0008-0000-1900-00001C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121885" name="Button 29" hidden="1">
              <a:extLst>
                <a:ext uri="{63B3BB69-23CF-44E3-9099-C40C66FF867C}">
                  <a14:compatExt spid="_x0000_s121885"/>
                </a:ext>
                <a:ext uri="{FF2B5EF4-FFF2-40B4-BE49-F238E27FC236}">
                  <a16:creationId xmlns:a16="http://schemas.microsoft.com/office/drawing/2014/main" id="{00000000-0008-0000-1900-00001D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121886" name="Button 30" hidden="1">
              <a:extLst>
                <a:ext uri="{63B3BB69-23CF-44E3-9099-C40C66FF867C}">
                  <a14:compatExt spid="_x0000_s121886"/>
                </a:ext>
                <a:ext uri="{FF2B5EF4-FFF2-40B4-BE49-F238E27FC236}">
                  <a16:creationId xmlns:a16="http://schemas.microsoft.com/office/drawing/2014/main" id="{00000000-0008-0000-1900-00001E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121887" name="Button 31" hidden="1">
              <a:extLst>
                <a:ext uri="{63B3BB69-23CF-44E3-9099-C40C66FF867C}">
                  <a14:compatExt spid="_x0000_s121887"/>
                </a:ext>
                <a:ext uri="{FF2B5EF4-FFF2-40B4-BE49-F238E27FC236}">
                  <a16:creationId xmlns:a16="http://schemas.microsoft.com/office/drawing/2014/main" id="{00000000-0008-0000-1900-00001F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121888" name="Button 32" hidden="1">
              <a:extLst>
                <a:ext uri="{63B3BB69-23CF-44E3-9099-C40C66FF867C}">
                  <a14:compatExt spid="_x0000_s121888"/>
                </a:ext>
                <a:ext uri="{FF2B5EF4-FFF2-40B4-BE49-F238E27FC236}">
                  <a16:creationId xmlns:a16="http://schemas.microsoft.com/office/drawing/2014/main" id="{00000000-0008-0000-1900-000020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121889" name="Button 33" hidden="1">
              <a:extLst>
                <a:ext uri="{63B3BB69-23CF-44E3-9099-C40C66FF867C}">
                  <a14:compatExt spid="_x0000_s121889"/>
                </a:ext>
                <a:ext uri="{FF2B5EF4-FFF2-40B4-BE49-F238E27FC236}">
                  <a16:creationId xmlns:a16="http://schemas.microsoft.com/office/drawing/2014/main" id="{00000000-0008-0000-1900-000021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121890" name="Button 34" hidden="1">
              <a:extLst>
                <a:ext uri="{63B3BB69-23CF-44E3-9099-C40C66FF867C}">
                  <a14:compatExt spid="_x0000_s121890"/>
                </a:ext>
                <a:ext uri="{FF2B5EF4-FFF2-40B4-BE49-F238E27FC236}">
                  <a16:creationId xmlns:a16="http://schemas.microsoft.com/office/drawing/2014/main" id="{00000000-0008-0000-1900-000022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121891" name="Button 35" hidden="1">
              <a:extLst>
                <a:ext uri="{63B3BB69-23CF-44E3-9099-C40C66FF867C}">
                  <a14:compatExt spid="_x0000_s121891"/>
                </a:ext>
                <a:ext uri="{FF2B5EF4-FFF2-40B4-BE49-F238E27FC236}">
                  <a16:creationId xmlns:a16="http://schemas.microsoft.com/office/drawing/2014/main" id="{00000000-0008-0000-1900-000023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121892" name="Button 36" hidden="1">
              <a:extLst>
                <a:ext uri="{63B3BB69-23CF-44E3-9099-C40C66FF867C}">
                  <a14:compatExt spid="_x0000_s121892"/>
                </a:ext>
                <a:ext uri="{FF2B5EF4-FFF2-40B4-BE49-F238E27FC236}">
                  <a16:creationId xmlns:a16="http://schemas.microsoft.com/office/drawing/2014/main" id="{00000000-0008-0000-1900-000024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121893" name="Button 37" hidden="1">
              <a:extLst>
                <a:ext uri="{63B3BB69-23CF-44E3-9099-C40C66FF867C}">
                  <a14:compatExt spid="_x0000_s121893"/>
                </a:ext>
                <a:ext uri="{FF2B5EF4-FFF2-40B4-BE49-F238E27FC236}">
                  <a16:creationId xmlns:a16="http://schemas.microsoft.com/office/drawing/2014/main" id="{00000000-0008-0000-1900-000025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121894" name="Button 38" hidden="1">
              <a:extLst>
                <a:ext uri="{63B3BB69-23CF-44E3-9099-C40C66FF867C}">
                  <a14:compatExt spid="_x0000_s121894"/>
                </a:ext>
                <a:ext uri="{FF2B5EF4-FFF2-40B4-BE49-F238E27FC236}">
                  <a16:creationId xmlns:a16="http://schemas.microsoft.com/office/drawing/2014/main" id="{00000000-0008-0000-1900-000026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121895" name="Button 39" hidden="1">
              <a:extLst>
                <a:ext uri="{63B3BB69-23CF-44E3-9099-C40C66FF867C}">
                  <a14:compatExt spid="_x0000_s121895"/>
                </a:ext>
                <a:ext uri="{FF2B5EF4-FFF2-40B4-BE49-F238E27FC236}">
                  <a16:creationId xmlns:a16="http://schemas.microsoft.com/office/drawing/2014/main" id="{00000000-0008-0000-1900-000027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121896" name="Button 40" hidden="1">
              <a:extLst>
                <a:ext uri="{63B3BB69-23CF-44E3-9099-C40C66FF867C}">
                  <a14:compatExt spid="_x0000_s121896"/>
                </a:ext>
                <a:ext uri="{FF2B5EF4-FFF2-40B4-BE49-F238E27FC236}">
                  <a16:creationId xmlns:a16="http://schemas.microsoft.com/office/drawing/2014/main" id="{00000000-0008-0000-1900-000028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121897" name="Button 41" hidden="1">
              <a:extLst>
                <a:ext uri="{63B3BB69-23CF-44E3-9099-C40C66FF867C}">
                  <a14:compatExt spid="_x0000_s121897"/>
                </a:ext>
                <a:ext uri="{FF2B5EF4-FFF2-40B4-BE49-F238E27FC236}">
                  <a16:creationId xmlns:a16="http://schemas.microsoft.com/office/drawing/2014/main" id="{00000000-0008-0000-1900-000029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121898" name="Button 42" hidden="1">
              <a:extLst>
                <a:ext uri="{63B3BB69-23CF-44E3-9099-C40C66FF867C}">
                  <a14:compatExt spid="_x0000_s121898"/>
                </a:ext>
                <a:ext uri="{FF2B5EF4-FFF2-40B4-BE49-F238E27FC236}">
                  <a16:creationId xmlns:a16="http://schemas.microsoft.com/office/drawing/2014/main" id="{00000000-0008-0000-1900-00002A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121899" name="Button 43" hidden="1">
              <a:extLst>
                <a:ext uri="{63B3BB69-23CF-44E3-9099-C40C66FF867C}">
                  <a14:compatExt spid="_x0000_s121899"/>
                </a:ext>
                <a:ext uri="{FF2B5EF4-FFF2-40B4-BE49-F238E27FC236}">
                  <a16:creationId xmlns:a16="http://schemas.microsoft.com/office/drawing/2014/main" id="{00000000-0008-0000-1900-00002B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121900" name="Button 44" hidden="1">
              <a:extLst>
                <a:ext uri="{63B3BB69-23CF-44E3-9099-C40C66FF867C}">
                  <a14:compatExt spid="_x0000_s121900"/>
                </a:ext>
                <a:ext uri="{FF2B5EF4-FFF2-40B4-BE49-F238E27FC236}">
                  <a16:creationId xmlns:a16="http://schemas.microsoft.com/office/drawing/2014/main" id="{00000000-0008-0000-1900-00002C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121901" name="Button 45" hidden="1">
              <a:extLst>
                <a:ext uri="{63B3BB69-23CF-44E3-9099-C40C66FF867C}">
                  <a14:compatExt spid="_x0000_s121901"/>
                </a:ext>
                <a:ext uri="{FF2B5EF4-FFF2-40B4-BE49-F238E27FC236}">
                  <a16:creationId xmlns:a16="http://schemas.microsoft.com/office/drawing/2014/main" id="{00000000-0008-0000-1900-00002D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121902" name="Button 46" hidden="1">
              <a:extLst>
                <a:ext uri="{63B3BB69-23CF-44E3-9099-C40C66FF867C}">
                  <a14:compatExt spid="_x0000_s121902"/>
                </a:ext>
                <a:ext uri="{FF2B5EF4-FFF2-40B4-BE49-F238E27FC236}">
                  <a16:creationId xmlns:a16="http://schemas.microsoft.com/office/drawing/2014/main" id="{00000000-0008-0000-1900-00002E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121903" name="Button 47" hidden="1">
              <a:extLst>
                <a:ext uri="{63B3BB69-23CF-44E3-9099-C40C66FF867C}">
                  <a14:compatExt spid="_x0000_s121903"/>
                </a:ext>
                <a:ext uri="{FF2B5EF4-FFF2-40B4-BE49-F238E27FC236}">
                  <a16:creationId xmlns:a16="http://schemas.microsoft.com/office/drawing/2014/main" id="{00000000-0008-0000-1900-00002F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121904" name="Button 48" hidden="1">
              <a:extLst>
                <a:ext uri="{63B3BB69-23CF-44E3-9099-C40C66FF867C}">
                  <a14:compatExt spid="_x0000_s121904"/>
                </a:ext>
                <a:ext uri="{FF2B5EF4-FFF2-40B4-BE49-F238E27FC236}">
                  <a16:creationId xmlns:a16="http://schemas.microsoft.com/office/drawing/2014/main" id="{00000000-0008-0000-1900-000030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121905" name="Button 49" hidden="1">
              <a:extLst>
                <a:ext uri="{63B3BB69-23CF-44E3-9099-C40C66FF867C}">
                  <a14:compatExt spid="_x0000_s121905"/>
                </a:ext>
                <a:ext uri="{FF2B5EF4-FFF2-40B4-BE49-F238E27FC236}">
                  <a16:creationId xmlns:a16="http://schemas.microsoft.com/office/drawing/2014/main" id="{00000000-0008-0000-1900-000031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121906" name="Button 50" hidden="1">
              <a:extLst>
                <a:ext uri="{63B3BB69-23CF-44E3-9099-C40C66FF867C}">
                  <a14:compatExt spid="_x0000_s121906"/>
                </a:ext>
                <a:ext uri="{FF2B5EF4-FFF2-40B4-BE49-F238E27FC236}">
                  <a16:creationId xmlns:a16="http://schemas.microsoft.com/office/drawing/2014/main" id="{00000000-0008-0000-1900-000032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121907" name="Button 51" hidden="1">
              <a:extLst>
                <a:ext uri="{63B3BB69-23CF-44E3-9099-C40C66FF867C}">
                  <a14:compatExt spid="_x0000_s121907"/>
                </a:ext>
                <a:ext uri="{FF2B5EF4-FFF2-40B4-BE49-F238E27FC236}">
                  <a16:creationId xmlns:a16="http://schemas.microsoft.com/office/drawing/2014/main" id="{00000000-0008-0000-1900-000033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121908" name="Button 52" hidden="1">
              <a:extLst>
                <a:ext uri="{63B3BB69-23CF-44E3-9099-C40C66FF867C}">
                  <a14:compatExt spid="_x0000_s121908"/>
                </a:ext>
                <a:ext uri="{FF2B5EF4-FFF2-40B4-BE49-F238E27FC236}">
                  <a16:creationId xmlns:a16="http://schemas.microsoft.com/office/drawing/2014/main" id="{00000000-0008-0000-1900-000034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121909" name="Button 53" hidden="1">
              <a:extLst>
                <a:ext uri="{63B3BB69-23CF-44E3-9099-C40C66FF867C}">
                  <a14:compatExt spid="_x0000_s121909"/>
                </a:ext>
                <a:ext uri="{FF2B5EF4-FFF2-40B4-BE49-F238E27FC236}">
                  <a16:creationId xmlns:a16="http://schemas.microsoft.com/office/drawing/2014/main" id="{00000000-0008-0000-1900-000035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121910" name="Button 54" hidden="1">
              <a:extLst>
                <a:ext uri="{63B3BB69-23CF-44E3-9099-C40C66FF867C}">
                  <a14:compatExt spid="_x0000_s121910"/>
                </a:ext>
                <a:ext uri="{FF2B5EF4-FFF2-40B4-BE49-F238E27FC236}">
                  <a16:creationId xmlns:a16="http://schemas.microsoft.com/office/drawing/2014/main" id="{00000000-0008-0000-1900-000036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121911" name="Button 55" hidden="1">
              <a:extLst>
                <a:ext uri="{63B3BB69-23CF-44E3-9099-C40C66FF867C}">
                  <a14:compatExt spid="_x0000_s121911"/>
                </a:ext>
                <a:ext uri="{FF2B5EF4-FFF2-40B4-BE49-F238E27FC236}">
                  <a16:creationId xmlns:a16="http://schemas.microsoft.com/office/drawing/2014/main" id="{00000000-0008-0000-1900-000037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121912" name="Button 56" hidden="1">
              <a:extLst>
                <a:ext uri="{63B3BB69-23CF-44E3-9099-C40C66FF867C}">
                  <a14:compatExt spid="_x0000_s121912"/>
                </a:ext>
                <a:ext uri="{FF2B5EF4-FFF2-40B4-BE49-F238E27FC236}">
                  <a16:creationId xmlns:a16="http://schemas.microsoft.com/office/drawing/2014/main" id="{00000000-0008-0000-1900-000038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121913" name="Button 57" hidden="1">
              <a:extLst>
                <a:ext uri="{63B3BB69-23CF-44E3-9099-C40C66FF867C}">
                  <a14:compatExt spid="_x0000_s121913"/>
                </a:ext>
                <a:ext uri="{FF2B5EF4-FFF2-40B4-BE49-F238E27FC236}">
                  <a16:creationId xmlns:a16="http://schemas.microsoft.com/office/drawing/2014/main" id="{00000000-0008-0000-1900-000039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121914" name="Button 58" hidden="1">
              <a:extLst>
                <a:ext uri="{63B3BB69-23CF-44E3-9099-C40C66FF867C}">
                  <a14:compatExt spid="_x0000_s121914"/>
                </a:ext>
                <a:ext uri="{FF2B5EF4-FFF2-40B4-BE49-F238E27FC236}">
                  <a16:creationId xmlns:a16="http://schemas.microsoft.com/office/drawing/2014/main" id="{00000000-0008-0000-1900-00003A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45720</xdr:rowOff>
        </xdr:from>
        <xdr:to>
          <xdr:col>0</xdr:col>
          <xdr:colOff>563880</xdr:colOff>
          <xdr:row>1</xdr:row>
          <xdr:rowOff>38100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A00-000001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82</xdr:row>
          <xdr:rowOff>76200</xdr:rowOff>
        </xdr:from>
        <xdr:to>
          <xdr:col>16</xdr:col>
          <xdr:colOff>38100</xdr:colOff>
          <xdr:row>83</xdr:row>
          <xdr:rowOff>144780</xdr:rowOff>
        </xdr:to>
        <xdr:sp macro="" textlink="">
          <xdr:nvSpPr>
            <xdr:cNvPr id="122882" name="Button 2" hidden="1">
              <a:extLst>
                <a:ext uri="{63B3BB69-23CF-44E3-9099-C40C66FF867C}">
                  <a14:compatExt spid="_x0000_s122882"/>
                </a:ext>
                <a:ext uri="{FF2B5EF4-FFF2-40B4-BE49-F238E27FC236}">
                  <a16:creationId xmlns:a16="http://schemas.microsoft.com/office/drawing/2014/main" id="{00000000-0008-0000-1A00-000002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2883" name="Button 3" hidden="1">
              <a:extLst>
                <a:ext uri="{63B3BB69-23CF-44E3-9099-C40C66FF867C}">
                  <a14:compatExt spid="_x0000_s122883"/>
                </a:ext>
                <a:ext uri="{FF2B5EF4-FFF2-40B4-BE49-F238E27FC236}">
                  <a16:creationId xmlns:a16="http://schemas.microsoft.com/office/drawing/2014/main" id="{00000000-0008-0000-1A00-000003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2884" name="Button 4" hidden="1">
              <a:extLst>
                <a:ext uri="{63B3BB69-23CF-44E3-9099-C40C66FF867C}">
                  <a14:compatExt spid="_x0000_s122884"/>
                </a:ext>
                <a:ext uri="{FF2B5EF4-FFF2-40B4-BE49-F238E27FC236}">
                  <a16:creationId xmlns:a16="http://schemas.microsoft.com/office/drawing/2014/main" id="{00000000-0008-0000-1A00-000004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2885" name="Button 5" hidden="1">
              <a:extLst>
                <a:ext uri="{63B3BB69-23CF-44E3-9099-C40C66FF867C}">
                  <a14:compatExt spid="_x0000_s122885"/>
                </a:ext>
                <a:ext uri="{FF2B5EF4-FFF2-40B4-BE49-F238E27FC236}">
                  <a16:creationId xmlns:a16="http://schemas.microsoft.com/office/drawing/2014/main" id="{00000000-0008-0000-1A00-000005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2886" name="Button 6" hidden="1">
              <a:extLst>
                <a:ext uri="{63B3BB69-23CF-44E3-9099-C40C66FF867C}">
                  <a14:compatExt spid="_x0000_s122886"/>
                </a:ext>
                <a:ext uri="{FF2B5EF4-FFF2-40B4-BE49-F238E27FC236}">
                  <a16:creationId xmlns:a16="http://schemas.microsoft.com/office/drawing/2014/main" id="{00000000-0008-0000-1A00-000006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122887" name="Button 7" hidden="1">
              <a:extLst>
                <a:ext uri="{63B3BB69-23CF-44E3-9099-C40C66FF867C}">
                  <a14:compatExt spid="_x0000_s122887"/>
                </a:ext>
                <a:ext uri="{FF2B5EF4-FFF2-40B4-BE49-F238E27FC236}">
                  <a16:creationId xmlns:a16="http://schemas.microsoft.com/office/drawing/2014/main" id="{00000000-0008-0000-1A00-000007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122888" name="Button 8" hidden="1">
              <a:extLst>
                <a:ext uri="{63B3BB69-23CF-44E3-9099-C40C66FF867C}">
                  <a14:compatExt spid="_x0000_s122888"/>
                </a:ext>
                <a:ext uri="{FF2B5EF4-FFF2-40B4-BE49-F238E27FC236}">
                  <a16:creationId xmlns:a16="http://schemas.microsoft.com/office/drawing/2014/main" id="{00000000-0008-0000-1A00-000008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122889" name="Button 9" hidden="1">
              <a:extLst>
                <a:ext uri="{63B3BB69-23CF-44E3-9099-C40C66FF867C}">
                  <a14:compatExt spid="_x0000_s122889"/>
                </a:ext>
                <a:ext uri="{FF2B5EF4-FFF2-40B4-BE49-F238E27FC236}">
                  <a16:creationId xmlns:a16="http://schemas.microsoft.com/office/drawing/2014/main" id="{00000000-0008-0000-1A00-000009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122890" name="Button 10" hidden="1">
              <a:extLst>
                <a:ext uri="{63B3BB69-23CF-44E3-9099-C40C66FF867C}">
                  <a14:compatExt spid="_x0000_s122890"/>
                </a:ext>
                <a:ext uri="{FF2B5EF4-FFF2-40B4-BE49-F238E27FC236}">
                  <a16:creationId xmlns:a16="http://schemas.microsoft.com/office/drawing/2014/main" id="{00000000-0008-0000-1A00-00000A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122891" name="Button 11" hidden="1">
              <a:extLst>
                <a:ext uri="{63B3BB69-23CF-44E3-9099-C40C66FF867C}">
                  <a14:compatExt spid="_x0000_s122891"/>
                </a:ext>
                <a:ext uri="{FF2B5EF4-FFF2-40B4-BE49-F238E27FC236}">
                  <a16:creationId xmlns:a16="http://schemas.microsoft.com/office/drawing/2014/main" id="{00000000-0008-0000-1A00-00000B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122892" name="Button 12" hidden="1">
              <a:extLst>
                <a:ext uri="{63B3BB69-23CF-44E3-9099-C40C66FF867C}">
                  <a14:compatExt spid="_x0000_s122892"/>
                </a:ext>
                <a:ext uri="{FF2B5EF4-FFF2-40B4-BE49-F238E27FC236}">
                  <a16:creationId xmlns:a16="http://schemas.microsoft.com/office/drawing/2014/main" id="{00000000-0008-0000-1A00-00000C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122893" name="Button 13" hidden="1">
              <a:extLst>
                <a:ext uri="{63B3BB69-23CF-44E3-9099-C40C66FF867C}">
                  <a14:compatExt spid="_x0000_s122893"/>
                </a:ext>
                <a:ext uri="{FF2B5EF4-FFF2-40B4-BE49-F238E27FC236}">
                  <a16:creationId xmlns:a16="http://schemas.microsoft.com/office/drawing/2014/main" id="{00000000-0008-0000-1A00-00000D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122894" name="Button 14" hidden="1">
              <a:extLst>
                <a:ext uri="{63B3BB69-23CF-44E3-9099-C40C66FF867C}">
                  <a14:compatExt spid="_x0000_s122894"/>
                </a:ext>
                <a:ext uri="{FF2B5EF4-FFF2-40B4-BE49-F238E27FC236}">
                  <a16:creationId xmlns:a16="http://schemas.microsoft.com/office/drawing/2014/main" id="{00000000-0008-0000-1A00-00000E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122895" name="Button 15" hidden="1">
              <a:extLst>
                <a:ext uri="{63B3BB69-23CF-44E3-9099-C40C66FF867C}">
                  <a14:compatExt spid="_x0000_s122895"/>
                </a:ext>
                <a:ext uri="{FF2B5EF4-FFF2-40B4-BE49-F238E27FC236}">
                  <a16:creationId xmlns:a16="http://schemas.microsoft.com/office/drawing/2014/main" id="{00000000-0008-0000-1A00-00000F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122896" name="Button 16" hidden="1">
              <a:extLst>
                <a:ext uri="{63B3BB69-23CF-44E3-9099-C40C66FF867C}">
                  <a14:compatExt spid="_x0000_s122896"/>
                </a:ext>
                <a:ext uri="{FF2B5EF4-FFF2-40B4-BE49-F238E27FC236}">
                  <a16:creationId xmlns:a16="http://schemas.microsoft.com/office/drawing/2014/main" id="{00000000-0008-0000-1A00-000010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122897" name="Button 17" hidden="1">
              <a:extLst>
                <a:ext uri="{63B3BB69-23CF-44E3-9099-C40C66FF867C}">
                  <a14:compatExt spid="_x0000_s122897"/>
                </a:ext>
                <a:ext uri="{FF2B5EF4-FFF2-40B4-BE49-F238E27FC236}">
                  <a16:creationId xmlns:a16="http://schemas.microsoft.com/office/drawing/2014/main" id="{00000000-0008-0000-1A00-000011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122898" name="Button 18" hidden="1">
              <a:extLst>
                <a:ext uri="{63B3BB69-23CF-44E3-9099-C40C66FF867C}">
                  <a14:compatExt spid="_x0000_s122898"/>
                </a:ext>
                <a:ext uri="{FF2B5EF4-FFF2-40B4-BE49-F238E27FC236}">
                  <a16:creationId xmlns:a16="http://schemas.microsoft.com/office/drawing/2014/main" id="{00000000-0008-0000-1A00-000012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122899" name="Button 19" hidden="1">
              <a:extLst>
                <a:ext uri="{63B3BB69-23CF-44E3-9099-C40C66FF867C}">
                  <a14:compatExt spid="_x0000_s122899"/>
                </a:ext>
                <a:ext uri="{FF2B5EF4-FFF2-40B4-BE49-F238E27FC236}">
                  <a16:creationId xmlns:a16="http://schemas.microsoft.com/office/drawing/2014/main" id="{00000000-0008-0000-1A00-000013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122900" name="Button 20" hidden="1">
              <a:extLst>
                <a:ext uri="{63B3BB69-23CF-44E3-9099-C40C66FF867C}">
                  <a14:compatExt spid="_x0000_s122900"/>
                </a:ext>
                <a:ext uri="{FF2B5EF4-FFF2-40B4-BE49-F238E27FC236}">
                  <a16:creationId xmlns:a16="http://schemas.microsoft.com/office/drawing/2014/main" id="{00000000-0008-0000-1A00-000014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122901" name="Button 21" hidden="1">
              <a:extLst>
                <a:ext uri="{63B3BB69-23CF-44E3-9099-C40C66FF867C}">
                  <a14:compatExt spid="_x0000_s122901"/>
                </a:ext>
                <a:ext uri="{FF2B5EF4-FFF2-40B4-BE49-F238E27FC236}">
                  <a16:creationId xmlns:a16="http://schemas.microsoft.com/office/drawing/2014/main" id="{00000000-0008-0000-1A00-000015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122902" name="Button 22" hidden="1">
              <a:extLst>
                <a:ext uri="{63B3BB69-23CF-44E3-9099-C40C66FF867C}">
                  <a14:compatExt spid="_x0000_s122902"/>
                </a:ext>
                <a:ext uri="{FF2B5EF4-FFF2-40B4-BE49-F238E27FC236}">
                  <a16:creationId xmlns:a16="http://schemas.microsoft.com/office/drawing/2014/main" id="{00000000-0008-0000-1A00-000016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122903" name="Button 23" hidden="1">
              <a:extLst>
                <a:ext uri="{63B3BB69-23CF-44E3-9099-C40C66FF867C}">
                  <a14:compatExt spid="_x0000_s122903"/>
                </a:ext>
                <a:ext uri="{FF2B5EF4-FFF2-40B4-BE49-F238E27FC236}">
                  <a16:creationId xmlns:a16="http://schemas.microsoft.com/office/drawing/2014/main" id="{00000000-0008-0000-1A00-000017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122904" name="Button 24" hidden="1">
              <a:extLst>
                <a:ext uri="{63B3BB69-23CF-44E3-9099-C40C66FF867C}">
                  <a14:compatExt spid="_x0000_s122904"/>
                </a:ext>
                <a:ext uri="{FF2B5EF4-FFF2-40B4-BE49-F238E27FC236}">
                  <a16:creationId xmlns:a16="http://schemas.microsoft.com/office/drawing/2014/main" id="{00000000-0008-0000-1A00-000018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122905" name="Button 25" hidden="1">
              <a:extLst>
                <a:ext uri="{63B3BB69-23CF-44E3-9099-C40C66FF867C}">
                  <a14:compatExt spid="_x0000_s122905"/>
                </a:ext>
                <a:ext uri="{FF2B5EF4-FFF2-40B4-BE49-F238E27FC236}">
                  <a16:creationId xmlns:a16="http://schemas.microsoft.com/office/drawing/2014/main" id="{00000000-0008-0000-1A00-000019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122906" name="Button 26" hidden="1">
              <a:extLst>
                <a:ext uri="{63B3BB69-23CF-44E3-9099-C40C66FF867C}">
                  <a14:compatExt spid="_x0000_s122906"/>
                </a:ext>
                <a:ext uri="{FF2B5EF4-FFF2-40B4-BE49-F238E27FC236}">
                  <a16:creationId xmlns:a16="http://schemas.microsoft.com/office/drawing/2014/main" id="{00000000-0008-0000-1A00-00001A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122907" name="Button 27" hidden="1">
              <a:extLst>
                <a:ext uri="{63B3BB69-23CF-44E3-9099-C40C66FF867C}">
                  <a14:compatExt spid="_x0000_s122907"/>
                </a:ext>
                <a:ext uri="{FF2B5EF4-FFF2-40B4-BE49-F238E27FC236}">
                  <a16:creationId xmlns:a16="http://schemas.microsoft.com/office/drawing/2014/main" id="{00000000-0008-0000-1A00-00001B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122908" name="Button 28" hidden="1">
              <a:extLst>
                <a:ext uri="{63B3BB69-23CF-44E3-9099-C40C66FF867C}">
                  <a14:compatExt spid="_x0000_s122908"/>
                </a:ext>
                <a:ext uri="{FF2B5EF4-FFF2-40B4-BE49-F238E27FC236}">
                  <a16:creationId xmlns:a16="http://schemas.microsoft.com/office/drawing/2014/main" id="{00000000-0008-0000-1A00-00001C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122909" name="Button 29" hidden="1">
              <a:extLst>
                <a:ext uri="{63B3BB69-23CF-44E3-9099-C40C66FF867C}">
                  <a14:compatExt spid="_x0000_s122909"/>
                </a:ext>
                <a:ext uri="{FF2B5EF4-FFF2-40B4-BE49-F238E27FC236}">
                  <a16:creationId xmlns:a16="http://schemas.microsoft.com/office/drawing/2014/main" id="{00000000-0008-0000-1A00-00001D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122910" name="Button 30" hidden="1">
              <a:extLst>
                <a:ext uri="{63B3BB69-23CF-44E3-9099-C40C66FF867C}">
                  <a14:compatExt spid="_x0000_s122910"/>
                </a:ext>
                <a:ext uri="{FF2B5EF4-FFF2-40B4-BE49-F238E27FC236}">
                  <a16:creationId xmlns:a16="http://schemas.microsoft.com/office/drawing/2014/main" id="{00000000-0008-0000-1A00-00001E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122911" name="Button 31" hidden="1">
              <a:extLst>
                <a:ext uri="{63B3BB69-23CF-44E3-9099-C40C66FF867C}">
                  <a14:compatExt spid="_x0000_s122911"/>
                </a:ext>
                <a:ext uri="{FF2B5EF4-FFF2-40B4-BE49-F238E27FC236}">
                  <a16:creationId xmlns:a16="http://schemas.microsoft.com/office/drawing/2014/main" id="{00000000-0008-0000-1A00-00001F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122912" name="Button 32" hidden="1">
              <a:extLst>
                <a:ext uri="{63B3BB69-23CF-44E3-9099-C40C66FF867C}">
                  <a14:compatExt spid="_x0000_s122912"/>
                </a:ext>
                <a:ext uri="{FF2B5EF4-FFF2-40B4-BE49-F238E27FC236}">
                  <a16:creationId xmlns:a16="http://schemas.microsoft.com/office/drawing/2014/main" id="{00000000-0008-0000-1A00-000020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122913" name="Button 33" hidden="1">
              <a:extLst>
                <a:ext uri="{63B3BB69-23CF-44E3-9099-C40C66FF867C}">
                  <a14:compatExt spid="_x0000_s122913"/>
                </a:ext>
                <a:ext uri="{FF2B5EF4-FFF2-40B4-BE49-F238E27FC236}">
                  <a16:creationId xmlns:a16="http://schemas.microsoft.com/office/drawing/2014/main" id="{00000000-0008-0000-1A00-000021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122914" name="Button 34" hidden="1">
              <a:extLst>
                <a:ext uri="{63B3BB69-23CF-44E3-9099-C40C66FF867C}">
                  <a14:compatExt spid="_x0000_s122914"/>
                </a:ext>
                <a:ext uri="{FF2B5EF4-FFF2-40B4-BE49-F238E27FC236}">
                  <a16:creationId xmlns:a16="http://schemas.microsoft.com/office/drawing/2014/main" id="{00000000-0008-0000-1A00-000022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122915" name="Button 35" hidden="1">
              <a:extLst>
                <a:ext uri="{63B3BB69-23CF-44E3-9099-C40C66FF867C}">
                  <a14:compatExt spid="_x0000_s122915"/>
                </a:ext>
                <a:ext uri="{FF2B5EF4-FFF2-40B4-BE49-F238E27FC236}">
                  <a16:creationId xmlns:a16="http://schemas.microsoft.com/office/drawing/2014/main" id="{00000000-0008-0000-1A00-000023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122916" name="Button 36" hidden="1">
              <a:extLst>
                <a:ext uri="{63B3BB69-23CF-44E3-9099-C40C66FF867C}">
                  <a14:compatExt spid="_x0000_s122916"/>
                </a:ext>
                <a:ext uri="{FF2B5EF4-FFF2-40B4-BE49-F238E27FC236}">
                  <a16:creationId xmlns:a16="http://schemas.microsoft.com/office/drawing/2014/main" id="{00000000-0008-0000-1A00-000024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122917" name="Button 37" hidden="1">
              <a:extLst>
                <a:ext uri="{63B3BB69-23CF-44E3-9099-C40C66FF867C}">
                  <a14:compatExt spid="_x0000_s122917"/>
                </a:ext>
                <a:ext uri="{FF2B5EF4-FFF2-40B4-BE49-F238E27FC236}">
                  <a16:creationId xmlns:a16="http://schemas.microsoft.com/office/drawing/2014/main" id="{00000000-0008-0000-1A00-000025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122918" name="Button 38" hidden="1">
              <a:extLst>
                <a:ext uri="{63B3BB69-23CF-44E3-9099-C40C66FF867C}">
                  <a14:compatExt spid="_x0000_s122918"/>
                </a:ext>
                <a:ext uri="{FF2B5EF4-FFF2-40B4-BE49-F238E27FC236}">
                  <a16:creationId xmlns:a16="http://schemas.microsoft.com/office/drawing/2014/main" id="{00000000-0008-0000-1A00-000026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122919" name="Button 39" hidden="1">
              <a:extLst>
                <a:ext uri="{63B3BB69-23CF-44E3-9099-C40C66FF867C}">
                  <a14:compatExt spid="_x0000_s122919"/>
                </a:ext>
                <a:ext uri="{FF2B5EF4-FFF2-40B4-BE49-F238E27FC236}">
                  <a16:creationId xmlns:a16="http://schemas.microsoft.com/office/drawing/2014/main" id="{00000000-0008-0000-1A00-000027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122920" name="Button 40" hidden="1">
              <a:extLst>
                <a:ext uri="{63B3BB69-23CF-44E3-9099-C40C66FF867C}">
                  <a14:compatExt spid="_x0000_s122920"/>
                </a:ext>
                <a:ext uri="{FF2B5EF4-FFF2-40B4-BE49-F238E27FC236}">
                  <a16:creationId xmlns:a16="http://schemas.microsoft.com/office/drawing/2014/main" id="{00000000-0008-0000-1A00-000028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122921" name="Button 41" hidden="1">
              <a:extLst>
                <a:ext uri="{63B3BB69-23CF-44E3-9099-C40C66FF867C}">
                  <a14:compatExt spid="_x0000_s122921"/>
                </a:ext>
                <a:ext uri="{FF2B5EF4-FFF2-40B4-BE49-F238E27FC236}">
                  <a16:creationId xmlns:a16="http://schemas.microsoft.com/office/drawing/2014/main" id="{00000000-0008-0000-1A00-000029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122922" name="Button 42" hidden="1">
              <a:extLst>
                <a:ext uri="{63B3BB69-23CF-44E3-9099-C40C66FF867C}">
                  <a14:compatExt spid="_x0000_s122922"/>
                </a:ext>
                <a:ext uri="{FF2B5EF4-FFF2-40B4-BE49-F238E27FC236}">
                  <a16:creationId xmlns:a16="http://schemas.microsoft.com/office/drawing/2014/main" id="{00000000-0008-0000-1A00-00002A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122923" name="Button 43" hidden="1">
              <a:extLst>
                <a:ext uri="{63B3BB69-23CF-44E3-9099-C40C66FF867C}">
                  <a14:compatExt spid="_x0000_s122923"/>
                </a:ext>
                <a:ext uri="{FF2B5EF4-FFF2-40B4-BE49-F238E27FC236}">
                  <a16:creationId xmlns:a16="http://schemas.microsoft.com/office/drawing/2014/main" id="{00000000-0008-0000-1A00-00002B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122924" name="Button 44" hidden="1">
              <a:extLst>
                <a:ext uri="{63B3BB69-23CF-44E3-9099-C40C66FF867C}">
                  <a14:compatExt spid="_x0000_s122924"/>
                </a:ext>
                <a:ext uri="{FF2B5EF4-FFF2-40B4-BE49-F238E27FC236}">
                  <a16:creationId xmlns:a16="http://schemas.microsoft.com/office/drawing/2014/main" id="{00000000-0008-0000-1A00-00002C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122925" name="Button 45" hidden="1">
              <a:extLst>
                <a:ext uri="{63B3BB69-23CF-44E3-9099-C40C66FF867C}">
                  <a14:compatExt spid="_x0000_s122925"/>
                </a:ext>
                <a:ext uri="{FF2B5EF4-FFF2-40B4-BE49-F238E27FC236}">
                  <a16:creationId xmlns:a16="http://schemas.microsoft.com/office/drawing/2014/main" id="{00000000-0008-0000-1A00-00002D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122926" name="Button 46" hidden="1">
              <a:extLst>
                <a:ext uri="{63B3BB69-23CF-44E3-9099-C40C66FF867C}">
                  <a14:compatExt spid="_x0000_s122926"/>
                </a:ext>
                <a:ext uri="{FF2B5EF4-FFF2-40B4-BE49-F238E27FC236}">
                  <a16:creationId xmlns:a16="http://schemas.microsoft.com/office/drawing/2014/main" id="{00000000-0008-0000-1A00-00002E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122927" name="Button 47" hidden="1">
              <a:extLst>
                <a:ext uri="{63B3BB69-23CF-44E3-9099-C40C66FF867C}">
                  <a14:compatExt spid="_x0000_s122927"/>
                </a:ext>
                <a:ext uri="{FF2B5EF4-FFF2-40B4-BE49-F238E27FC236}">
                  <a16:creationId xmlns:a16="http://schemas.microsoft.com/office/drawing/2014/main" id="{00000000-0008-0000-1A00-00002F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122928" name="Button 48" hidden="1">
              <a:extLst>
                <a:ext uri="{63B3BB69-23CF-44E3-9099-C40C66FF867C}">
                  <a14:compatExt spid="_x0000_s122928"/>
                </a:ext>
                <a:ext uri="{FF2B5EF4-FFF2-40B4-BE49-F238E27FC236}">
                  <a16:creationId xmlns:a16="http://schemas.microsoft.com/office/drawing/2014/main" id="{00000000-0008-0000-1A00-000030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122929" name="Button 49" hidden="1">
              <a:extLst>
                <a:ext uri="{63B3BB69-23CF-44E3-9099-C40C66FF867C}">
                  <a14:compatExt spid="_x0000_s122929"/>
                </a:ext>
                <a:ext uri="{FF2B5EF4-FFF2-40B4-BE49-F238E27FC236}">
                  <a16:creationId xmlns:a16="http://schemas.microsoft.com/office/drawing/2014/main" id="{00000000-0008-0000-1A00-000031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122930" name="Button 50" hidden="1">
              <a:extLst>
                <a:ext uri="{63B3BB69-23CF-44E3-9099-C40C66FF867C}">
                  <a14:compatExt spid="_x0000_s122930"/>
                </a:ext>
                <a:ext uri="{FF2B5EF4-FFF2-40B4-BE49-F238E27FC236}">
                  <a16:creationId xmlns:a16="http://schemas.microsoft.com/office/drawing/2014/main" id="{00000000-0008-0000-1A00-000032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122931" name="Button 51" hidden="1">
              <a:extLst>
                <a:ext uri="{63B3BB69-23CF-44E3-9099-C40C66FF867C}">
                  <a14:compatExt spid="_x0000_s122931"/>
                </a:ext>
                <a:ext uri="{FF2B5EF4-FFF2-40B4-BE49-F238E27FC236}">
                  <a16:creationId xmlns:a16="http://schemas.microsoft.com/office/drawing/2014/main" id="{00000000-0008-0000-1A00-000033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122932" name="Button 52" hidden="1">
              <a:extLst>
                <a:ext uri="{63B3BB69-23CF-44E3-9099-C40C66FF867C}">
                  <a14:compatExt spid="_x0000_s122932"/>
                </a:ext>
                <a:ext uri="{FF2B5EF4-FFF2-40B4-BE49-F238E27FC236}">
                  <a16:creationId xmlns:a16="http://schemas.microsoft.com/office/drawing/2014/main" id="{00000000-0008-0000-1A00-000034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122933" name="Button 53" hidden="1">
              <a:extLst>
                <a:ext uri="{63B3BB69-23CF-44E3-9099-C40C66FF867C}">
                  <a14:compatExt spid="_x0000_s122933"/>
                </a:ext>
                <a:ext uri="{FF2B5EF4-FFF2-40B4-BE49-F238E27FC236}">
                  <a16:creationId xmlns:a16="http://schemas.microsoft.com/office/drawing/2014/main" id="{00000000-0008-0000-1A00-000035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122934" name="Button 54" hidden="1">
              <a:extLst>
                <a:ext uri="{63B3BB69-23CF-44E3-9099-C40C66FF867C}">
                  <a14:compatExt spid="_x0000_s122934"/>
                </a:ext>
                <a:ext uri="{FF2B5EF4-FFF2-40B4-BE49-F238E27FC236}">
                  <a16:creationId xmlns:a16="http://schemas.microsoft.com/office/drawing/2014/main" id="{00000000-0008-0000-1A00-000036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122935" name="Button 55" hidden="1">
              <a:extLst>
                <a:ext uri="{63B3BB69-23CF-44E3-9099-C40C66FF867C}">
                  <a14:compatExt spid="_x0000_s122935"/>
                </a:ext>
                <a:ext uri="{FF2B5EF4-FFF2-40B4-BE49-F238E27FC236}">
                  <a16:creationId xmlns:a16="http://schemas.microsoft.com/office/drawing/2014/main" id="{00000000-0008-0000-1A00-000037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122936" name="Button 56" hidden="1">
              <a:extLst>
                <a:ext uri="{63B3BB69-23CF-44E3-9099-C40C66FF867C}">
                  <a14:compatExt spid="_x0000_s122936"/>
                </a:ext>
                <a:ext uri="{FF2B5EF4-FFF2-40B4-BE49-F238E27FC236}">
                  <a16:creationId xmlns:a16="http://schemas.microsoft.com/office/drawing/2014/main" id="{00000000-0008-0000-1A00-000038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122937" name="Button 57" hidden="1">
              <a:extLst>
                <a:ext uri="{63B3BB69-23CF-44E3-9099-C40C66FF867C}">
                  <a14:compatExt spid="_x0000_s122937"/>
                </a:ext>
                <a:ext uri="{FF2B5EF4-FFF2-40B4-BE49-F238E27FC236}">
                  <a16:creationId xmlns:a16="http://schemas.microsoft.com/office/drawing/2014/main" id="{00000000-0008-0000-1A00-000039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122938" name="Button 58" hidden="1">
              <a:extLst>
                <a:ext uri="{63B3BB69-23CF-44E3-9099-C40C66FF867C}">
                  <a14:compatExt spid="_x0000_s122938"/>
                </a:ext>
                <a:ext uri="{FF2B5EF4-FFF2-40B4-BE49-F238E27FC236}">
                  <a16:creationId xmlns:a16="http://schemas.microsoft.com/office/drawing/2014/main" id="{00000000-0008-0000-1A00-00003A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45720</xdr:rowOff>
        </xdr:from>
        <xdr:to>
          <xdr:col>0</xdr:col>
          <xdr:colOff>563880</xdr:colOff>
          <xdr:row>1</xdr:row>
          <xdr:rowOff>38100</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B00-000001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81</xdr:row>
          <xdr:rowOff>76200</xdr:rowOff>
        </xdr:from>
        <xdr:to>
          <xdr:col>16</xdr:col>
          <xdr:colOff>38100</xdr:colOff>
          <xdr:row>82</xdr:row>
          <xdr:rowOff>144780</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B00-000002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B00-000003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B00-00000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B00-00000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B00-000006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B00-00000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B00-000008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83977" name="Button 9" hidden="1">
              <a:extLst>
                <a:ext uri="{63B3BB69-23CF-44E3-9099-C40C66FF867C}">
                  <a14:compatExt spid="_x0000_s83977"/>
                </a:ext>
                <a:ext uri="{FF2B5EF4-FFF2-40B4-BE49-F238E27FC236}">
                  <a16:creationId xmlns:a16="http://schemas.microsoft.com/office/drawing/2014/main" id="{00000000-0008-0000-1B00-000009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83978" name="Button 10" hidden="1">
              <a:extLst>
                <a:ext uri="{63B3BB69-23CF-44E3-9099-C40C66FF867C}">
                  <a14:compatExt spid="_x0000_s83978"/>
                </a:ext>
                <a:ext uri="{FF2B5EF4-FFF2-40B4-BE49-F238E27FC236}">
                  <a16:creationId xmlns:a16="http://schemas.microsoft.com/office/drawing/2014/main" id="{00000000-0008-0000-1B00-00000A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83979" name="Button 11" hidden="1">
              <a:extLst>
                <a:ext uri="{63B3BB69-23CF-44E3-9099-C40C66FF867C}">
                  <a14:compatExt spid="_x0000_s83979"/>
                </a:ext>
                <a:ext uri="{FF2B5EF4-FFF2-40B4-BE49-F238E27FC236}">
                  <a16:creationId xmlns:a16="http://schemas.microsoft.com/office/drawing/2014/main" id="{00000000-0008-0000-1B00-00000B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83980" name="Button 12" hidden="1">
              <a:extLst>
                <a:ext uri="{63B3BB69-23CF-44E3-9099-C40C66FF867C}">
                  <a14:compatExt spid="_x0000_s83980"/>
                </a:ext>
                <a:ext uri="{FF2B5EF4-FFF2-40B4-BE49-F238E27FC236}">
                  <a16:creationId xmlns:a16="http://schemas.microsoft.com/office/drawing/2014/main" id="{00000000-0008-0000-1B00-00000C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83981" name="Button 13" hidden="1">
              <a:extLst>
                <a:ext uri="{63B3BB69-23CF-44E3-9099-C40C66FF867C}">
                  <a14:compatExt spid="_x0000_s83981"/>
                </a:ext>
                <a:ext uri="{FF2B5EF4-FFF2-40B4-BE49-F238E27FC236}">
                  <a16:creationId xmlns:a16="http://schemas.microsoft.com/office/drawing/2014/main" id="{00000000-0008-0000-1B00-00000D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83982" name="Button 14" hidden="1">
              <a:extLst>
                <a:ext uri="{63B3BB69-23CF-44E3-9099-C40C66FF867C}">
                  <a14:compatExt spid="_x0000_s83982"/>
                </a:ext>
                <a:ext uri="{FF2B5EF4-FFF2-40B4-BE49-F238E27FC236}">
                  <a16:creationId xmlns:a16="http://schemas.microsoft.com/office/drawing/2014/main" id="{00000000-0008-0000-1B00-00000E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83983" name="Button 15" hidden="1">
              <a:extLst>
                <a:ext uri="{63B3BB69-23CF-44E3-9099-C40C66FF867C}">
                  <a14:compatExt spid="_x0000_s83983"/>
                </a:ext>
                <a:ext uri="{FF2B5EF4-FFF2-40B4-BE49-F238E27FC236}">
                  <a16:creationId xmlns:a16="http://schemas.microsoft.com/office/drawing/2014/main" id="{00000000-0008-0000-1B00-00000F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83984" name="Button 16" hidden="1">
              <a:extLst>
                <a:ext uri="{63B3BB69-23CF-44E3-9099-C40C66FF867C}">
                  <a14:compatExt spid="_x0000_s83984"/>
                </a:ext>
                <a:ext uri="{FF2B5EF4-FFF2-40B4-BE49-F238E27FC236}">
                  <a16:creationId xmlns:a16="http://schemas.microsoft.com/office/drawing/2014/main" id="{00000000-0008-0000-1B00-000010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83985" name="Button 17" hidden="1">
              <a:extLst>
                <a:ext uri="{63B3BB69-23CF-44E3-9099-C40C66FF867C}">
                  <a14:compatExt spid="_x0000_s83985"/>
                </a:ext>
                <a:ext uri="{FF2B5EF4-FFF2-40B4-BE49-F238E27FC236}">
                  <a16:creationId xmlns:a16="http://schemas.microsoft.com/office/drawing/2014/main" id="{00000000-0008-0000-1B00-000011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83986" name="Button 18" hidden="1">
              <a:extLst>
                <a:ext uri="{63B3BB69-23CF-44E3-9099-C40C66FF867C}">
                  <a14:compatExt spid="_x0000_s83986"/>
                </a:ext>
                <a:ext uri="{FF2B5EF4-FFF2-40B4-BE49-F238E27FC236}">
                  <a16:creationId xmlns:a16="http://schemas.microsoft.com/office/drawing/2014/main" id="{00000000-0008-0000-1B00-000012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83987" name="Button 19" hidden="1">
              <a:extLst>
                <a:ext uri="{63B3BB69-23CF-44E3-9099-C40C66FF867C}">
                  <a14:compatExt spid="_x0000_s83987"/>
                </a:ext>
                <a:ext uri="{FF2B5EF4-FFF2-40B4-BE49-F238E27FC236}">
                  <a16:creationId xmlns:a16="http://schemas.microsoft.com/office/drawing/2014/main" id="{00000000-0008-0000-1B00-000013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83988" name="Button 20" hidden="1">
              <a:extLst>
                <a:ext uri="{63B3BB69-23CF-44E3-9099-C40C66FF867C}">
                  <a14:compatExt spid="_x0000_s83988"/>
                </a:ext>
                <a:ext uri="{FF2B5EF4-FFF2-40B4-BE49-F238E27FC236}">
                  <a16:creationId xmlns:a16="http://schemas.microsoft.com/office/drawing/2014/main" id="{00000000-0008-0000-1B00-00001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83989" name="Button 21" hidden="1">
              <a:extLst>
                <a:ext uri="{63B3BB69-23CF-44E3-9099-C40C66FF867C}">
                  <a14:compatExt spid="_x0000_s83989"/>
                </a:ext>
                <a:ext uri="{FF2B5EF4-FFF2-40B4-BE49-F238E27FC236}">
                  <a16:creationId xmlns:a16="http://schemas.microsoft.com/office/drawing/2014/main" id="{00000000-0008-0000-1B00-00001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83990" name="Button 22" hidden="1">
              <a:extLst>
                <a:ext uri="{63B3BB69-23CF-44E3-9099-C40C66FF867C}">
                  <a14:compatExt spid="_x0000_s83990"/>
                </a:ext>
                <a:ext uri="{FF2B5EF4-FFF2-40B4-BE49-F238E27FC236}">
                  <a16:creationId xmlns:a16="http://schemas.microsoft.com/office/drawing/2014/main" id="{00000000-0008-0000-1B00-000016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83991" name="Button 23" hidden="1">
              <a:extLst>
                <a:ext uri="{63B3BB69-23CF-44E3-9099-C40C66FF867C}">
                  <a14:compatExt spid="_x0000_s83991"/>
                </a:ext>
                <a:ext uri="{FF2B5EF4-FFF2-40B4-BE49-F238E27FC236}">
                  <a16:creationId xmlns:a16="http://schemas.microsoft.com/office/drawing/2014/main" id="{00000000-0008-0000-1B00-00001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83992" name="Button 24" hidden="1">
              <a:extLst>
                <a:ext uri="{63B3BB69-23CF-44E3-9099-C40C66FF867C}">
                  <a14:compatExt spid="_x0000_s83992"/>
                </a:ext>
                <a:ext uri="{FF2B5EF4-FFF2-40B4-BE49-F238E27FC236}">
                  <a16:creationId xmlns:a16="http://schemas.microsoft.com/office/drawing/2014/main" id="{00000000-0008-0000-1B00-000018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83993" name="Button 25" hidden="1">
              <a:extLst>
                <a:ext uri="{63B3BB69-23CF-44E3-9099-C40C66FF867C}">
                  <a14:compatExt spid="_x0000_s83993"/>
                </a:ext>
                <a:ext uri="{FF2B5EF4-FFF2-40B4-BE49-F238E27FC236}">
                  <a16:creationId xmlns:a16="http://schemas.microsoft.com/office/drawing/2014/main" id="{00000000-0008-0000-1B00-000019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83994" name="Button 26" hidden="1">
              <a:extLst>
                <a:ext uri="{63B3BB69-23CF-44E3-9099-C40C66FF867C}">
                  <a14:compatExt spid="_x0000_s83994"/>
                </a:ext>
                <a:ext uri="{FF2B5EF4-FFF2-40B4-BE49-F238E27FC236}">
                  <a16:creationId xmlns:a16="http://schemas.microsoft.com/office/drawing/2014/main" id="{00000000-0008-0000-1B00-00001A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83995" name="Button 27" hidden="1">
              <a:extLst>
                <a:ext uri="{63B3BB69-23CF-44E3-9099-C40C66FF867C}">
                  <a14:compatExt spid="_x0000_s83995"/>
                </a:ext>
                <a:ext uri="{FF2B5EF4-FFF2-40B4-BE49-F238E27FC236}">
                  <a16:creationId xmlns:a16="http://schemas.microsoft.com/office/drawing/2014/main" id="{00000000-0008-0000-1B00-00001B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83996" name="Button 28" hidden="1">
              <a:extLst>
                <a:ext uri="{63B3BB69-23CF-44E3-9099-C40C66FF867C}">
                  <a14:compatExt spid="_x0000_s83996"/>
                </a:ext>
                <a:ext uri="{FF2B5EF4-FFF2-40B4-BE49-F238E27FC236}">
                  <a16:creationId xmlns:a16="http://schemas.microsoft.com/office/drawing/2014/main" id="{00000000-0008-0000-1B00-00001C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83997" name="Button 29" hidden="1">
              <a:extLst>
                <a:ext uri="{63B3BB69-23CF-44E3-9099-C40C66FF867C}">
                  <a14:compatExt spid="_x0000_s83997"/>
                </a:ext>
                <a:ext uri="{FF2B5EF4-FFF2-40B4-BE49-F238E27FC236}">
                  <a16:creationId xmlns:a16="http://schemas.microsoft.com/office/drawing/2014/main" id="{00000000-0008-0000-1B00-00001D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83998" name="Button 30" hidden="1">
              <a:extLst>
                <a:ext uri="{63B3BB69-23CF-44E3-9099-C40C66FF867C}">
                  <a14:compatExt spid="_x0000_s83998"/>
                </a:ext>
                <a:ext uri="{FF2B5EF4-FFF2-40B4-BE49-F238E27FC236}">
                  <a16:creationId xmlns:a16="http://schemas.microsoft.com/office/drawing/2014/main" id="{00000000-0008-0000-1B00-00001E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83999" name="Button 31" hidden="1">
              <a:extLst>
                <a:ext uri="{63B3BB69-23CF-44E3-9099-C40C66FF867C}">
                  <a14:compatExt spid="_x0000_s83999"/>
                </a:ext>
                <a:ext uri="{FF2B5EF4-FFF2-40B4-BE49-F238E27FC236}">
                  <a16:creationId xmlns:a16="http://schemas.microsoft.com/office/drawing/2014/main" id="{00000000-0008-0000-1B00-00001F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84000" name="Button 32" hidden="1">
              <a:extLst>
                <a:ext uri="{63B3BB69-23CF-44E3-9099-C40C66FF867C}">
                  <a14:compatExt spid="_x0000_s84000"/>
                </a:ext>
                <a:ext uri="{FF2B5EF4-FFF2-40B4-BE49-F238E27FC236}">
                  <a16:creationId xmlns:a16="http://schemas.microsoft.com/office/drawing/2014/main" id="{00000000-0008-0000-1B00-000020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84001" name="Button 33" hidden="1">
              <a:extLst>
                <a:ext uri="{63B3BB69-23CF-44E3-9099-C40C66FF867C}">
                  <a14:compatExt spid="_x0000_s84001"/>
                </a:ext>
                <a:ext uri="{FF2B5EF4-FFF2-40B4-BE49-F238E27FC236}">
                  <a16:creationId xmlns:a16="http://schemas.microsoft.com/office/drawing/2014/main" id="{00000000-0008-0000-1B00-000021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84002" name="Button 34" hidden="1">
              <a:extLst>
                <a:ext uri="{63B3BB69-23CF-44E3-9099-C40C66FF867C}">
                  <a14:compatExt spid="_x0000_s84002"/>
                </a:ext>
                <a:ext uri="{FF2B5EF4-FFF2-40B4-BE49-F238E27FC236}">
                  <a16:creationId xmlns:a16="http://schemas.microsoft.com/office/drawing/2014/main" id="{00000000-0008-0000-1B00-000022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84003" name="Button 35" hidden="1">
              <a:extLst>
                <a:ext uri="{63B3BB69-23CF-44E3-9099-C40C66FF867C}">
                  <a14:compatExt spid="_x0000_s84003"/>
                </a:ext>
                <a:ext uri="{FF2B5EF4-FFF2-40B4-BE49-F238E27FC236}">
                  <a16:creationId xmlns:a16="http://schemas.microsoft.com/office/drawing/2014/main" id="{00000000-0008-0000-1B00-000023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B00-00002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B00-00002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B00-000026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B00-00002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84008" name="Button 40" hidden="1">
              <a:extLst>
                <a:ext uri="{63B3BB69-23CF-44E3-9099-C40C66FF867C}">
                  <a14:compatExt spid="_x0000_s84008"/>
                </a:ext>
                <a:ext uri="{FF2B5EF4-FFF2-40B4-BE49-F238E27FC236}">
                  <a16:creationId xmlns:a16="http://schemas.microsoft.com/office/drawing/2014/main" id="{00000000-0008-0000-1B00-000028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84009" name="Button 41" hidden="1">
              <a:extLst>
                <a:ext uri="{63B3BB69-23CF-44E3-9099-C40C66FF867C}">
                  <a14:compatExt spid="_x0000_s84009"/>
                </a:ext>
                <a:ext uri="{FF2B5EF4-FFF2-40B4-BE49-F238E27FC236}">
                  <a16:creationId xmlns:a16="http://schemas.microsoft.com/office/drawing/2014/main" id="{00000000-0008-0000-1B00-000029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84010" name="Button 42" hidden="1">
              <a:extLst>
                <a:ext uri="{63B3BB69-23CF-44E3-9099-C40C66FF867C}">
                  <a14:compatExt spid="_x0000_s84010"/>
                </a:ext>
                <a:ext uri="{FF2B5EF4-FFF2-40B4-BE49-F238E27FC236}">
                  <a16:creationId xmlns:a16="http://schemas.microsoft.com/office/drawing/2014/main" id="{00000000-0008-0000-1B00-00002A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84011" name="Button 43" hidden="1">
              <a:extLst>
                <a:ext uri="{63B3BB69-23CF-44E3-9099-C40C66FF867C}">
                  <a14:compatExt spid="_x0000_s84011"/>
                </a:ext>
                <a:ext uri="{FF2B5EF4-FFF2-40B4-BE49-F238E27FC236}">
                  <a16:creationId xmlns:a16="http://schemas.microsoft.com/office/drawing/2014/main" id="{00000000-0008-0000-1B00-00002B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84012" name="Button 44" hidden="1">
              <a:extLst>
                <a:ext uri="{63B3BB69-23CF-44E3-9099-C40C66FF867C}">
                  <a14:compatExt spid="_x0000_s84012"/>
                </a:ext>
                <a:ext uri="{FF2B5EF4-FFF2-40B4-BE49-F238E27FC236}">
                  <a16:creationId xmlns:a16="http://schemas.microsoft.com/office/drawing/2014/main" id="{00000000-0008-0000-1B00-00002C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84013" name="Button 45" hidden="1">
              <a:extLst>
                <a:ext uri="{63B3BB69-23CF-44E3-9099-C40C66FF867C}">
                  <a14:compatExt spid="_x0000_s84013"/>
                </a:ext>
                <a:ext uri="{FF2B5EF4-FFF2-40B4-BE49-F238E27FC236}">
                  <a16:creationId xmlns:a16="http://schemas.microsoft.com/office/drawing/2014/main" id="{00000000-0008-0000-1B00-00002D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84014" name="Button 46" hidden="1">
              <a:extLst>
                <a:ext uri="{63B3BB69-23CF-44E3-9099-C40C66FF867C}">
                  <a14:compatExt spid="_x0000_s84014"/>
                </a:ext>
                <a:ext uri="{FF2B5EF4-FFF2-40B4-BE49-F238E27FC236}">
                  <a16:creationId xmlns:a16="http://schemas.microsoft.com/office/drawing/2014/main" id="{00000000-0008-0000-1B00-00002E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84015" name="Button 47" hidden="1">
              <a:extLst>
                <a:ext uri="{63B3BB69-23CF-44E3-9099-C40C66FF867C}">
                  <a14:compatExt spid="_x0000_s84015"/>
                </a:ext>
                <a:ext uri="{FF2B5EF4-FFF2-40B4-BE49-F238E27FC236}">
                  <a16:creationId xmlns:a16="http://schemas.microsoft.com/office/drawing/2014/main" id="{00000000-0008-0000-1B00-00002F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84016" name="Button 48" hidden="1">
              <a:extLst>
                <a:ext uri="{63B3BB69-23CF-44E3-9099-C40C66FF867C}">
                  <a14:compatExt spid="_x0000_s84016"/>
                </a:ext>
                <a:ext uri="{FF2B5EF4-FFF2-40B4-BE49-F238E27FC236}">
                  <a16:creationId xmlns:a16="http://schemas.microsoft.com/office/drawing/2014/main" id="{00000000-0008-0000-1B00-000030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84017" name="Button 49" hidden="1">
              <a:extLst>
                <a:ext uri="{63B3BB69-23CF-44E3-9099-C40C66FF867C}">
                  <a14:compatExt spid="_x0000_s84017"/>
                </a:ext>
                <a:ext uri="{FF2B5EF4-FFF2-40B4-BE49-F238E27FC236}">
                  <a16:creationId xmlns:a16="http://schemas.microsoft.com/office/drawing/2014/main" id="{00000000-0008-0000-1B00-000031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84018" name="Button 50" hidden="1">
              <a:extLst>
                <a:ext uri="{63B3BB69-23CF-44E3-9099-C40C66FF867C}">
                  <a14:compatExt spid="_x0000_s84018"/>
                </a:ext>
                <a:ext uri="{FF2B5EF4-FFF2-40B4-BE49-F238E27FC236}">
                  <a16:creationId xmlns:a16="http://schemas.microsoft.com/office/drawing/2014/main" id="{00000000-0008-0000-1B00-000032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84019" name="Button 51" hidden="1">
              <a:extLst>
                <a:ext uri="{63B3BB69-23CF-44E3-9099-C40C66FF867C}">
                  <a14:compatExt spid="_x0000_s84019"/>
                </a:ext>
                <a:ext uri="{FF2B5EF4-FFF2-40B4-BE49-F238E27FC236}">
                  <a16:creationId xmlns:a16="http://schemas.microsoft.com/office/drawing/2014/main" id="{00000000-0008-0000-1B00-000033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84020" name="Button 52" hidden="1">
              <a:extLst>
                <a:ext uri="{63B3BB69-23CF-44E3-9099-C40C66FF867C}">
                  <a14:compatExt spid="_x0000_s84020"/>
                </a:ext>
                <a:ext uri="{FF2B5EF4-FFF2-40B4-BE49-F238E27FC236}">
                  <a16:creationId xmlns:a16="http://schemas.microsoft.com/office/drawing/2014/main" id="{00000000-0008-0000-1B00-00003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84021" name="Button 53" hidden="1">
              <a:extLst>
                <a:ext uri="{63B3BB69-23CF-44E3-9099-C40C66FF867C}">
                  <a14:compatExt spid="_x0000_s84021"/>
                </a:ext>
                <a:ext uri="{FF2B5EF4-FFF2-40B4-BE49-F238E27FC236}">
                  <a16:creationId xmlns:a16="http://schemas.microsoft.com/office/drawing/2014/main" id="{00000000-0008-0000-1B00-00003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84022" name="Button 54" hidden="1">
              <a:extLst>
                <a:ext uri="{63B3BB69-23CF-44E3-9099-C40C66FF867C}">
                  <a14:compatExt spid="_x0000_s84022"/>
                </a:ext>
                <a:ext uri="{FF2B5EF4-FFF2-40B4-BE49-F238E27FC236}">
                  <a16:creationId xmlns:a16="http://schemas.microsoft.com/office/drawing/2014/main" id="{00000000-0008-0000-1B00-000036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84023" name="Button 55" hidden="1">
              <a:extLst>
                <a:ext uri="{63B3BB69-23CF-44E3-9099-C40C66FF867C}">
                  <a14:compatExt spid="_x0000_s84023"/>
                </a:ext>
                <a:ext uri="{FF2B5EF4-FFF2-40B4-BE49-F238E27FC236}">
                  <a16:creationId xmlns:a16="http://schemas.microsoft.com/office/drawing/2014/main" id="{00000000-0008-0000-1B00-00003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84024" name="Button 56" hidden="1">
              <a:extLst>
                <a:ext uri="{63B3BB69-23CF-44E3-9099-C40C66FF867C}">
                  <a14:compatExt spid="_x0000_s84024"/>
                </a:ext>
                <a:ext uri="{FF2B5EF4-FFF2-40B4-BE49-F238E27FC236}">
                  <a16:creationId xmlns:a16="http://schemas.microsoft.com/office/drawing/2014/main" id="{00000000-0008-0000-1B00-000038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84025" name="Button 57" hidden="1">
              <a:extLst>
                <a:ext uri="{63B3BB69-23CF-44E3-9099-C40C66FF867C}">
                  <a14:compatExt spid="_x0000_s84025"/>
                </a:ext>
                <a:ext uri="{FF2B5EF4-FFF2-40B4-BE49-F238E27FC236}">
                  <a16:creationId xmlns:a16="http://schemas.microsoft.com/office/drawing/2014/main" id="{00000000-0008-0000-1B00-000039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84026" name="Button 58" hidden="1">
              <a:extLst>
                <a:ext uri="{63B3BB69-23CF-44E3-9099-C40C66FF867C}">
                  <a14:compatExt spid="_x0000_s84026"/>
                </a:ext>
                <a:ext uri="{FF2B5EF4-FFF2-40B4-BE49-F238E27FC236}">
                  <a16:creationId xmlns:a16="http://schemas.microsoft.com/office/drawing/2014/main" id="{00000000-0008-0000-1B00-00003A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1</xdr:row>
          <xdr:rowOff>83820</xdr:rowOff>
        </xdr:to>
        <xdr:sp macro="" textlink="">
          <xdr:nvSpPr>
            <xdr:cNvPr id="165889" name="Button 1" hidden="1">
              <a:extLst>
                <a:ext uri="{63B3BB69-23CF-44E3-9099-C40C66FF867C}">
                  <a14:compatExt spid="_x0000_s165889"/>
                </a:ext>
                <a:ext uri="{FF2B5EF4-FFF2-40B4-BE49-F238E27FC236}">
                  <a16:creationId xmlns:a16="http://schemas.microsoft.com/office/drawing/2014/main" id="{00000000-0008-0000-1C00-0000018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72</xdr:row>
          <xdr:rowOff>76200</xdr:rowOff>
        </xdr:from>
        <xdr:to>
          <xdr:col>15</xdr:col>
          <xdr:colOff>807720</xdr:colOff>
          <xdr:row>73</xdr:row>
          <xdr:rowOff>152400</xdr:rowOff>
        </xdr:to>
        <xdr:sp macro="" textlink="">
          <xdr:nvSpPr>
            <xdr:cNvPr id="165890" name="Button 2" hidden="1">
              <a:extLst>
                <a:ext uri="{63B3BB69-23CF-44E3-9099-C40C66FF867C}">
                  <a14:compatExt spid="_x0000_s165890"/>
                </a:ext>
                <a:ext uri="{FF2B5EF4-FFF2-40B4-BE49-F238E27FC236}">
                  <a16:creationId xmlns:a16="http://schemas.microsoft.com/office/drawing/2014/main" id="{00000000-0008-0000-1C00-0000028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152400</xdr:rowOff>
        </xdr:to>
        <xdr:sp macro="" textlink="">
          <xdr:nvSpPr>
            <xdr:cNvPr id="165891" name="Button 3" hidden="1">
              <a:extLst>
                <a:ext uri="{63B3BB69-23CF-44E3-9099-C40C66FF867C}">
                  <a14:compatExt spid="_x0000_s165891"/>
                </a:ext>
                <a:ext uri="{FF2B5EF4-FFF2-40B4-BE49-F238E27FC236}">
                  <a16:creationId xmlns:a16="http://schemas.microsoft.com/office/drawing/2014/main" id="{00000000-0008-0000-1C00-0000038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152400</xdr:rowOff>
        </xdr:to>
        <xdr:sp macro="" textlink="">
          <xdr:nvSpPr>
            <xdr:cNvPr id="165892" name="Button 4" hidden="1">
              <a:extLst>
                <a:ext uri="{63B3BB69-23CF-44E3-9099-C40C66FF867C}">
                  <a14:compatExt spid="_x0000_s165892"/>
                </a:ext>
                <a:ext uri="{FF2B5EF4-FFF2-40B4-BE49-F238E27FC236}">
                  <a16:creationId xmlns:a16="http://schemas.microsoft.com/office/drawing/2014/main" id="{00000000-0008-0000-1C00-0000048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152400</xdr:rowOff>
        </xdr:to>
        <xdr:sp macro="" textlink="">
          <xdr:nvSpPr>
            <xdr:cNvPr id="165893" name="Button 5" hidden="1">
              <a:extLst>
                <a:ext uri="{63B3BB69-23CF-44E3-9099-C40C66FF867C}">
                  <a14:compatExt spid="_x0000_s165893"/>
                </a:ext>
                <a:ext uri="{FF2B5EF4-FFF2-40B4-BE49-F238E27FC236}">
                  <a16:creationId xmlns:a16="http://schemas.microsoft.com/office/drawing/2014/main" id="{00000000-0008-0000-1C00-0000058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152400</xdr:rowOff>
        </xdr:to>
        <xdr:sp macro="" textlink="">
          <xdr:nvSpPr>
            <xdr:cNvPr id="165894" name="Button 6" hidden="1">
              <a:extLst>
                <a:ext uri="{63B3BB69-23CF-44E3-9099-C40C66FF867C}">
                  <a14:compatExt spid="_x0000_s165894"/>
                </a:ext>
                <a:ext uri="{FF2B5EF4-FFF2-40B4-BE49-F238E27FC236}">
                  <a16:creationId xmlns:a16="http://schemas.microsoft.com/office/drawing/2014/main" id="{00000000-0008-0000-1C00-0000068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2</xdr:row>
          <xdr:rowOff>30480</xdr:rowOff>
        </xdr:to>
        <xdr:sp macro="" textlink="">
          <xdr:nvSpPr>
            <xdr:cNvPr id="166913" name="Button 1" hidden="1">
              <a:extLst>
                <a:ext uri="{63B3BB69-23CF-44E3-9099-C40C66FF867C}">
                  <a14:compatExt spid="_x0000_s166913"/>
                </a:ext>
                <a:ext uri="{FF2B5EF4-FFF2-40B4-BE49-F238E27FC236}">
                  <a16:creationId xmlns:a16="http://schemas.microsoft.com/office/drawing/2014/main" id="{00000000-0008-0000-1D00-0000018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72</xdr:row>
          <xdr:rowOff>76200</xdr:rowOff>
        </xdr:from>
        <xdr:to>
          <xdr:col>15</xdr:col>
          <xdr:colOff>807720</xdr:colOff>
          <xdr:row>73</xdr:row>
          <xdr:rowOff>152400</xdr:rowOff>
        </xdr:to>
        <xdr:sp macro="" textlink="">
          <xdr:nvSpPr>
            <xdr:cNvPr id="166914" name="Button 2" hidden="1">
              <a:extLst>
                <a:ext uri="{63B3BB69-23CF-44E3-9099-C40C66FF867C}">
                  <a14:compatExt spid="_x0000_s166914"/>
                </a:ext>
                <a:ext uri="{FF2B5EF4-FFF2-40B4-BE49-F238E27FC236}">
                  <a16:creationId xmlns:a16="http://schemas.microsoft.com/office/drawing/2014/main" id="{00000000-0008-0000-1D00-0000028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83820</xdr:rowOff>
        </xdr:to>
        <xdr:sp macro="" textlink="">
          <xdr:nvSpPr>
            <xdr:cNvPr id="166915" name="Button 3" hidden="1">
              <a:extLst>
                <a:ext uri="{63B3BB69-23CF-44E3-9099-C40C66FF867C}">
                  <a14:compatExt spid="_x0000_s166915"/>
                </a:ext>
                <a:ext uri="{FF2B5EF4-FFF2-40B4-BE49-F238E27FC236}">
                  <a16:creationId xmlns:a16="http://schemas.microsoft.com/office/drawing/2014/main" id="{00000000-0008-0000-1D00-0000038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83820</xdr:rowOff>
        </xdr:to>
        <xdr:sp macro="" textlink="">
          <xdr:nvSpPr>
            <xdr:cNvPr id="166916" name="Button 4" hidden="1">
              <a:extLst>
                <a:ext uri="{63B3BB69-23CF-44E3-9099-C40C66FF867C}">
                  <a14:compatExt spid="_x0000_s166916"/>
                </a:ext>
                <a:ext uri="{FF2B5EF4-FFF2-40B4-BE49-F238E27FC236}">
                  <a16:creationId xmlns:a16="http://schemas.microsoft.com/office/drawing/2014/main" id="{00000000-0008-0000-1D00-0000048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83820</xdr:rowOff>
        </xdr:to>
        <xdr:sp macro="" textlink="">
          <xdr:nvSpPr>
            <xdr:cNvPr id="166917" name="Button 5" hidden="1">
              <a:extLst>
                <a:ext uri="{63B3BB69-23CF-44E3-9099-C40C66FF867C}">
                  <a14:compatExt spid="_x0000_s166917"/>
                </a:ext>
                <a:ext uri="{FF2B5EF4-FFF2-40B4-BE49-F238E27FC236}">
                  <a16:creationId xmlns:a16="http://schemas.microsoft.com/office/drawing/2014/main" id="{00000000-0008-0000-1D00-0000058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83820</xdr:rowOff>
        </xdr:to>
        <xdr:sp macro="" textlink="">
          <xdr:nvSpPr>
            <xdr:cNvPr id="166918" name="Button 6" hidden="1">
              <a:extLst>
                <a:ext uri="{63B3BB69-23CF-44E3-9099-C40C66FF867C}">
                  <a14:compatExt spid="_x0000_s166918"/>
                </a:ext>
                <a:ext uri="{FF2B5EF4-FFF2-40B4-BE49-F238E27FC236}">
                  <a16:creationId xmlns:a16="http://schemas.microsoft.com/office/drawing/2014/main" id="{00000000-0008-0000-1D00-0000068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300-000001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300-000003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300-000004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3</xdr:row>
          <xdr:rowOff>45720</xdr:rowOff>
        </xdr:to>
        <xdr:sp macro="" textlink="">
          <xdr:nvSpPr>
            <xdr:cNvPr id="167937" name="Button 1" hidden="1">
              <a:extLst>
                <a:ext uri="{63B3BB69-23CF-44E3-9099-C40C66FF867C}">
                  <a14:compatExt spid="_x0000_s167937"/>
                </a:ext>
                <a:ext uri="{FF2B5EF4-FFF2-40B4-BE49-F238E27FC236}">
                  <a16:creationId xmlns:a16="http://schemas.microsoft.com/office/drawing/2014/main" id="{00000000-0008-0000-1E00-0000019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72</xdr:row>
          <xdr:rowOff>76200</xdr:rowOff>
        </xdr:from>
        <xdr:to>
          <xdr:col>15</xdr:col>
          <xdr:colOff>807720</xdr:colOff>
          <xdr:row>73</xdr:row>
          <xdr:rowOff>152400</xdr:rowOff>
        </xdr:to>
        <xdr:sp macro="" textlink="">
          <xdr:nvSpPr>
            <xdr:cNvPr id="167938" name="Button 2" hidden="1">
              <a:extLst>
                <a:ext uri="{63B3BB69-23CF-44E3-9099-C40C66FF867C}">
                  <a14:compatExt spid="_x0000_s167938"/>
                </a:ext>
                <a:ext uri="{FF2B5EF4-FFF2-40B4-BE49-F238E27FC236}">
                  <a16:creationId xmlns:a16="http://schemas.microsoft.com/office/drawing/2014/main" id="{00000000-0008-0000-1E00-0000029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3</xdr:row>
          <xdr:rowOff>114300</xdr:rowOff>
        </xdr:to>
        <xdr:sp macro="" textlink="">
          <xdr:nvSpPr>
            <xdr:cNvPr id="167939" name="Button 3" hidden="1">
              <a:extLst>
                <a:ext uri="{63B3BB69-23CF-44E3-9099-C40C66FF867C}">
                  <a14:compatExt spid="_x0000_s167939"/>
                </a:ext>
                <a:ext uri="{FF2B5EF4-FFF2-40B4-BE49-F238E27FC236}">
                  <a16:creationId xmlns:a16="http://schemas.microsoft.com/office/drawing/2014/main" id="{00000000-0008-0000-1E00-0000039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3</xdr:row>
          <xdr:rowOff>114300</xdr:rowOff>
        </xdr:to>
        <xdr:sp macro="" textlink="">
          <xdr:nvSpPr>
            <xdr:cNvPr id="167940" name="Button 4" hidden="1">
              <a:extLst>
                <a:ext uri="{63B3BB69-23CF-44E3-9099-C40C66FF867C}">
                  <a14:compatExt spid="_x0000_s167940"/>
                </a:ext>
                <a:ext uri="{FF2B5EF4-FFF2-40B4-BE49-F238E27FC236}">
                  <a16:creationId xmlns:a16="http://schemas.microsoft.com/office/drawing/2014/main" id="{00000000-0008-0000-1E00-0000049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3</xdr:row>
          <xdr:rowOff>114300</xdr:rowOff>
        </xdr:to>
        <xdr:sp macro="" textlink="">
          <xdr:nvSpPr>
            <xdr:cNvPr id="167941" name="Button 5" hidden="1">
              <a:extLst>
                <a:ext uri="{63B3BB69-23CF-44E3-9099-C40C66FF867C}">
                  <a14:compatExt spid="_x0000_s167941"/>
                </a:ext>
                <a:ext uri="{FF2B5EF4-FFF2-40B4-BE49-F238E27FC236}">
                  <a16:creationId xmlns:a16="http://schemas.microsoft.com/office/drawing/2014/main" id="{00000000-0008-0000-1E00-0000059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3</xdr:row>
          <xdr:rowOff>114300</xdr:rowOff>
        </xdr:to>
        <xdr:sp macro="" textlink="">
          <xdr:nvSpPr>
            <xdr:cNvPr id="167942" name="Button 6" hidden="1">
              <a:extLst>
                <a:ext uri="{63B3BB69-23CF-44E3-9099-C40C66FF867C}">
                  <a14:compatExt spid="_x0000_s167942"/>
                </a:ext>
                <a:ext uri="{FF2B5EF4-FFF2-40B4-BE49-F238E27FC236}">
                  <a16:creationId xmlns:a16="http://schemas.microsoft.com/office/drawing/2014/main" id="{00000000-0008-0000-1E00-0000069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304800</xdr:colOff>
          <xdr:row>2</xdr:row>
          <xdr:rowOff>144780</xdr:rowOff>
        </xdr:from>
        <xdr:to>
          <xdr:col>6</xdr:col>
          <xdr:colOff>121920</xdr:colOff>
          <xdr:row>4</xdr:row>
          <xdr:rowOff>30480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2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xdr:row>
          <xdr:rowOff>38100</xdr:rowOff>
        </xdr:from>
        <xdr:to>
          <xdr:col>6</xdr:col>
          <xdr:colOff>121920</xdr:colOff>
          <xdr:row>5</xdr:row>
          <xdr:rowOff>106680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2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xdr:row>
          <xdr:rowOff>121920</xdr:rowOff>
        </xdr:from>
        <xdr:to>
          <xdr:col>6</xdr:col>
          <xdr:colOff>121920</xdr:colOff>
          <xdr:row>7</xdr:row>
          <xdr:rowOff>30480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2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7</xdr:row>
          <xdr:rowOff>114300</xdr:rowOff>
        </xdr:from>
        <xdr:to>
          <xdr:col>5</xdr:col>
          <xdr:colOff>0</xdr:colOff>
          <xdr:row>9</xdr:row>
          <xdr:rowOff>7620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2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144780</xdr:rowOff>
        </xdr:from>
        <xdr:to>
          <xdr:col>6</xdr:col>
          <xdr:colOff>121920</xdr:colOff>
          <xdr:row>11</xdr:row>
          <xdr:rowOff>30480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2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10</xdr:row>
          <xdr:rowOff>144780</xdr:rowOff>
        </xdr:from>
        <xdr:to>
          <xdr:col>5</xdr:col>
          <xdr:colOff>0</xdr:colOff>
          <xdr:row>12</xdr:row>
          <xdr:rowOff>30480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2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11</xdr:row>
          <xdr:rowOff>144780</xdr:rowOff>
        </xdr:from>
        <xdr:to>
          <xdr:col>5</xdr:col>
          <xdr:colOff>0</xdr:colOff>
          <xdr:row>13</xdr:row>
          <xdr:rowOff>30480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2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144780</xdr:rowOff>
        </xdr:from>
        <xdr:to>
          <xdr:col>5</xdr:col>
          <xdr:colOff>0</xdr:colOff>
          <xdr:row>14</xdr:row>
          <xdr:rowOff>30480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2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144780</xdr:rowOff>
        </xdr:from>
        <xdr:to>
          <xdr:col>5</xdr:col>
          <xdr:colOff>0</xdr:colOff>
          <xdr:row>15</xdr:row>
          <xdr:rowOff>30480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2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144780</xdr:rowOff>
        </xdr:from>
        <xdr:to>
          <xdr:col>5</xdr:col>
          <xdr:colOff>0</xdr:colOff>
          <xdr:row>16</xdr:row>
          <xdr:rowOff>38100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2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144780</xdr:rowOff>
        </xdr:from>
        <xdr:to>
          <xdr:col>5</xdr:col>
          <xdr:colOff>0</xdr:colOff>
          <xdr:row>17</xdr:row>
          <xdr:rowOff>30480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2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121920</xdr:rowOff>
        </xdr:from>
        <xdr:to>
          <xdr:col>5</xdr:col>
          <xdr:colOff>0</xdr:colOff>
          <xdr:row>18</xdr:row>
          <xdr:rowOff>30480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2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17</xdr:row>
          <xdr:rowOff>144780</xdr:rowOff>
        </xdr:from>
        <xdr:to>
          <xdr:col>5</xdr:col>
          <xdr:colOff>0</xdr:colOff>
          <xdr:row>19</xdr:row>
          <xdr:rowOff>30480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2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18</xdr:row>
          <xdr:rowOff>144780</xdr:rowOff>
        </xdr:from>
        <xdr:to>
          <xdr:col>5</xdr:col>
          <xdr:colOff>0</xdr:colOff>
          <xdr:row>20</xdr:row>
          <xdr:rowOff>30480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2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19</xdr:row>
          <xdr:rowOff>144780</xdr:rowOff>
        </xdr:from>
        <xdr:to>
          <xdr:col>5</xdr:col>
          <xdr:colOff>0</xdr:colOff>
          <xdr:row>21</xdr:row>
          <xdr:rowOff>30480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2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20</xdr:row>
          <xdr:rowOff>144780</xdr:rowOff>
        </xdr:from>
        <xdr:to>
          <xdr:col>5</xdr:col>
          <xdr:colOff>0</xdr:colOff>
          <xdr:row>22</xdr:row>
          <xdr:rowOff>30480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2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21</xdr:row>
          <xdr:rowOff>144780</xdr:rowOff>
        </xdr:from>
        <xdr:to>
          <xdr:col>5</xdr:col>
          <xdr:colOff>0</xdr:colOff>
          <xdr:row>23</xdr:row>
          <xdr:rowOff>30480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2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22</xdr:row>
          <xdr:rowOff>144780</xdr:rowOff>
        </xdr:from>
        <xdr:to>
          <xdr:col>5</xdr:col>
          <xdr:colOff>0</xdr:colOff>
          <xdr:row>24</xdr:row>
          <xdr:rowOff>30480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2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23</xdr:row>
          <xdr:rowOff>144780</xdr:rowOff>
        </xdr:from>
        <xdr:to>
          <xdr:col>5</xdr:col>
          <xdr:colOff>0</xdr:colOff>
          <xdr:row>25</xdr:row>
          <xdr:rowOff>30480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2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400-0000012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579120</xdr:colOff>
          <xdr:row>87</xdr:row>
          <xdr:rowOff>68580</xdr:rowOff>
        </xdr:from>
        <xdr:to>
          <xdr:col>30</xdr:col>
          <xdr:colOff>236220</xdr:colOff>
          <xdr:row>88</xdr:row>
          <xdr:rowOff>144780</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400-0000022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76200</xdr:rowOff>
        </xdr:to>
        <xdr:sp macro="" textlink="">
          <xdr:nvSpPr>
            <xdr:cNvPr id="72705" name="Button 1" hidden="1">
              <a:extLst>
                <a:ext uri="{63B3BB69-23CF-44E3-9099-C40C66FF867C}">
                  <a14:compatExt spid="_x0000_s72705"/>
                </a:ext>
                <a:ext uri="{FF2B5EF4-FFF2-40B4-BE49-F238E27FC236}">
                  <a16:creationId xmlns:a16="http://schemas.microsoft.com/office/drawing/2014/main" id="{00000000-0008-0000-0500-000001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76200</xdr:rowOff>
        </xdr:to>
        <xdr:sp macro="" textlink="">
          <xdr:nvSpPr>
            <xdr:cNvPr id="72706" name="Button 2" hidden="1">
              <a:extLst>
                <a:ext uri="{63B3BB69-23CF-44E3-9099-C40C66FF867C}">
                  <a14:compatExt spid="_x0000_s72706"/>
                </a:ext>
                <a:ext uri="{FF2B5EF4-FFF2-40B4-BE49-F238E27FC236}">
                  <a16:creationId xmlns:a16="http://schemas.microsoft.com/office/drawing/2014/main" id="{00000000-0008-0000-0500-000002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76200</xdr:rowOff>
        </xdr:to>
        <xdr:sp macro="" textlink="">
          <xdr:nvSpPr>
            <xdr:cNvPr id="72707" name="Button 3" hidden="1">
              <a:extLst>
                <a:ext uri="{63B3BB69-23CF-44E3-9099-C40C66FF867C}">
                  <a14:compatExt spid="_x0000_s72707"/>
                </a:ext>
                <a:ext uri="{FF2B5EF4-FFF2-40B4-BE49-F238E27FC236}">
                  <a16:creationId xmlns:a16="http://schemas.microsoft.com/office/drawing/2014/main" id="{00000000-0008-0000-0500-000003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76200</xdr:rowOff>
        </xdr:to>
        <xdr:sp macro="" textlink="">
          <xdr:nvSpPr>
            <xdr:cNvPr id="72708" name="Button 4" hidden="1">
              <a:extLst>
                <a:ext uri="{63B3BB69-23CF-44E3-9099-C40C66FF867C}">
                  <a14:compatExt spid="_x0000_s72708"/>
                </a:ext>
                <a:ext uri="{FF2B5EF4-FFF2-40B4-BE49-F238E27FC236}">
                  <a16:creationId xmlns:a16="http://schemas.microsoft.com/office/drawing/2014/main" id="{00000000-0008-0000-0500-000004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601980</xdr:colOff>
          <xdr:row>78</xdr:row>
          <xdr:rowOff>38100</xdr:rowOff>
        </xdr:from>
        <xdr:to>
          <xdr:col>14</xdr:col>
          <xdr:colOff>1135380</xdr:colOff>
          <xdr:row>79</xdr:row>
          <xdr:rowOff>114300</xdr:rowOff>
        </xdr:to>
        <xdr:sp macro="" textlink="">
          <xdr:nvSpPr>
            <xdr:cNvPr id="72709" name="Button 5" hidden="1">
              <a:extLst>
                <a:ext uri="{63B3BB69-23CF-44E3-9099-C40C66FF867C}">
                  <a14:compatExt spid="_x0000_s72709"/>
                </a:ext>
                <a:ext uri="{FF2B5EF4-FFF2-40B4-BE49-F238E27FC236}">
                  <a16:creationId xmlns:a16="http://schemas.microsoft.com/office/drawing/2014/main" id="{00000000-0008-0000-0500-000005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600-0000019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579120</xdr:colOff>
          <xdr:row>87</xdr:row>
          <xdr:rowOff>68580</xdr:rowOff>
        </xdr:from>
        <xdr:to>
          <xdr:col>30</xdr:col>
          <xdr:colOff>236220</xdr:colOff>
          <xdr:row>88</xdr:row>
          <xdr:rowOff>144780</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600-0000029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7620</xdr:rowOff>
        </xdr:to>
        <xdr:sp macro="" textlink="">
          <xdr:nvSpPr>
            <xdr:cNvPr id="144385" name="Button 1" hidden="1">
              <a:extLst>
                <a:ext uri="{63B3BB69-23CF-44E3-9099-C40C66FF867C}">
                  <a14:compatExt spid="_x0000_s144385"/>
                </a:ext>
                <a:ext uri="{FF2B5EF4-FFF2-40B4-BE49-F238E27FC236}">
                  <a16:creationId xmlns:a16="http://schemas.microsoft.com/office/drawing/2014/main" id="{00000000-0008-0000-0700-0000013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7620</xdr:rowOff>
        </xdr:to>
        <xdr:sp macro="" textlink="">
          <xdr:nvSpPr>
            <xdr:cNvPr id="144386" name="Button 2" hidden="1">
              <a:extLst>
                <a:ext uri="{63B3BB69-23CF-44E3-9099-C40C66FF867C}">
                  <a14:compatExt spid="_x0000_s144386"/>
                </a:ext>
                <a:ext uri="{FF2B5EF4-FFF2-40B4-BE49-F238E27FC236}">
                  <a16:creationId xmlns:a16="http://schemas.microsoft.com/office/drawing/2014/main" id="{00000000-0008-0000-0700-0000023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7620</xdr:rowOff>
        </xdr:to>
        <xdr:sp macro="" textlink="">
          <xdr:nvSpPr>
            <xdr:cNvPr id="144387" name="Button 3" hidden="1">
              <a:extLst>
                <a:ext uri="{63B3BB69-23CF-44E3-9099-C40C66FF867C}">
                  <a14:compatExt spid="_x0000_s144387"/>
                </a:ext>
                <a:ext uri="{FF2B5EF4-FFF2-40B4-BE49-F238E27FC236}">
                  <a16:creationId xmlns:a16="http://schemas.microsoft.com/office/drawing/2014/main" id="{00000000-0008-0000-0700-0000033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7620</xdr:rowOff>
        </xdr:to>
        <xdr:sp macro="" textlink="">
          <xdr:nvSpPr>
            <xdr:cNvPr id="144388" name="Button 4" hidden="1">
              <a:extLst>
                <a:ext uri="{63B3BB69-23CF-44E3-9099-C40C66FF867C}">
                  <a14:compatExt spid="_x0000_s144388"/>
                </a:ext>
                <a:ext uri="{FF2B5EF4-FFF2-40B4-BE49-F238E27FC236}">
                  <a16:creationId xmlns:a16="http://schemas.microsoft.com/office/drawing/2014/main" id="{00000000-0008-0000-0700-0000043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601980</xdr:colOff>
          <xdr:row>80</xdr:row>
          <xdr:rowOff>38100</xdr:rowOff>
        </xdr:from>
        <xdr:to>
          <xdr:col>14</xdr:col>
          <xdr:colOff>1135380</xdr:colOff>
          <xdr:row>81</xdr:row>
          <xdr:rowOff>114300</xdr:rowOff>
        </xdr:to>
        <xdr:sp macro="" textlink="">
          <xdr:nvSpPr>
            <xdr:cNvPr id="144389" name="Button 5" hidden="1">
              <a:extLst>
                <a:ext uri="{63B3BB69-23CF-44E3-9099-C40C66FF867C}">
                  <a14:compatExt spid="_x0000_s144389"/>
                </a:ext>
                <a:ext uri="{FF2B5EF4-FFF2-40B4-BE49-F238E27FC236}">
                  <a16:creationId xmlns:a16="http://schemas.microsoft.com/office/drawing/2014/main" id="{00000000-0008-0000-0700-0000053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0</xdr:row>
          <xdr:rowOff>259080</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71</xdr:row>
          <xdr:rowOff>76200</xdr:rowOff>
        </xdr:from>
        <xdr:to>
          <xdr:col>15</xdr:col>
          <xdr:colOff>807720</xdr:colOff>
          <xdr:row>72</xdr:row>
          <xdr:rowOff>152400</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800-00000F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800-000010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800-000011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800-000012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800-000013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0</xdr:row>
          <xdr:rowOff>259080</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900-000001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72</xdr:row>
          <xdr:rowOff>76200</xdr:rowOff>
        </xdr:from>
        <xdr:to>
          <xdr:col>15</xdr:col>
          <xdr:colOff>807720</xdr:colOff>
          <xdr:row>73</xdr:row>
          <xdr:rowOff>152400</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900-000002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900-000003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900-000004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900-000005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900-000006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9.vml"/><Relationship Id="rId7" Type="http://schemas.openxmlformats.org/officeDocument/2006/relationships/ctrlProp" Target="../ctrlProps/ctrlProp3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0.vml"/><Relationship Id="rId7" Type="http://schemas.openxmlformats.org/officeDocument/2006/relationships/ctrlProp" Target="../ctrlProps/ctrlProp42.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vmlDrawing" Target="../drawings/vmlDrawing11.vml"/><Relationship Id="rId7" Type="http://schemas.openxmlformats.org/officeDocument/2006/relationships/ctrlProp" Target="../ctrlProps/ctrlProp47.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46.xml"/><Relationship Id="rId5" Type="http://schemas.openxmlformats.org/officeDocument/2006/relationships/ctrlProp" Target="../ctrlProps/ctrlProp45.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59.xml"/><Relationship Id="rId18" Type="http://schemas.openxmlformats.org/officeDocument/2006/relationships/ctrlProp" Target="../ctrlProps/ctrlProp64.xml"/><Relationship Id="rId26" Type="http://schemas.openxmlformats.org/officeDocument/2006/relationships/ctrlProp" Target="../ctrlProps/ctrlProp72.xml"/><Relationship Id="rId39" Type="http://schemas.openxmlformats.org/officeDocument/2006/relationships/ctrlProp" Target="../ctrlProps/ctrlProp85.xml"/><Relationship Id="rId21" Type="http://schemas.openxmlformats.org/officeDocument/2006/relationships/ctrlProp" Target="../ctrlProps/ctrlProp67.xml"/><Relationship Id="rId34" Type="http://schemas.openxmlformats.org/officeDocument/2006/relationships/ctrlProp" Target="../ctrlProps/ctrlProp80.xml"/><Relationship Id="rId42" Type="http://schemas.openxmlformats.org/officeDocument/2006/relationships/ctrlProp" Target="../ctrlProps/ctrlProp88.xml"/><Relationship Id="rId47" Type="http://schemas.openxmlformats.org/officeDocument/2006/relationships/ctrlProp" Target="../ctrlProps/ctrlProp93.xml"/><Relationship Id="rId50" Type="http://schemas.openxmlformats.org/officeDocument/2006/relationships/ctrlProp" Target="../ctrlProps/ctrlProp96.xml"/><Relationship Id="rId55" Type="http://schemas.openxmlformats.org/officeDocument/2006/relationships/ctrlProp" Target="../ctrlProps/ctrlProp101.xml"/><Relationship Id="rId7" Type="http://schemas.openxmlformats.org/officeDocument/2006/relationships/ctrlProp" Target="../ctrlProps/ctrlProp53.xml"/><Relationship Id="rId2" Type="http://schemas.openxmlformats.org/officeDocument/2006/relationships/drawing" Target="../drawings/drawing12.xml"/><Relationship Id="rId16" Type="http://schemas.openxmlformats.org/officeDocument/2006/relationships/ctrlProp" Target="../ctrlProps/ctrlProp62.xml"/><Relationship Id="rId29" Type="http://schemas.openxmlformats.org/officeDocument/2006/relationships/ctrlProp" Target="../ctrlProps/ctrlProp75.xml"/><Relationship Id="rId11" Type="http://schemas.openxmlformats.org/officeDocument/2006/relationships/ctrlProp" Target="../ctrlProps/ctrlProp57.xml"/><Relationship Id="rId24" Type="http://schemas.openxmlformats.org/officeDocument/2006/relationships/ctrlProp" Target="../ctrlProps/ctrlProp70.xml"/><Relationship Id="rId32" Type="http://schemas.openxmlformats.org/officeDocument/2006/relationships/ctrlProp" Target="../ctrlProps/ctrlProp78.xml"/><Relationship Id="rId37" Type="http://schemas.openxmlformats.org/officeDocument/2006/relationships/ctrlProp" Target="../ctrlProps/ctrlProp83.xml"/><Relationship Id="rId40" Type="http://schemas.openxmlformats.org/officeDocument/2006/relationships/ctrlProp" Target="../ctrlProps/ctrlProp86.xml"/><Relationship Id="rId45" Type="http://schemas.openxmlformats.org/officeDocument/2006/relationships/ctrlProp" Target="../ctrlProps/ctrlProp91.xml"/><Relationship Id="rId53" Type="http://schemas.openxmlformats.org/officeDocument/2006/relationships/ctrlProp" Target="../ctrlProps/ctrlProp99.xml"/><Relationship Id="rId58" Type="http://schemas.openxmlformats.org/officeDocument/2006/relationships/ctrlProp" Target="../ctrlProps/ctrlProp104.xml"/><Relationship Id="rId5" Type="http://schemas.openxmlformats.org/officeDocument/2006/relationships/ctrlProp" Target="../ctrlProps/ctrlProp51.xml"/><Relationship Id="rId61" Type="http://schemas.openxmlformats.org/officeDocument/2006/relationships/ctrlProp" Target="../ctrlProps/ctrlProp107.xml"/><Relationship Id="rId19" Type="http://schemas.openxmlformats.org/officeDocument/2006/relationships/ctrlProp" Target="../ctrlProps/ctrlProp65.xml"/><Relationship Id="rId14" Type="http://schemas.openxmlformats.org/officeDocument/2006/relationships/ctrlProp" Target="../ctrlProps/ctrlProp60.xml"/><Relationship Id="rId22" Type="http://schemas.openxmlformats.org/officeDocument/2006/relationships/ctrlProp" Target="../ctrlProps/ctrlProp68.xml"/><Relationship Id="rId27" Type="http://schemas.openxmlformats.org/officeDocument/2006/relationships/ctrlProp" Target="../ctrlProps/ctrlProp73.xml"/><Relationship Id="rId30" Type="http://schemas.openxmlformats.org/officeDocument/2006/relationships/ctrlProp" Target="../ctrlProps/ctrlProp76.xml"/><Relationship Id="rId35" Type="http://schemas.openxmlformats.org/officeDocument/2006/relationships/ctrlProp" Target="../ctrlProps/ctrlProp81.xml"/><Relationship Id="rId43" Type="http://schemas.openxmlformats.org/officeDocument/2006/relationships/ctrlProp" Target="../ctrlProps/ctrlProp89.xml"/><Relationship Id="rId48" Type="http://schemas.openxmlformats.org/officeDocument/2006/relationships/ctrlProp" Target="../ctrlProps/ctrlProp94.xml"/><Relationship Id="rId56" Type="http://schemas.openxmlformats.org/officeDocument/2006/relationships/ctrlProp" Target="../ctrlProps/ctrlProp102.xml"/><Relationship Id="rId8" Type="http://schemas.openxmlformats.org/officeDocument/2006/relationships/ctrlProp" Target="../ctrlProps/ctrlProp54.xml"/><Relationship Id="rId51" Type="http://schemas.openxmlformats.org/officeDocument/2006/relationships/ctrlProp" Target="../ctrlProps/ctrlProp97.xml"/><Relationship Id="rId3" Type="http://schemas.openxmlformats.org/officeDocument/2006/relationships/vmlDrawing" Target="../drawings/vmlDrawing12.vml"/><Relationship Id="rId12" Type="http://schemas.openxmlformats.org/officeDocument/2006/relationships/ctrlProp" Target="../ctrlProps/ctrlProp58.xml"/><Relationship Id="rId17" Type="http://schemas.openxmlformats.org/officeDocument/2006/relationships/ctrlProp" Target="../ctrlProps/ctrlProp63.xml"/><Relationship Id="rId25" Type="http://schemas.openxmlformats.org/officeDocument/2006/relationships/ctrlProp" Target="../ctrlProps/ctrlProp71.xml"/><Relationship Id="rId33" Type="http://schemas.openxmlformats.org/officeDocument/2006/relationships/ctrlProp" Target="../ctrlProps/ctrlProp79.xml"/><Relationship Id="rId38" Type="http://schemas.openxmlformats.org/officeDocument/2006/relationships/ctrlProp" Target="../ctrlProps/ctrlProp84.xml"/><Relationship Id="rId46" Type="http://schemas.openxmlformats.org/officeDocument/2006/relationships/ctrlProp" Target="../ctrlProps/ctrlProp92.xml"/><Relationship Id="rId59" Type="http://schemas.openxmlformats.org/officeDocument/2006/relationships/ctrlProp" Target="../ctrlProps/ctrlProp105.xml"/><Relationship Id="rId20" Type="http://schemas.openxmlformats.org/officeDocument/2006/relationships/ctrlProp" Target="../ctrlProps/ctrlProp66.xml"/><Relationship Id="rId41" Type="http://schemas.openxmlformats.org/officeDocument/2006/relationships/ctrlProp" Target="../ctrlProps/ctrlProp87.xml"/><Relationship Id="rId54" Type="http://schemas.openxmlformats.org/officeDocument/2006/relationships/ctrlProp" Target="../ctrlProps/ctrlProp100.xml"/><Relationship Id="rId1" Type="http://schemas.openxmlformats.org/officeDocument/2006/relationships/printerSettings" Target="../printerSettings/printerSettings12.bin"/><Relationship Id="rId6" Type="http://schemas.openxmlformats.org/officeDocument/2006/relationships/ctrlProp" Target="../ctrlProps/ctrlProp52.xml"/><Relationship Id="rId15" Type="http://schemas.openxmlformats.org/officeDocument/2006/relationships/ctrlProp" Target="../ctrlProps/ctrlProp61.xml"/><Relationship Id="rId23" Type="http://schemas.openxmlformats.org/officeDocument/2006/relationships/ctrlProp" Target="../ctrlProps/ctrlProp69.xml"/><Relationship Id="rId28" Type="http://schemas.openxmlformats.org/officeDocument/2006/relationships/ctrlProp" Target="../ctrlProps/ctrlProp74.xml"/><Relationship Id="rId36" Type="http://schemas.openxmlformats.org/officeDocument/2006/relationships/ctrlProp" Target="../ctrlProps/ctrlProp82.xml"/><Relationship Id="rId49" Type="http://schemas.openxmlformats.org/officeDocument/2006/relationships/ctrlProp" Target="../ctrlProps/ctrlProp95.xml"/><Relationship Id="rId57" Type="http://schemas.openxmlformats.org/officeDocument/2006/relationships/ctrlProp" Target="../ctrlProps/ctrlProp103.xml"/><Relationship Id="rId10" Type="http://schemas.openxmlformats.org/officeDocument/2006/relationships/ctrlProp" Target="../ctrlProps/ctrlProp56.xml"/><Relationship Id="rId31" Type="http://schemas.openxmlformats.org/officeDocument/2006/relationships/ctrlProp" Target="../ctrlProps/ctrlProp77.xml"/><Relationship Id="rId44" Type="http://schemas.openxmlformats.org/officeDocument/2006/relationships/ctrlProp" Target="../ctrlProps/ctrlProp90.xml"/><Relationship Id="rId52" Type="http://schemas.openxmlformats.org/officeDocument/2006/relationships/ctrlProp" Target="../ctrlProps/ctrlProp98.xml"/><Relationship Id="rId60" Type="http://schemas.openxmlformats.org/officeDocument/2006/relationships/ctrlProp" Target="../ctrlProps/ctrlProp106.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17.xml"/><Relationship Id="rId18" Type="http://schemas.openxmlformats.org/officeDocument/2006/relationships/ctrlProp" Target="../ctrlProps/ctrlProp122.xml"/><Relationship Id="rId26" Type="http://schemas.openxmlformats.org/officeDocument/2006/relationships/ctrlProp" Target="../ctrlProps/ctrlProp130.xml"/><Relationship Id="rId39" Type="http://schemas.openxmlformats.org/officeDocument/2006/relationships/ctrlProp" Target="../ctrlProps/ctrlProp143.xml"/><Relationship Id="rId21" Type="http://schemas.openxmlformats.org/officeDocument/2006/relationships/ctrlProp" Target="../ctrlProps/ctrlProp125.xml"/><Relationship Id="rId34" Type="http://schemas.openxmlformats.org/officeDocument/2006/relationships/ctrlProp" Target="../ctrlProps/ctrlProp138.xml"/><Relationship Id="rId42" Type="http://schemas.openxmlformats.org/officeDocument/2006/relationships/ctrlProp" Target="../ctrlProps/ctrlProp146.xml"/><Relationship Id="rId47" Type="http://schemas.openxmlformats.org/officeDocument/2006/relationships/ctrlProp" Target="../ctrlProps/ctrlProp151.xml"/><Relationship Id="rId50" Type="http://schemas.openxmlformats.org/officeDocument/2006/relationships/ctrlProp" Target="../ctrlProps/ctrlProp154.xml"/><Relationship Id="rId55" Type="http://schemas.openxmlformats.org/officeDocument/2006/relationships/ctrlProp" Target="../ctrlProps/ctrlProp159.xml"/><Relationship Id="rId7" Type="http://schemas.openxmlformats.org/officeDocument/2006/relationships/ctrlProp" Target="../ctrlProps/ctrlProp111.xml"/><Relationship Id="rId2" Type="http://schemas.openxmlformats.org/officeDocument/2006/relationships/drawing" Target="../drawings/drawing13.xml"/><Relationship Id="rId16" Type="http://schemas.openxmlformats.org/officeDocument/2006/relationships/ctrlProp" Target="../ctrlProps/ctrlProp120.xml"/><Relationship Id="rId29" Type="http://schemas.openxmlformats.org/officeDocument/2006/relationships/ctrlProp" Target="../ctrlProps/ctrlProp133.xml"/><Relationship Id="rId11" Type="http://schemas.openxmlformats.org/officeDocument/2006/relationships/ctrlProp" Target="../ctrlProps/ctrlProp115.xml"/><Relationship Id="rId24" Type="http://schemas.openxmlformats.org/officeDocument/2006/relationships/ctrlProp" Target="../ctrlProps/ctrlProp128.xml"/><Relationship Id="rId32" Type="http://schemas.openxmlformats.org/officeDocument/2006/relationships/ctrlProp" Target="../ctrlProps/ctrlProp136.xml"/><Relationship Id="rId37" Type="http://schemas.openxmlformats.org/officeDocument/2006/relationships/ctrlProp" Target="../ctrlProps/ctrlProp141.xml"/><Relationship Id="rId40" Type="http://schemas.openxmlformats.org/officeDocument/2006/relationships/ctrlProp" Target="../ctrlProps/ctrlProp144.xml"/><Relationship Id="rId45" Type="http://schemas.openxmlformats.org/officeDocument/2006/relationships/ctrlProp" Target="../ctrlProps/ctrlProp149.xml"/><Relationship Id="rId53" Type="http://schemas.openxmlformats.org/officeDocument/2006/relationships/ctrlProp" Target="../ctrlProps/ctrlProp157.xml"/><Relationship Id="rId58" Type="http://schemas.openxmlformats.org/officeDocument/2006/relationships/ctrlProp" Target="../ctrlProps/ctrlProp162.xml"/><Relationship Id="rId5" Type="http://schemas.openxmlformats.org/officeDocument/2006/relationships/ctrlProp" Target="../ctrlProps/ctrlProp109.xml"/><Relationship Id="rId61" Type="http://schemas.openxmlformats.org/officeDocument/2006/relationships/ctrlProp" Target="../ctrlProps/ctrlProp165.xml"/><Relationship Id="rId19" Type="http://schemas.openxmlformats.org/officeDocument/2006/relationships/ctrlProp" Target="../ctrlProps/ctrlProp123.xml"/><Relationship Id="rId14" Type="http://schemas.openxmlformats.org/officeDocument/2006/relationships/ctrlProp" Target="../ctrlProps/ctrlProp118.xml"/><Relationship Id="rId22" Type="http://schemas.openxmlformats.org/officeDocument/2006/relationships/ctrlProp" Target="../ctrlProps/ctrlProp126.xml"/><Relationship Id="rId27" Type="http://schemas.openxmlformats.org/officeDocument/2006/relationships/ctrlProp" Target="../ctrlProps/ctrlProp131.xml"/><Relationship Id="rId30" Type="http://schemas.openxmlformats.org/officeDocument/2006/relationships/ctrlProp" Target="../ctrlProps/ctrlProp134.xml"/><Relationship Id="rId35" Type="http://schemas.openxmlformats.org/officeDocument/2006/relationships/ctrlProp" Target="../ctrlProps/ctrlProp139.xml"/><Relationship Id="rId43" Type="http://schemas.openxmlformats.org/officeDocument/2006/relationships/ctrlProp" Target="../ctrlProps/ctrlProp147.xml"/><Relationship Id="rId48" Type="http://schemas.openxmlformats.org/officeDocument/2006/relationships/ctrlProp" Target="../ctrlProps/ctrlProp152.xml"/><Relationship Id="rId56" Type="http://schemas.openxmlformats.org/officeDocument/2006/relationships/ctrlProp" Target="../ctrlProps/ctrlProp160.xml"/><Relationship Id="rId8" Type="http://schemas.openxmlformats.org/officeDocument/2006/relationships/ctrlProp" Target="../ctrlProps/ctrlProp112.xml"/><Relationship Id="rId51" Type="http://schemas.openxmlformats.org/officeDocument/2006/relationships/ctrlProp" Target="../ctrlProps/ctrlProp155.xml"/><Relationship Id="rId3" Type="http://schemas.openxmlformats.org/officeDocument/2006/relationships/vmlDrawing" Target="../drawings/vmlDrawing13.v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38" Type="http://schemas.openxmlformats.org/officeDocument/2006/relationships/ctrlProp" Target="../ctrlProps/ctrlProp142.xml"/><Relationship Id="rId46" Type="http://schemas.openxmlformats.org/officeDocument/2006/relationships/ctrlProp" Target="../ctrlProps/ctrlProp150.xml"/><Relationship Id="rId59" Type="http://schemas.openxmlformats.org/officeDocument/2006/relationships/ctrlProp" Target="../ctrlProps/ctrlProp163.xml"/><Relationship Id="rId20" Type="http://schemas.openxmlformats.org/officeDocument/2006/relationships/ctrlProp" Target="../ctrlProps/ctrlProp124.xml"/><Relationship Id="rId41" Type="http://schemas.openxmlformats.org/officeDocument/2006/relationships/ctrlProp" Target="../ctrlProps/ctrlProp145.xml"/><Relationship Id="rId54" Type="http://schemas.openxmlformats.org/officeDocument/2006/relationships/ctrlProp" Target="../ctrlProps/ctrlProp158.xml"/><Relationship Id="rId1" Type="http://schemas.openxmlformats.org/officeDocument/2006/relationships/printerSettings" Target="../printerSettings/printerSettings13.bin"/><Relationship Id="rId6" Type="http://schemas.openxmlformats.org/officeDocument/2006/relationships/ctrlProp" Target="../ctrlProps/ctrlProp110.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ctrlProp" Target="../ctrlProps/ctrlProp140.xml"/><Relationship Id="rId49" Type="http://schemas.openxmlformats.org/officeDocument/2006/relationships/ctrlProp" Target="../ctrlProps/ctrlProp153.xml"/><Relationship Id="rId57" Type="http://schemas.openxmlformats.org/officeDocument/2006/relationships/ctrlProp" Target="../ctrlProps/ctrlProp161.xml"/><Relationship Id="rId10" Type="http://schemas.openxmlformats.org/officeDocument/2006/relationships/ctrlProp" Target="../ctrlProps/ctrlProp114.xml"/><Relationship Id="rId31" Type="http://schemas.openxmlformats.org/officeDocument/2006/relationships/ctrlProp" Target="../ctrlProps/ctrlProp135.xml"/><Relationship Id="rId44" Type="http://schemas.openxmlformats.org/officeDocument/2006/relationships/ctrlProp" Target="../ctrlProps/ctrlProp148.xml"/><Relationship Id="rId52" Type="http://schemas.openxmlformats.org/officeDocument/2006/relationships/ctrlProp" Target="../ctrlProps/ctrlProp156.xml"/><Relationship Id="rId60" Type="http://schemas.openxmlformats.org/officeDocument/2006/relationships/ctrlProp" Target="../ctrlProps/ctrlProp164.xml"/><Relationship Id="rId4" Type="http://schemas.openxmlformats.org/officeDocument/2006/relationships/ctrlProp" Target="../ctrlProps/ctrlProp108.xml"/><Relationship Id="rId9" Type="http://schemas.openxmlformats.org/officeDocument/2006/relationships/ctrlProp" Target="../ctrlProps/ctrlProp1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71.xml"/><Relationship Id="rId3" Type="http://schemas.openxmlformats.org/officeDocument/2006/relationships/ctrlProp" Target="../ctrlProps/ctrlProp166.xml"/><Relationship Id="rId7" Type="http://schemas.openxmlformats.org/officeDocument/2006/relationships/ctrlProp" Target="../ctrlProps/ctrlProp17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7.xml"/><Relationship Id="rId3" Type="http://schemas.openxmlformats.org/officeDocument/2006/relationships/ctrlProp" Target="../ctrlProps/ctrlProp172.xml"/><Relationship Id="rId7" Type="http://schemas.openxmlformats.org/officeDocument/2006/relationships/ctrlProp" Target="../ctrlProps/ctrlProp176.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5.xml"/><Relationship Id="rId5" Type="http://schemas.openxmlformats.org/officeDocument/2006/relationships/ctrlProp" Target="../ctrlProps/ctrlProp174.xml"/><Relationship Id="rId4" Type="http://schemas.openxmlformats.org/officeDocument/2006/relationships/ctrlProp" Target="../ctrlProps/ctrlProp17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83.xml"/><Relationship Id="rId3" Type="http://schemas.openxmlformats.org/officeDocument/2006/relationships/ctrlProp" Target="../ctrlProps/ctrlProp178.xml"/><Relationship Id="rId7" Type="http://schemas.openxmlformats.org/officeDocument/2006/relationships/ctrlProp" Target="../ctrlProps/ctrlProp182.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81.xml"/><Relationship Id="rId5" Type="http://schemas.openxmlformats.org/officeDocument/2006/relationships/ctrlProp" Target="../ctrlProps/ctrlProp180.xml"/><Relationship Id="rId4" Type="http://schemas.openxmlformats.org/officeDocument/2006/relationships/ctrlProp" Target="../ctrlProps/ctrlProp179.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193.xml"/><Relationship Id="rId18" Type="http://schemas.openxmlformats.org/officeDocument/2006/relationships/ctrlProp" Target="../ctrlProps/ctrlProp198.xml"/><Relationship Id="rId26" Type="http://schemas.openxmlformats.org/officeDocument/2006/relationships/ctrlProp" Target="../ctrlProps/ctrlProp206.xml"/><Relationship Id="rId39" Type="http://schemas.openxmlformats.org/officeDocument/2006/relationships/ctrlProp" Target="../ctrlProps/ctrlProp219.xml"/><Relationship Id="rId21" Type="http://schemas.openxmlformats.org/officeDocument/2006/relationships/ctrlProp" Target="../ctrlProps/ctrlProp201.xml"/><Relationship Id="rId34" Type="http://schemas.openxmlformats.org/officeDocument/2006/relationships/ctrlProp" Target="../ctrlProps/ctrlProp214.xml"/><Relationship Id="rId42" Type="http://schemas.openxmlformats.org/officeDocument/2006/relationships/ctrlProp" Target="../ctrlProps/ctrlProp222.xml"/><Relationship Id="rId47" Type="http://schemas.openxmlformats.org/officeDocument/2006/relationships/ctrlProp" Target="../ctrlProps/ctrlProp227.xml"/><Relationship Id="rId50" Type="http://schemas.openxmlformats.org/officeDocument/2006/relationships/ctrlProp" Target="../ctrlProps/ctrlProp230.xml"/><Relationship Id="rId55" Type="http://schemas.openxmlformats.org/officeDocument/2006/relationships/ctrlProp" Target="../ctrlProps/ctrlProp235.xml"/><Relationship Id="rId7" Type="http://schemas.openxmlformats.org/officeDocument/2006/relationships/ctrlProp" Target="../ctrlProps/ctrlProp187.xml"/><Relationship Id="rId2" Type="http://schemas.openxmlformats.org/officeDocument/2006/relationships/drawing" Target="../drawings/drawing17.xml"/><Relationship Id="rId16" Type="http://schemas.openxmlformats.org/officeDocument/2006/relationships/ctrlProp" Target="../ctrlProps/ctrlProp196.xml"/><Relationship Id="rId29" Type="http://schemas.openxmlformats.org/officeDocument/2006/relationships/ctrlProp" Target="../ctrlProps/ctrlProp209.xml"/><Relationship Id="rId11" Type="http://schemas.openxmlformats.org/officeDocument/2006/relationships/ctrlProp" Target="../ctrlProps/ctrlProp191.xml"/><Relationship Id="rId24" Type="http://schemas.openxmlformats.org/officeDocument/2006/relationships/ctrlProp" Target="../ctrlProps/ctrlProp204.xml"/><Relationship Id="rId32" Type="http://schemas.openxmlformats.org/officeDocument/2006/relationships/ctrlProp" Target="../ctrlProps/ctrlProp212.xml"/><Relationship Id="rId37" Type="http://schemas.openxmlformats.org/officeDocument/2006/relationships/ctrlProp" Target="../ctrlProps/ctrlProp217.xml"/><Relationship Id="rId40" Type="http://schemas.openxmlformats.org/officeDocument/2006/relationships/ctrlProp" Target="../ctrlProps/ctrlProp220.xml"/><Relationship Id="rId45" Type="http://schemas.openxmlformats.org/officeDocument/2006/relationships/ctrlProp" Target="../ctrlProps/ctrlProp225.xml"/><Relationship Id="rId53" Type="http://schemas.openxmlformats.org/officeDocument/2006/relationships/ctrlProp" Target="../ctrlProps/ctrlProp233.xml"/><Relationship Id="rId58" Type="http://schemas.openxmlformats.org/officeDocument/2006/relationships/ctrlProp" Target="../ctrlProps/ctrlProp238.xml"/><Relationship Id="rId5" Type="http://schemas.openxmlformats.org/officeDocument/2006/relationships/ctrlProp" Target="../ctrlProps/ctrlProp185.xml"/><Relationship Id="rId61" Type="http://schemas.openxmlformats.org/officeDocument/2006/relationships/ctrlProp" Target="../ctrlProps/ctrlProp241.xml"/><Relationship Id="rId19" Type="http://schemas.openxmlformats.org/officeDocument/2006/relationships/ctrlProp" Target="../ctrlProps/ctrlProp199.xml"/><Relationship Id="rId14" Type="http://schemas.openxmlformats.org/officeDocument/2006/relationships/ctrlProp" Target="../ctrlProps/ctrlProp194.xml"/><Relationship Id="rId22" Type="http://schemas.openxmlformats.org/officeDocument/2006/relationships/ctrlProp" Target="../ctrlProps/ctrlProp202.xml"/><Relationship Id="rId27" Type="http://schemas.openxmlformats.org/officeDocument/2006/relationships/ctrlProp" Target="../ctrlProps/ctrlProp207.xml"/><Relationship Id="rId30" Type="http://schemas.openxmlformats.org/officeDocument/2006/relationships/ctrlProp" Target="../ctrlProps/ctrlProp210.xml"/><Relationship Id="rId35" Type="http://schemas.openxmlformats.org/officeDocument/2006/relationships/ctrlProp" Target="../ctrlProps/ctrlProp215.xml"/><Relationship Id="rId43" Type="http://schemas.openxmlformats.org/officeDocument/2006/relationships/ctrlProp" Target="../ctrlProps/ctrlProp223.xml"/><Relationship Id="rId48" Type="http://schemas.openxmlformats.org/officeDocument/2006/relationships/ctrlProp" Target="../ctrlProps/ctrlProp228.xml"/><Relationship Id="rId56" Type="http://schemas.openxmlformats.org/officeDocument/2006/relationships/ctrlProp" Target="../ctrlProps/ctrlProp236.xml"/><Relationship Id="rId8" Type="http://schemas.openxmlformats.org/officeDocument/2006/relationships/ctrlProp" Target="../ctrlProps/ctrlProp188.xml"/><Relationship Id="rId51" Type="http://schemas.openxmlformats.org/officeDocument/2006/relationships/ctrlProp" Target="../ctrlProps/ctrlProp231.xml"/><Relationship Id="rId3" Type="http://schemas.openxmlformats.org/officeDocument/2006/relationships/vmlDrawing" Target="../drawings/vmlDrawing17.vml"/><Relationship Id="rId12" Type="http://schemas.openxmlformats.org/officeDocument/2006/relationships/ctrlProp" Target="../ctrlProps/ctrlProp192.xml"/><Relationship Id="rId17" Type="http://schemas.openxmlformats.org/officeDocument/2006/relationships/ctrlProp" Target="../ctrlProps/ctrlProp197.xml"/><Relationship Id="rId25" Type="http://schemas.openxmlformats.org/officeDocument/2006/relationships/ctrlProp" Target="../ctrlProps/ctrlProp205.xml"/><Relationship Id="rId33" Type="http://schemas.openxmlformats.org/officeDocument/2006/relationships/ctrlProp" Target="../ctrlProps/ctrlProp213.xml"/><Relationship Id="rId38" Type="http://schemas.openxmlformats.org/officeDocument/2006/relationships/ctrlProp" Target="../ctrlProps/ctrlProp218.xml"/><Relationship Id="rId46" Type="http://schemas.openxmlformats.org/officeDocument/2006/relationships/ctrlProp" Target="../ctrlProps/ctrlProp226.xml"/><Relationship Id="rId59" Type="http://schemas.openxmlformats.org/officeDocument/2006/relationships/ctrlProp" Target="../ctrlProps/ctrlProp239.xml"/><Relationship Id="rId20" Type="http://schemas.openxmlformats.org/officeDocument/2006/relationships/ctrlProp" Target="../ctrlProps/ctrlProp200.xml"/><Relationship Id="rId41" Type="http://schemas.openxmlformats.org/officeDocument/2006/relationships/ctrlProp" Target="../ctrlProps/ctrlProp221.xml"/><Relationship Id="rId54" Type="http://schemas.openxmlformats.org/officeDocument/2006/relationships/ctrlProp" Target="../ctrlProps/ctrlProp234.xml"/><Relationship Id="rId1" Type="http://schemas.openxmlformats.org/officeDocument/2006/relationships/printerSettings" Target="../printerSettings/printerSettings14.bin"/><Relationship Id="rId6" Type="http://schemas.openxmlformats.org/officeDocument/2006/relationships/ctrlProp" Target="../ctrlProps/ctrlProp186.xml"/><Relationship Id="rId15" Type="http://schemas.openxmlformats.org/officeDocument/2006/relationships/ctrlProp" Target="../ctrlProps/ctrlProp195.xml"/><Relationship Id="rId23" Type="http://schemas.openxmlformats.org/officeDocument/2006/relationships/ctrlProp" Target="../ctrlProps/ctrlProp203.xml"/><Relationship Id="rId28" Type="http://schemas.openxmlformats.org/officeDocument/2006/relationships/ctrlProp" Target="../ctrlProps/ctrlProp208.xml"/><Relationship Id="rId36" Type="http://schemas.openxmlformats.org/officeDocument/2006/relationships/ctrlProp" Target="../ctrlProps/ctrlProp216.xml"/><Relationship Id="rId49" Type="http://schemas.openxmlformats.org/officeDocument/2006/relationships/ctrlProp" Target="../ctrlProps/ctrlProp229.xml"/><Relationship Id="rId57" Type="http://schemas.openxmlformats.org/officeDocument/2006/relationships/ctrlProp" Target="../ctrlProps/ctrlProp237.xml"/><Relationship Id="rId10" Type="http://schemas.openxmlformats.org/officeDocument/2006/relationships/ctrlProp" Target="../ctrlProps/ctrlProp190.xml"/><Relationship Id="rId31" Type="http://schemas.openxmlformats.org/officeDocument/2006/relationships/ctrlProp" Target="../ctrlProps/ctrlProp211.xml"/><Relationship Id="rId44" Type="http://schemas.openxmlformats.org/officeDocument/2006/relationships/ctrlProp" Target="../ctrlProps/ctrlProp224.xml"/><Relationship Id="rId52" Type="http://schemas.openxmlformats.org/officeDocument/2006/relationships/ctrlProp" Target="../ctrlProps/ctrlProp232.xml"/><Relationship Id="rId60" Type="http://schemas.openxmlformats.org/officeDocument/2006/relationships/ctrlProp" Target="../ctrlProps/ctrlProp240.xml"/><Relationship Id="rId4" Type="http://schemas.openxmlformats.org/officeDocument/2006/relationships/ctrlProp" Target="../ctrlProps/ctrlProp184.xml"/><Relationship Id="rId9" Type="http://schemas.openxmlformats.org/officeDocument/2006/relationships/ctrlProp" Target="../ctrlProps/ctrlProp189.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251.xml"/><Relationship Id="rId18" Type="http://schemas.openxmlformats.org/officeDocument/2006/relationships/ctrlProp" Target="../ctrlProps/ctrlProp256.xml"/><Relationship Id="rId26" Type="http://schemas.openxmlformats.org/officeDocument/2006/relationships/ctrlProp" Target="../ctrlProps/ctrlProp264.xml"/><Relationship Id="rId39" Type="http://schemas.openxmlformats.org/officeDocument/2006/relationships/ctrlProp" Target="../ctrlProps/ctrlProp277.xml"/><Relationship Id="rId21" Type="http://schemas.openxmlformats.org/officeDocument/2006/relationships/ctrlProp" Target="../ctrlProps/ctrlProp259.xml"/><Relationship Id="rId34" Type="http://schemas.openxmlformats.org/officeDocument/2006/relationships/ctrlProp" Target="../ctrlProps/ctrlProp272.xml"/><Relationship Id="rId42" Type="http://schemas.openxmlformats.org/officeDocument/2006/relationships/ctrlProp" Target="../ctrlProps/ctrlProp280.xml"/><Relationship Id="rId47" Type="http://schemas.openxmlformats.org/officeDocument/2006/relationships/ctrlProp" Target="../ctrlProps/ctrlProp285.xml"/><Relationship Id="rId50" Type="http://schemas.openxmlformats.org/officeDocument/2006/relationships/ctrlProp" Target="../ctrlProps/ctrlProp288.xml"/><Relationship Id="rId55" Type="http://schemas.openxmlformats.org/officeDocument/2006/relationships/ctrlProp" Target="../ctrlProps/ctrlProp293.xml"/><Relationship Id="rId7" Type="http://schemas.openxmlformats.org/officeDocument/2006/relationships/ctrlProp" Target="../ctrlProps/ctrlProp245.xml"/><Relationship Id="rId2" Type="http://schemas.openxmlformats.org/officeDocument/2006/relationships/drawing" Target="../drawings/drawing18.xml"/><Relationship Id="rId16" Type="http://schemas.openxmlformats.org/officeDocument/2006/relationships/ctrlProp" Target="../ctrlProps/ctrlProp254.xml"/><Relationship Id="rId29" Type="http://schemas.openxmlformats.org/officeDocument/2006/relationships/ctrlProp" Target="../ctrlProps/ctrlProp267.xml"/><Relationship Id="rId11" Type="http://schemas.openxmlformats.org/officeDocument/2006/relationships/ctrlProp" Target="../ctrlProps/ctrlProp249.xml"/><Relationship Id="rId24" Type="http://schemas.openxmlformats.org/officeDocument/2006/relationships/ctrlProp" Target="../ctrlProps/ctrlProp262.xml"/><Relationship Id="rId32" Type="http://schemas.openxmlformats.org/officeDocument/2006/relationships/ctrlProp" Target="../ctrlProps/ctrlProp270.xml"/><Relationship Id="rId37" Type="http://schemas.openxmlformats.org/officeDocument/2006/relationships/ctrlProp" Target="../ctrlProps/ctrlProp275.xml"/><Relationship Id="rId40" Type="http://schemas.openxmlformats.org/officeDocument/2006/relationships/ctrlProp" Target="../ctrlProps/ctrlProp278.xml"/><Relationship Id="rId45" Type="http://schemas.openxmlformats.org/officeDocument/2006/relationships/ctrlProp" Target="../ctrlProps/ctrlProp283.xml"/><Relationship Id="rId53" Type="http://schemas.openxmlformats.org/officeDocument/2006/relationships/ctrlProp" Target="../ctrlProps/ctrlProp291.xml"/><Relationship Id="rId58" Type="http://schemas.openxmlformats.org/officeDocument/2006/relationships/ctrlProp" Target="../ctrlProps/ctrlProp296.xml"/><Relationship Id="rId5" Type="http://schemas.openxmlformats.org/officeDocument/2006/relationships/ctrlProp" Target="../ctrlProps/ctrlProp243.xml"/><Relationship Id="rId61" Type="http://schemas.openxmlformats.org/officeDocument/2006/relationships/ctrlProp" Target="../ctrlProps/ctrlProp299.xml"/><Relationship Id="rId19" Type="http://schemas.openxmlformats.org/officeDocument/2006/relationships/ctrlProp" Target="../ctrlProps/ctrlProp257.xml"/><Relationship Id="rId14" Type="http://schemas.openxmlformats.org/officeDocument/2006/relationships/ctrlProp" Target="../ctrlProps/ctrlProp252.xml"/><Relationship Id="rId22" Type="http://schemas.openxmlformats.org/officeDocument/2006/relationships/ctrlProp" Target="../ctrlProps/ctrlProp260.xml"/><Relationship Id="rId27" Type="http://schemas.openxmlformats.org/officeDocument/2006/relationships/ctrlProp" Target="../ctrlProps/ctrlProp265.xml"/><Relationship Id="rId30" Type="http://schemas.openxmlformats.org/officeDocument/2006/relationships/ctrlProp" Target="../ctrlProps/ctrlProp268.xml"/><Relationship Id="rId35" Type="http://schemas.openxmlformats.org/officeDocument/2006/relationships/ctrlProp" Target="../ctrlProps/ctrlProp273.xml"/><Relationship Id="rId43" Type="http://schemas.openxmlformats.org/officeDocument/2006/relationships/ctrlProp" Target="../ctrlProps/ctrlProp281.xml"/><Relationship Id="rId48" Type="http://schemas.openxmlformats.org/officeDocument/2006/relationships/ctrlProp" Target="../ctrlProps/ctrlProp286.xml"/><Relationship Id="rId56" Type="http://schemas.openxmlformats.org/officeDocument/2006/relationships/ctrlProp" Target="../ctrlProps/ctrlProp294.xml"/><Relationship Id="rId8" Type="http://schemas.openxmlformats.org/officeDocument/2006/relationships/ctrlProp" Target="../ctrlProps/ctrlProp246.xml"/><Relationship Id="rId51" Type="http://schemas.openxmlformats.org/officeDocument/2006/relationships/ctrlProp" Target="../ctrlProps/ctrlProp289.xml"/><Relationship Id="rId3" Type="http://schemas.openxmlformats.org/officeDocument/2006/relationships/vmlDrawing" Target="../drawings/vmlDrawing18.vml"/><Relationship Id="rId12" Type="http://schemas.openxmlformats.org/officeDocument/2006/relationships/ctrlProp" Target="../ctrlProps/ctrlProp250.xml"/><Relationship Id="rId17" Type="http://schemas.openxmlformats.org/officeDocument/2006/relationships/ctrlProp" Target="../ctrlProps/ctrlProp255.xml"/><Relationship Id="rId25" Type="http://schemas.openxmlformats.org/officeDocument/2006/relationships/ctrlProp" Target="../ctrlProps/ctrlProp263.xml"/><Relationship Id="rId33" Type="http://schemas.openxmlformats.org/officeDocument/2006/relationships/ctrlProp" Target="../ctrlProps/ctrlProp271.xml"/><Relationship Id="rId38" Type="http://schemas.openxmlformats.org/officeDocument/2006/relationships/ctrlProp" Target="../ctrlProps/ctrlProp276.xml"/><Relationship Id="rId46" Type="http://schemas.openxmlformats.org/officeDocument/2006/relationships/ctrlProp" Target="../ctrlProps/ctrlProp284.xml"/><Relationship Id="rId59" Type="http://schemas.openxmlformats.org/officeDocument/2006/relationships/ctrlProp" Target="../ctrlProps/ctrlProp297.xml"/><Relationship Id="rId20" Type="http://schemas.openxmlformats.org/officeDocument/2006/relationships/ctrlProp" Target="../ctrlProps/ctrlProp258.xml"/><Relationship Id="rId41" Type="http://schemas.openxmlformats.org/officeDocument/2006/relationships/ctrlProp" Target="../ctrlProps/ctrlProp279.xml"/><Relationship Id="rId54" Type="http://schemas.openxmlformats.org/officeDocument/2006/relationships/ctrlProp" Target="../ctrlProps/ctrlProp292.xml"/><Relationship Id="rId1" Type="http://schemas.openxmlformats.org/officeDocument/2006/relationships/printerSettings" Target="../printerSettings/printerSettings15.bin"/><Relationship Id="rId6" Type="http://schemas.openxmlformats.org/officeDocument/2006/relationships/ctrlProp" Target="../ctrlProps/ctrlProp244.xml"/><Relationship Id="rId15" Type="http://schemas.openxmlformats.org/officeDocument/2006/relationships/ctrlProp" Target="../ctrlProps/ctrlProp253.xml"/><Relationship Id="rId23" Type="http://schemas.openxmlformats.org/officeDocument/2006/relationships/ctrlProp" Target="../ctrlProps/ctrlProp261.xml"/><Relationship Id="rId28" Type="http://schemas.openxmlformats.org/officeDocument/2006/relationships/ctrlProp" Target="../ctrlProps/ctrlProp266.xml"/><Relationship Id="rId36" Type="http://schemas.openxmlformats.org/officeDocument/2006/relationships/ctrlProp" Target="../ctrlProps/ctrlProp274.xml"/><Relationship Id="rId49" Type="http://schemas.openxmlformats.org/officeDocument/2006/relationships/ctrlProp" Target="../ctrlProps/ctrlProp287.xml"/><Relationship Id="rId57" Type="http://schemas.openxmlformats.org/officeDocument/2006/relationships/ctrlProp" Target="../ctrlProps/ctrlProp295.xml"/><Relationship Id="rId10" Type="http://schemas.openxmlformats.org/officeDocument/2006/relationships/ctrlProp" Target="../ctrlProps/ctrlProp248.xml"/><Relationship Id="rId31" Type="http://schemas.openxmlformats.org/officeDocument/2006/relationships/ctrlProp" Target="../ctrlProps/ctrlProp269.xml"/><Relationship Id="rId44" Type="http://schemas.openxmlformats.org/officeDocument/2006/relationships/ctrlProp" Target="../ctrlProps/ctrlProp282.xml"/><Relationship Id="rId52" Type="http://schemas.openxmlformats.org/officeDocument/2006/relationships/ctrlProp" Target="../ctrlProps/ctrlProp290.xml"/><Relationship Id="rId60" Type="http://schemas.openxmlformats.org/officeDocument/2006/relationships/ctrlProp" Target="../ctrlProps/ctrlProp298.xml"/><Relationship Id="rId4" Type="http://schemas.openxmlformats.org/officeDocument/2006/relationships/ctrlProp" Target="../ctrlProps/ctrlProp242.xml"/><Relationship Id="rId9" Type="http://schemas.openxmlformats.org/officeDocument/2006/relationships/ctrlProp" Target="../ctrlProps/ctrlProp24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09.xml"/><Relationship Id="rId18" Type="http://schemas.openxmlformats.org/officeDocument/2006/relationships/ctrlProp" Target="../ctrlProps/ctrlProp314.xml"/><Relationship Id="rId26" Type="http://schemas.openxmlformats.org/officeDocument/2006/relationships/ctrlProp" Target="../ctrlProps/ctrlProp322.xml"/><Relationship Id="rId39" Type="http://schemas.openxmlformats.org/officeDocument/2006/relationships/ctrlProp" Target="../ctrlProps/ctrlProp335.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7" Type="http://schemas.openxmlformats.org/officeDocument/2006/relationships/ctrlProp" Target="../ctrlProps/ctrlProp303.xml"/><Relationship Id="rId2" Type="http://schemas.openxmlformats.org/officeDocument/2006/relationships/drawing" Target="../drawings/drawing19.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5" Type="http://schemas.openxmlformats.org/officeDocument/2006/relationships/ctrlProp" Target="../ctrlProps/ctrlProp301.xml"/><Relationship Id="rId61" Type="http://schemas.openxmlformats.org/officeDocument/2006/relationships/ctrlProp" Target="../ctrlProps/ctrlProp357.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8" Type="http://schemas.openxmlformats.org/officeDocument/2006/relationships/ctrlProp" Target="../ctrlProps/ctrlProp304.xml"/><Relationship Id="rId51" Type="http://schemas.openxmlformats.org/officeDocument/2006/relationships/ctrlProp" Target="../ctrlProps/ctrlProp347.xml"/><Relationship Id="rId3" Type="http://schemas.openxmlformats.org/officeDocument/2006/relationships/vmlDrawing" Target="../drawings/vmlDrawing19.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1" Type="http://schemas.openxmlformats.org/officeDocument/2006/relationships/printerSettings" Target="../printerSettings/printerSettings16.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4" Type="http://schemas.openxmlformats.org/officeDocument/2006/relationships/ctrlProp" Target="../ctrlProps/ctrlProp300.xml"/><Relationship Id="rId9" Type="http://schemas.openxmlformats.org/officeDocument/2006/relationships/ctrlProp" Target="../ctrlProps/ctrlProp30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7.bin"/><Relationship Id="rId5" Type="http://schemas.openxmlformats.org/officeDocument/2006/relationships/ctrlProp" Target="../ctrlProps/ctrlProp359.xml"/><Relationship Id="rId4" Type="http://schemas.openxmlformats.org/officeDocument/2006/relationships/ctrlProp" Target="../ctrlProps/ctrlProp35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18.bin"/><Relationship Id="rId6" Type="http://schemas.openxmlformats.org/officeDocument/2006/relationships/ctrlProp" Target="../ctrlProps/ctrlProp362.xml"/><Relationship Id="rId5" Type="http://schemas.openxmlformats.org/officeDocument/2006/relationships/ctrlProp" Target="../ctrlProps/ctrlProp361.xml"/><Relationship Id="rId4" Type="http://schemas.openxmlformats.org/officeDocument/2006/relationships/ctrlProp" Target="../ctrlProps/ctrlProp360.xm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363.xml"/><Relationship Id="rId7" Type="http://schemas.openxmlformats.org/officeDocument/2006/relationships/ctrlProp" Target="../ctrlProps/ctrlProp367.xml"/><Relationship Id="rId2" Type="http://schemas.openxmlformats.org/officeDocument/2006/relationships/vmlDrawing" Target="../drawings/vmlDrawing22.vml"/><Relationship Id="rId1" Type="http://schemas.openxmlformats.org/officeDocument/2006/relationships/drawing" Target="../drawings/drawing22.xml"/><Relationship Id="rId6" Type="http://schemas.openxmlformats.org/officeDocument/2006/relationships/ctrlProp" Target="../ctrlProps/ctrlProp366.xml"/><Relationship Id="rId5" Type="http://schemas.openxmlformats.org/officeDocument/2006/relationships/ctrlProp" Target="../ctrlProps/ctrlProp365.xml"/><Relationship Id="rId4" Type="http://schemas.openxmlformats.org/officeDocument/2006/relationships/ctrlProp" Target="../ctrlProps/ctrlProp364.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72.xml"/><Relationship Id="rId3" Type="http://schemas.openxmlformats.org/officeDocument/2006/relationships/vmlDrawing" Target="../drawings/vmlDrawing23.vml"/><Relationship Id="rId7" Type="http://schemas.openxmlformats.org/officeDocument/2006/relationships/ctrlProp" Target="../ctrlProps/ctrlProp371.xml"/><Relationship Id="rId2" Type="http://schemas.openxmlformats.org/officeDocument/2006/relationships/drawing" Target="../drawings/drawing23.xml"/><Relationship Id="rId1" Type="http://schemas.openxmlformats.org/officeDocument/2006/relationships/printerSettings" Target="../printerSettings/printerSettings19.bin"/><Relationship Id="rId6" Type="http://schemas.openxmlformats.org/officeDocument/2006/relationships/ctrlProp" Target="../ctrlProps/ctrlProp370.xml"/><Relationship Id="rId5" Type="http://schemas.openxmlformats.org/officeDocument/2006/relationships/ctrlProp" Target="../ctrlProps/ctrlProp369.xml"/><Relationship Id="rId4" Type="http://schemas.openxmlformats.org/officeDocument/2006/relationships/ctrlProp" Target="../ctrlProps/ctrlProp368.xml"/><Relationship Id="rId9" Type="http://schemas.openxmlformats.org/officeDocument/2006/relationships/ctrlProp" Target="../ctrlProps/ctrlProp373.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78.xml"/><Relationship Id="rId3" Type="http://schemas.openxmlformats.org/officeDocument/2006/relationships/vmlDrawing" Target="../drawings/vmlDrawing24.vml"/><Relationship Id="rId7" Type="http://schemas.openxmlformats.org/officeDocument/2006/relationships/ctrlProp" Target="../ctrlProps/ctrlProp377.xml"/><Relationship Id="rId2" Type="http://schemas.openxmlformats.org/officeDocument/2006/relationships/drawing" Target="../drawings/drawing24.xml"/><Relationship Id="rId1" Type="http://schemas.openxmlformats.org/officeDocument/2006/relationships/printerSettings" Target="../printerSettings/printerSettings20.bin"/><Relationship Id="rId6" Type="http://schemas.openxmlformats.org/officeDocument/2006/relationships/ctrlProp" Target="../ctrlProps/ctrlProp376.xml"/><Relationship Id="rId5" Type="http://schemas.openxmlformats.org/officeDocument/2006/relationships/ctrlProp" Target="../ctrlProps/ctrlProp375.xml"/><Relationship Id="rId4" Type="http://schemas.openxmlformats.org/officeDocument/2006/relationships/ctrlProp" Target="../ctrlProps/ctrlProp374.xml"/><Relationship Id="rId9" Type="http://schemas.openxmlformats.org/officeDocument/2006/relationships/ctrlProp" Target="../ctrlProps/ctrlProp379.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389.xml"/><Relationship Id="rId18" Type="http://schemas.openxmlformats.org/officeDocument/2006/relationships/ctrlProp" Target="../ctrlProps/ctrlProp394.xml"/><Relationship Id="rId26" Type="http://schemas.openxmlformats.org/officeDocument/2006/relationships/ctrlProp" Target="../ctrlProps/ctrlProp402.xml"/><Relationship Id="rId39" Type="http://schemas.openxmlformats.org/officeDocument/2006/relationships/ctrlProp" Target="../ctrlProps/ctrlProp415.xml"/><Relationship Id="rId21" Type="http://schemas.openxmlformats.org/officeDocument/2006/relationships/ctrlProp" Target="../ctrlProps/ctrlProp397.xml"/><Relationship Id="rId34" Type="http://schemas.openxmlformats.org/officeDocument/2006/relationships/ctrlProp" Target="../ctrlProps/ctrlProp410.xml"/><Relationship Id="rId42" Type="http://schemas.openxmlformats.org/officeDocument/2006/relationships/ctrlProp" Target="../ctrlProps/ctrlProp418.xml"/><Relationship Id="rId47" Type="http://schemas.openxmlformats.org/officeDocument/2006/relationships/ctrlProp" Target="../ctrlProps/ctrlProp423.xml"/><Relationship Id="rId50" Type="http://schemas.openxmlformats.org/officeDocument/2006/relationships/ctrlProp" Target="../ctrlProps/ctrlProp426.xml"/><Relationship Id="rId55" Type="http://schemas.openxmlformats.org/officeDocument/2006/relationships/ctrlProp" Target="../ctrlProps/ctrlProp431.xml"/><Relationship Id="rId7" Type="http://schemas.openxmlformats.org/officeDocument/2006/relationships/ctrlProp" Target="../ctrlProps/ctrlProp383.xml"/><Relationship Id="rId2" Type="http://schemas.openxmlformats.org/officeDocument/2006/relationships/drawing" Target="../drawings/drawing25.xml"/><Relationship Id="rId16" Type="http://schemas.openxmlformats.org/officeDocument/2006/relationships/ctrlProp" Target="../ctrlProps/ctrlProp392.xml"/><Relationship Id="rId29" Type="http://schemas.openxmlformats.org/officeDocument/2006/relationships/ctrlProp" Target="../ctrlProps/ctrlProp405.xml"/><Relationship Id="rId11" Type="http://schemas.openxmlformats.org/officeDocument/2006/relationships/ctrlProp" Target="../ctrlProps/ctrlProp387.xml"/><Relationship Id="rId24" Type="http://schemas.openxmlformats.org/officeDocument/2006/relationships/ctrlProp" Target="../ctrlProps/ctrlProp400.xml"/><Relationship Id="rId32" Type="http://schemas.openxmlformats.org/officeDocument/2006/relationships/ctrlProp" Target="../ctrlProps/ctrlProp408.xml"/><Relationship Id="rId37" Type="http://schemas.openxmlformats.org/officeDocument/2006/relationships/ctrlProp" Target="../ctrlProps/ctrlProp413.xml"/><Relationship Id="rId40" Type="http://schemas.openxmlformats.org/officeDocument/2006/relationships/ctrlProp" Target="../ctrlProps/ctrlProp416.xml"/><Relationship Id="rId45" Type="http://schemas.openxmlformats.org/officeDocument/2006/relationships/ctrlProp" Target="../ctrlProps/ctrlProp421.xml"/><Relationship Id="rId53" Type="http://schemas.openxmlformats.org/officeDocument/2006/relationships/ctrlProp" Target="../ctrlProps/ctrlProp429.xml"/><Relationship Id="rId58" Type="http://schemas.openxmlformats.org/officeDocument/2006/relationships/ctrlProp" Target="../ctrlProps/ctrlProp434.xml"/><Relationship Id="rId5" Type="http://schemas.openxmlformats.org/officeDocument/2006/relationships/ctrlProp" Target="../ctrlProps/ctrlProp381.xml"/><Relationship Id="rId61" Type="http://schemas.openxmlformats.org/officeDocument/2006/relationships/ctrlProp" Target="../ctrlProps/ctrlProp437.xml"/><Relationship Id="rId19" Type="http://schemas.openxmlformats.org/officeDocument/2006/relationships/ctrlProp" Target="../ctrlProps/ctrlProp395.xml"/><Relationship Id="rId14" Type="http://schemas.openxmlformats.org/officeDocument/2006/relationships/ctrlProp" Target="../ctrlProps/ctrlProp390.xml"/><Relationship Id="rId22" Type="http://schemas.openxmlformats.org/officeDocument/2006/relationships/ctrlProp" Target="../ctrlProps/ctrlProp398.xml"/><Relationship Id="rId27" Type="http://schemas.openxmlformats.org/officeDocument/2006/relationships/ctrlProp" Target="../ctrlProps/ctrlProp403.xml"/><Relationship Id="rId30" Type="http://schemas.openxmlformats.org/officeDocument/2006/relationships/ctrlProp" Target="../ctrlProps/ctrlProp406.xml"/><Relationship Id="rId35" Type="http://schemas.openxmlformats.org/officeDocument/2006/relationships/ctrlProp" Target="../ctrlProps/ctrlProp411.xml"/><Relationship Id="rId43" Type="http://schemas.openxmlformats.org/officeDocument/2006/relationships/ctrlProp" Target="../ctrlProps/ctrlProp419.xml"/><Relationship Id="rId48" Type="http://schemas.openxmlformats.org/officeDocument/2006/relationships/ctrlProp" Target="../ctrlProps/ctrlProp424.xml"/><Relationship Id="rId56" Type="http://schemas.openxmlformats.org/officeDocument/2006/relationships/ctrlProp" Target="../ctrlProps/ctrlProp432.xml"/><Relationship Id="rId8" Type="http://schemas.openxmlformats.org/officeDocument/2006/relationships/ctrlProp" Target="../ctrlProps/ctrlProp384.xml"/><Relationship Id="rId51" Type="http://schemas.openxmlformats.org/officeDocument/2006/relationships/ctrlProp" Target="../ctrlProps/ctrlProp427.xml"/><Relationship Id="rId3" Type="http://schemas.openxmlformats.org/officeDocument/2006/relationships/vmlDrawing" Target="../drawings/vmlDrawing25.vml"/><Relationship Id="rId12" Type="http://schemas.openxmlformats.org/officeDocument/2006/relationships/ctrlProp" Target="../ctrlProps/ctrlProp388.xml"/><Relationship Id="rId17" Type="http://schemas.openxmlformats.org/officeDocument/2006/relationships/ctrlProp" Target="../ctrlProps/ctrlProp393.xml"/><Relationship Id="rId25" Type="http://schemas.openxmlformats.org/officeDocument/2006/relationships/ctrlProp" Target="../ctrlProps/ctrlProp401.xml"/><Relationship Id="rId33" Type="http://schemas.openxmlformats.org/officeDocument/2006/relationships/ctrlProp" Target="../ctrlProps/ctrlProp409.xml"/><Relationship Id="rId38" Type="http://schemas.openxmlformats.org/officeDocument/2006/relationships/ctrlProp" Target="../ctrlProps/ctrlProp414.xml"/><Relationship Id="rId46" Type="http://schemas.openxmlformats.org/officeDocument/2006/relationships/ctrlProp" Target="../ctrlProps/ctrlProp422.xml"/><Relationship Id="rId59" Type="http://schemas.openxmlformats.org/officeDocument/2006/relationships/ctrlProp" Target="../ctrlProps/ctrlProp435.xml"/><Relationship Id="rId20" Type="http://schemas.openxmlformats.org/officeDocument/2006/relationships/ctrlProp" Target="../ctrlProps/ctrlProp396.xml"/><Relationship Id="rId41" Type="http://schemas.openxmlformats.org/officeDocument/2006/relationships/ctrlProp" Target="../ctrlProps/ctrlProp417.xml"/><Relationship Id="rId54" Type="http://schemas.openxmlformats.org/officeDocument/2006/relationships/ctrlProp" Target="../ctrlProps/ctrlProp430.xml"/><Relationship Id="rId1" Type="http://schemas.openxmlformats.org/officeDocument/2006/relationships/printerSettings" Target="../printerSettings/printerSettings21.bin"/><Relationship Id="rId6" Type="http://schemas.openxmlformats.org/officeDocument/2006/relationships/ctrlProp" Target="../ctrlProps/ctrlProp382.xml"/><Relationship Id="rId15" Type="http://schemas.openxmlformats.org/officeDocument/2006/relationships/ctrlProp" Target="../ctrlProps/ctrlProp391.xml"/><Relationship Id="rId23" Type="http://schemas.openxmlformats.org/officeDocument/2006/relationships/ctrlProp" Target="../ctrlProps/ctrlProp399.xml"/><Relationship Id="rId28" Type="http://schemas.openxmlformats.org/officeDocument/2006/relationships/ctrlProp" Target="../ctrlProps/ctrlProp404.xml"/><Relationship Id="rId36" Type="http://schemas.openxmlformats.org/officeDocument/2006/relationships/ctrlProp" Target="../ctrlProps/ctrlProp412.xml"/><Relationship Id="rId49" Type="http://schemas.openxmlformats.org/officeDocument/2006/relationships/ctrlProp" Target="../ctrlProps/ctrlProp425.xml"/><Relationship Id="rId57" Type="http://schemas.openxmlformats.org/officeDocument/2006/relationships/ctrlProp" Target="../ctrlProps/ctrlProp433.xml"/><Relationship Id="rId10" Type="http://schemas.openxmlformats.org/officeDocument/2006/relationships/ctrlProp" Target="../ctrlProps/ctrlProp386.xml"/><Relationship Id="rId31" Type="http://schemas.openxmlformats.org/officeDocument/2006/relationships/ctrlProp" Target="../ctrlProps/ctrlProp407.xml"/><Relationship Id="rId44" Type="http://schemas.openxmlformats.org/officeDocument/2006/relationships/ctrlProp" Target="../ctrlProps/ctrlProp420.xml"/><Relationship Id="rId52" Type="http://schemas.openxmlformats.org/officeDocument/2006/relationships/ctrlProp" Target="../ctrlProps/ctrlProp428.xml"/><Relationship Id="rId60" Type="http://schemas.openxmlformats.org/officeDocument/2006/relationships/ctrlProp" Target="../ctrlProps/ctrlProp436.xml"/><Relationship Id="rId4" Type="http://schemas.openxmlformats.org/officeDocument/2006/relationships/ctrlProp" Target="../ctrlProps/ctrlProp380.xml"/><Relationship Id="rId9" Type="http://schemas.openxmlformats.org/officeDocument/2006/relationships/ctrlProp" Target="../ctrlProps/ctrlProp385.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47.xml"/><Relationship Id="rId18" Type="http://schemas.openxmlformats.org/officeDocument/2006/relationships/ctrlProp" Target="../ctrlProps/ctrlProp452.xml"/><Relationship Id="rId26" Type="http://schemas.openxmlformats.org/officeDocument/2006/relationships/ctrlProp" Target="../ctrlProps/ctrlProp460.xml"/><Relationship Id="rId39" Type="http://schemas.openxmlformats.org/officeDocument/2006/relationships/ctrlProp" Target="../ctrlProps/ctrlProp473.xml"/><Relationship Id="rId21" Type="http://schemas.openxmlformats.org/officeDocument/2006/relationships/ctrlProp" Target="../ctrlProps/ctrlProp455.xml"/><Relationship Id="rId34" Type="http://schemas.openxmlformats.org/officeDocument/2006/relationships/ctrlProp" Target="../ctrlProps/ctrlProp468.xml"/><Relationship Id="rId42" Type="http://schemas.openxmlformats.org/officeDocument/2006/relationships/ctrlProp" Target="../ctrlProps/ctrlProp476.xml"/><Relationship Id="rId47" Type="http://schemas.openxmlformats.org/officeDocument/2006/relationships/ctrlProp" Target="../ctrlProps/ctrlProp481.xml"/><Relationship Id="rId50" Type="http://schemas.openxmlformats.org/officeDocument/2006/relationships/ctrlProp" Target="../ctrlProps/ctrlProp484.xml"/><Relationship Id="rId55" Type="http://schemas.openxmlformats.org/officeDocument/2006/relationships/ctrlProp" Target="../ctrlProps/ctrlProp489.xml"/><Relationship Id="rId7" Type="http://schemas.openxmlformats.org/officeDocument/2006/relationships/ctrlProp" Target="../ctrlProps/ctrlProp441.xml"/><Relationship Id="rId2" Type="http://schemas.openxmlformats.org/officeDocument/2006/relationships/drawing" Target="../drawings/drawing26.xml"/><Relationship Id="rId16" Type="http://schemas.openxmlformats.org/officeDocument/2006/relationships/ctrlProp" Target="../ctrlProps/ctrlProp450.xml"/><Relationship Id="rId29" Type="http://schemas.openxmlformats.org/officeDocument/2006/relationships/ctrlProp" Target="../ctrlProps/ctrlProp463.xml"/><Relationship Id="rId11" Type="http://schemas.openxmlformats.org/officeDocument/2006/relationships/ctrlProp" Target="../ctrlProps/ctrlProp445.xml"/><Relationship Id="rId24" Type="http://schemas.openxmlformats.org/officeDocument/2006/relationships/ctrlProp" Target="../ctrlProps/ctrlProp458.xml"/><Relationship Id="rId32" Type="http://schemas.openxmlformats.org/officeDocument/2006/relationships/ctrlProp" Target="../ctrlProps/ctrlProp466.xml"/><Relationship Id="rId37" Type="http://schemas.openxmlformats.org/officeDocument/2006/relationships/ctrlProp" Target="../ctrlProps/ctrlProp471.xml"/><Relationship Id="rId40" Type="http://schemas.openxmlformats.org/officeDocument/2006/relationships/ctrlProp" Target="../ctrlProps/ctrlProp474.xml"/><Relationship Id="rId45" Type="http://schemas.openxmlformats.org/officeDocument/2006/relationships/ctrlProp" Target="../ctrlProps/ctrlProp479.xml"/><Relationship Id="rId53" Type="http://schemas.openxmlformats.org/officeDocument/2006/relationships/ctrlProp" Target="../ctrlProps/ctrlProp487.xml"/><Relationship Id="rId58" Type="http://schemas.openxmlformats.org/officeDocument/2006/relationships/ctrlProp" Target="../ctrlProps/ctrlProp492.xml"/><Relationship Id="rId5" Type="http://schemas.openxmlformats.org/officeDocument/2006/relationships/ctrlProp" Target="../ctrlProps/ctrlProp439.xml"/><Relationship Id="rId61" Type="http://schemas.openxmlformats.org/officeDocument/2006/relationships/ctrlProp" Target="../ctrlProps/ctrlProp495.xml"/><Relationship Id="rId19" Type="http://schemas.openxmlformats.org/officeDocument/2006/relationships/ctrlProp" Target="../ctrlProps/ctrlProp453.xml"/><Relationship Id="rId14" Type="http://schemas.openxmlformats.org/officeDocument/2006/relationships/ctrlProp" Target="../ctrlProps/ctrlProp448.xml"/><Relationship Id="rId22" Type="http://schemas.openxmlformats.org/officeDocument/2006/relationships/ctrlProp" Target="../ctrlProps/ctrlProp456.xml"/><Relationship Id="rId27" Type="http://schemas.openxmlformats.org/officeDocument/2006/relationships/ctrlProp" Target="../ctrlProps/ctrlProp461.xml"/><Relationship Id="rId30" Type="http://schemas.openxmlformats.org/officeDocument/2006/relationships/ctrlProp" Target="../ctrlProps/ctrlProp464.xml"/><Relationship Id="rId35" Type="http://schemas.openxmlformats.org/officeDocument/2006/relationships/ctrlProp" Target="../ctrlProps/ctrlProp469.xml"/><Relationship Id="rId43" Type="http://schemas.openxmlformats.org/officeDocument/2006/relationships/ctrlProp" Target="../ctrlProps/ctrlProp477.xml"/><Relationship Id="rId48" Type="http://schemas.openxmlformats.org/officeDocument/2006/relationships/ctrlProp" Target="../ctrlProps/ctrlProp482.xml"/><Relationship Id="rId56" Type="http://schemas.openxmlformats.org/officeDocument/2006/relationships/ctrlProp" Target="../ctrlProps/ctrlProp490.xml"/><Relationship Id="rId8" Type="http://schemas.openxmlformats.org/officeDocument/2006/relationships/ctrlProp" Target="../ctrlProps/ctrlProp442.xml"/><Relationship Id="rId51" Type="http://schemas.openxmlformats.org/officeDocument/2006/relationships/ctrlProp" Target="../ctrlProps/ctrlProp485.xml"/><Relationship Id="rId3" Type="http://schemas.openxmlformats.org/officeDocument/2006/relationships/vmlDrawing" Target="../drawings/vmlDrawing26.vml"/><Relationship Id="rId12" Type="http://schemas.openxmlformats.org/officeDocument/2006/relationships/ctrlProp" Target="../ctrlProps/ctrlProp446.xml"/><Relationship Id="rId17" Type="http://schemas.openxmlformats.org/officeDocument/2006/relationships/ctrlProp" Target="../ctrlProps/ctrlProp451.xml"/><Relationship Id="rId25" Type="http://schemas.openxmlformats.org/officeDocument/2006/relationships/ctrlProp" Target="../ctrlProps/ctrlProp459.xml"/><Relationship Id="rId33" Type="http://schemas.openxmlformats.org/officeDocument/2006/relationships/ctrlProp" Target="../ctrlProps/ctrlProp467.xml"/><Relationship Id="rId38" Type="http://schemas.openxmlformats.org/officeDocument/2006/relationships/ctrlProp" Target="../ctrlProps/ctrlProp472.xml"/><Relationship Id="rId46" Type="http://schemas.openxmlformats.org/officeDocument/2006/relationships/ctrlProp" Target="../ctrlProps/ctrlProp480.xml"/><Relationship Id="rId59" Type="http://schemas.openxmlformats.org/officeDocument/2006/relationships/ctrlProp" Target="../ctrlProps/ctrlProp493.xml"/><Relationship Id="rId20" Type="http://schemas.openxmlformats.org/officeDocument/2006/relationships/ctrlProp" Target="../ctrlProps/ctrlProp454.xml"/><Relationship Id="rId41" Type="http://schemas.openxmlformats.org/officeDocument/2006/relationships/ctrlProp" Target="../ctrlProps/ctrlProp475.xml"/><Relationship Id="rId54" Type="http://schemas.openxmlformats.org/officeDocument/2006/relationships/ctrlProp" Target="../ctrlProps/ctrlProp488.xml"/><Relationship Id="rId1" Type="http://schemas.openxmlformats.org/officeDocument/2006/relationships/printerSettings" Target="../printerSettings/printerSettings22.bin"/><Relationship Id="rId6" Type="http://schemas.openxmlformats.org/officeDocument/2006/relationships/ctrlProp" Target="../ctrlProps/ctrlProp440.xml"/><Relationship Id="rId15" Type="http://schemas.openxmlformats.org/officeDocument/2006/relationships/ctrlProp" Target="../ctrlProps/ctrlProp449.xml"/><Relationship Id="rId23" Type="http://schemas.openxmlformats.org/officeDocument/2006/relationships/ctrlProp" Target="../ctrlProps/ctrlProp457.xml"/><Relationship Id="rId28" Type="http://schemas.openxmlformats.org/officeDocument/2006/relationships/ctrlProp" Target="../ctrlProps/ctrlProp462.xml"/><Relationship Id="rId36" Type="http://schemas.openxmlformats.org/officeDocument/2006/relationships/ctrlProp" Target="../ctrlProps/ctrlProp470.xml"/><Relationship Id="rId49" Type="http://schemas.openxmlformats.org/officeDocument/2006/relationships/ctrlProp" Target="../ctrlProps/ctrlProp483.xml"/><Relationship Id="rId57" Type="http://schemas.openxmlformats.org/officeDocument/2006/relationships/ctrlProp" Target="../ctrlProps/ctrlProp491.xml"/><Relationship Id="rId10" Type="http://schemas.openxmlformats.org/officeDocument/2006/relationships/ctrlProp" Target="../ctrlProps/ctrlProp444.xml"/><Relationship Id="rId31" Type="http://schemas.openxmlformats.org/officeDocument/2006/relationships/ctrlProp" Target="../ctrlProps/ctrlProp465.xml"/><Relationship Id="rId44" Type="http://schemas.openxmlformats.org/officeDocument/2006/relationships/ctrlProp" Target="../ctrlProps/ctrlProp478.xml"/><Relationship Id="rId52" Type="http://schemas.openxmlformats.org/officeDocument/2006/relationships/ctrlProp" Target="../ctrlProps/ctrlProp486.xml"/><Relationship Id="rId60" Type="http://schemas.openxmlformats.org/officeDocument/2006/relationships/ctrlProp" Target="../ctrlProps/ctrlProp494.xml"/><Relationship Id="rId4" Type="http://schemas.openxmlformats.org/officeDocument/2006/relationships/ctrlProp" Target="../ctrlProps/ctrlProp438.xml"/><Relationship Id="rId9" Type="http://schemas.openxmlformats.org/officeDocument/2006/relationships/ctrlProp" Target="../ctrlProps/ctrlProp443.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505.xml"/><Relationship Id="rId18" Type="http://schemas.openxmlformats.org/officeDocument/2006/relationships/ctrlProp" Target="../ctrlProps/ctrlProp510.xml"/><Relationship Id="rId26" Type="http://schemas.openxmlformats.org/officeDocument/2006/relationships/ctrlProp" Target="../ctrlProps/ctrlProp518.xml"/><Relationship Id="rId39" Type="http://schemas.openxmlformats.org/officeDocument/2006/relationships/ctrlProp" Target="../ctrlProps/ctrlProp531.xml"/><Relationship Id="rId21" Type="http://schemas.openxmlformats.org/officeDocument/2006/relationships/ctrlProp" Target="../ctrlProps/ctrlProp513.xml"/><Relationship Id="rId34" Type="http://schemas.openxmlformats.org/officeDocument/2006/relationships/ctrlProp" Target="../ctrlProps/ctrlProp526.xml"/><Relationship Id="rId42" Type="http://schemas.openxmlformats.org/officeDocument/2006/relationships/ctrlProp" Target="../ctrlProps/ctrlProp534.xml"/><Relationship Id="rId47" Type="http://schemas.openxmlformats.org/officeDocument/2006/relationships/ctrlProp" Target="../ctrlProps/ctrlProp539.xml"/><Relationship Id="rId50" Type="http://schemas.openxmlformats.org/officeDocument/2006/relationships/ctrlProp" Target="../ctrlProps/ctrlProp542.xml"/><Relationship Id="rId55" Type="http://schemas.openxmlformats.org/officeDocument/2006/relationships/ctrlProp" Target="../ctrlProps/ctrlProp547.xml"/><Relationship Id="rId7" Type="http://schemas.openxmlformats.org/officeDocument/2006/relationships/ctrlProp" Target="../ctrlProps/ctrlProp499.xml"/><Relationship Id="rId2" Type="http://schemas.openxmlformats.org/officeDocument/2006/relationships/drawing" Target="../drawings/drawing27.xml"/><Relationship Id="rId16" Type="http://schemas.openxmlformats.org/officeDocument/2006/relationships/ctrlProp" Target="../ctrlProps/ctrlProp508.xml"/><Relationship Id="rId29" Type="http://schemas.openxmlformats.org/officeDocument/2006/relationships/ctrlProp" Target="../ctrlProps/ctrlProp521.xml"/><Relationship Id="rId11" Type="http://schemas.openxmlformats.org/officeDocument/2006/relationships/ctrlProp" Target="../ctrlProps/ctrlProp503.xml"/><Relationship Id="rId24" Type="http://schemas.openxmlformats.org/officeDocument/2006/relationships/ctrlProp" Target="../ctrlProps/ctrlProp516.xml"/><Relationship Id="rId32" Type="http://schemas.openxmlformats.org/officeDocument/2006/relationships/ctrlProp" Target="../ctrlProps/ctrlProp524.xml"/><Relationship Id="rId37" Type="http://schemas.openxmlformats.org/officeDocument/2006/relationships/ctrlProp" Target="../ctrlProps/ctrlProp529.xml"/><Relationship Id="rId40" Type="http://schemas.openxmlformats.org/officeDocument/2006/relationships/ctrlProp" Target="../ctrlProps/ctrlProp532.xml"/><Relationship Id="rId45" Type="http://schemas.openxmlformats.org/officeDocument/2006/relationships/ctrlProp" Target="../ctrlProps/ctrlProp537.xml"/><Relationship Id="rId53" Type="http://schemas.openxmlformats.org/officeDocument/2006/relationships/ctrlProp" Target="../ctrlProps/ctrlProp545.xml"/><Relationship Id="rId58" Type="http://schemas.openxmlformats.org/officeDocument/2006/relationships/ctrlProp" Target="../ctrlProps/ctrlProp550.xml"/><Relationship Id="rId5" Type="http://schemas.openxmlformats.org/officeDocument/2006/relationships/ctrlProp" Target="../ctrlProps/ctrlProp497.xml"/><Relationship Id="rId61" Type="http://schemas.openxmlformats.org/officeDocument/2006/relationships/ctrlProp" Target="../ctrlProps/ctrlProp553.xml"/><Relationship Id="rId19" Type="http://schemas.openxmlformats.org/officeDocument/2006/relationships/ctrlProp" Target="../ctrlProps/ctrlProp511.xml"/><Relationship Id="rId14" Type="http://schemas.openxmlformats.org/officeDocument/2006/relationships/ctrlProp" Target="../ctrlProps/ctrlProp506.xml"/><Relationship Id="rId22" Type="http://schemas.openxmlformats.org/officeDocument/2006/relationships/ctrlProp" Target="../ctrlProps/ctrlProp514.xml"/><Relationship Id="rId27" Type="http://schemas.openxmlformats.org/officeDocument/2006/relationships/ctrlProp" Target="../ctrlProps/ctrlProp519.xml"/><Relationship Id="rId30" Type="http://schemas.openxmlformats.org/officeDocument/2006/relationships/ctrlProp" Target="../ctrlProps/ctrlProp522.xml"/><Relationship Id="rId35" Type="http://schemas.openxmlformats.org/officeDocument/2006/relationships/ctrlProp" Target="../ctrlProps/ctrlProp527.xml"/><Relationship Id="rId43" Type="http://schemas.openxmlformats.org/officeDocument/2006/relationships/ctrlProp" Target="../ctrlProps/ctrlProp535.xml"/><Relationship Id="rId48" Type="http://schemas.openxmlformats.org/officeDocument/2006/relationships/ctrlProp" Target="../ctrlProps/ctrlProp540.xml"/><Relationship Id="rId56" Type="http://schemas.openxmlformats.org/officeDocument/2006/relationships/ctrlProp" Target="../ctrlProps/ctrlProp548.xml"/><Relationship Id="rId8" Type="http://schemas.openxmlformats.org/officeDocument/2006/relationships/ctrlProp" Target="../ctrlProps/ctrlProp500.xml"/><Relationship Id="rId51" Type="http://schemas.openxmlformats.org/officeDocument/2006/relationships/ctrlProp" Target="../ctrlProps/ctrlProp543.xml"/><Relationship Id="rId3" Type="http://schemas.openxmlformats.org/officeDocument/2006/relationships/vmlDrawing" Target="../drawings/vmlDrawing27.vml"/><Relationship Id="rId12" Type="http://schemas.openxmlformats.org/officeDocument/2006/relationships/ctrlProp" Target="../ctrlProps/ctrlProp504.xml"/><Relationship Id="rId17" Type="http://schemas.openxmlformats.org/officeDocument/2006/relationships/ctrlProp" Target="../ctrlProps/ctrlProp509.xml"/><Relationship Id="rId25" Type="http://schemas.openxmlformats.org/officeDocument/2006/relationships/ctrlProp" Target="../ctrlProps/ctrlProp517.xml"/><Relationship Id="rId33" Type="http://schemas.openxmlformats.org/officeDocument/2006/relationships/ctrlProp" Target="../ctrlProps/ctrlProp525.xml"/><Relationship Id="rId38" Type="http://schemas.openxmlformats.org/officeDocument/2006/relationships/ctrlProp" Target="../ctrlProps/ctrlProp530.xml"/><Relationship Id="rId46" Type="http://schemas.openxmlformats.org/officeDocument/2006/relationships/ctrlProp" Target="../ctrlProps/ctrlProp538.xml"/><Relationship Id="rId59" Type="http://schemas.openxmlformats.org/officeDocument/2006/relationships/ctrlProp" Target="../ctrlProps/ctrlProp551.xml"/><Relationship Id="rId20" Type="http://schemas.openxmlformats.org/officeDocument/2006/relationships/ctrlProp" Target="../ctrlProps/ctrlProp512.xml"/><Relationship Id="rId41" Type="http://schemas.openxmlformats.org/officeDocument/2006/relationships/ctrlProp" Target="../ctrlProps/ctrlProp533.xml"/><Relationship Id="rId54" Type="http://schemas.openxmlformats.org/officeDocument/2006/relationships/ctrlProp" Target="../ctrlProps/ctrlProp546.xml"/><Relationship Id="rId1" Type="http://schemas.openxmlformats.org/officeDocument/2006/relationships/printerSettings" Target="../printerSettings/printerSettings23.bin"/><Relationship Id="rId6" Type="http://schemas.openxmlformats.org/officeDocument/2006/relationships/ctrlProp" Target="../ctrlProps/ctrlProp498.xml"/><Relationship Id="rId15" Type="http://schemas.openxmlformats.org/officeDocument/2006/relationships/ctrlProp" Target="../ctrlProps/ctrlProp507.xml"/><Relationship Id="rId23" Type="http://schemas.openxmlformats.org/officeDocument/2006/relationships/ctrlProp" Target="../ctrlProps/ctrlProp515.xml"/><Relationship Id="rId28" Type="http://schemas.openxmlformats.org/officeDocument/2006/relationships/ctrlProp" Target="../ctrlProps/ctrlProp520.xml"/><Relationship Id="rId36" Type="http://schemas.openxmlformats.org/officeDocument/2006/relationships/ctrlProp" Target="../ctrlProps/ctrlProp528.xml"/><Relationship Id="rId49" Type="http://schemas.openxmlformats.org/officeDocument/2006/relationships/ctrlProp" Target="../ctrlProps/ctrlProp541.xml"/><Relationship Id="rId57" Type="http://schemas.openxmlformats.org/officeDocument/2006/relationships/ctrlProp" Target="../ctrlProps/ctrlProp549.xml"/><Relationship Id="rId10" Type="http://schemas.openxmlformats.org/officeDocument/2006/relationships/ctrlProp" Target="../ctrlProps/ctrlProp502.xml"/><Relationship Id="rId31" Type="http://schemas.openxmlformats.org/officeDocument/2006/relationships/ctrlProp" Target="../ctrlProps/ctrlProp523.xml"/><Relationship Id="rId44" Type="http://schemas.openxmlformats.org/officeDocument/2006/relationships/ctrlProp" Target="../ctrlProps/ctrlProp536.xml"/><Relationship Id="rId52" Type="http://schemas.openxmlformats.org/officeDocument/2006/relationships/ctrlProp" Target="../ctrlProps/ctrlProp544.xml"/><Relationship Id="rId60" Type="http://schemas.openxmlformats.org/officeDocument/2006/relationships/ctrlProp" Target="../ctrlProps/ctrlProp552.xml"/><Relationship Id="rId4" Type="http://schemas.openxmlformats.org/officeDocument/2006/relationships/ctrlProp" Target="../ctrlProps/ctrlProp496.xml"/><Relationship Id="rId9" Type="http://schemas.openxmlformats.org/officeDocument/2006/relationships/ctrlProp" Target="../ctrlProps/ctrlProp501.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59.xml"/><Relationship Id="rId3" Type="http://schemas.openxmlformats.org/officeDocument/2006/relationships/ctrlProp" Target="../ctrlProps/ctrlProp554.xml"/><Relationship Id="rId7" Type="http://schemas.openxmlformats.org/officeDocument/2006/relationships/ctrlProp" Target="../ctrlProps/ctrlProp558.xml"/><Relationship Id="rId2" Type="http://schemas.openxmlformats.org/officeDocument/2006/relationships/vmlDrawing" Target="../drawings/vmlDrawing28.vml"/><Relationship Id="rId1" Type="http://schemas.openxmlformats.org/officeDocument/2006/relationships/drawing" Target="../drawings/drawing28.xml"/><Relationship Id="rId6" Type="http://schemas.openxmlformats.org/officeDocument/2006/relationships/ctrlProp" Target="../ctrlProps/ctrlProp557.xml"/><Relationship Id="rId5" Type="http://schemas.openxmlformats.org/officeDocument/2006/relationships/ctrlProp" Target="../ctrlProps/ctrlProp556.xml"/><Relationship Id="rId4" Type="http://schemas.openxmlformats.org/officeDocument/2006/relationships/ctrlProp" Target="../ctrlProps/ctrlProp55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5.xml"/><Relationship Id="rId3" Type="http://schemas.openxmlformats.org/officeDocument/2006/relationships/ctrlProp" Target="../ctrlProps/ctrlProp560.xml"/><Relationship Id="rId7" Type="http://schemas.openxmlformats.org/officeDocument/2006/relationships/ctrlProp" Target="../ctrlProps/ctrlProp564.xml"/><Relationship Id="rId2" Type="http://schemas.openxmlformats.org/officeDocument/2006/relationships/vmlDrawing" Target="../drawings/vmlDrawing29.vml"/><Relationship Id="rId1" Type="http://schemas.openxmlformats.org/officeDocument/2006/relationships/drawing" Target="../drawings/drawing29.xml"/><Relationship Id="rId6" Type="http://schemas.openxmlformats.org/officeDocument/2006/relationships/ctrlProp" Target="../ctrlProps/ctrlProp563.xml"/><Relationship Id="rId5" Type="http://schemas.openxmlformats.org/officeDocument/2006/relationships/ctrlProp" Target="../ctrlProps/ctrlProp562.xml"/><Relationship Id="rId4" Type="http://schemas.openxmlformats.org/officeDocument/2006/relationships/ctrlProp" Target="../ctrlProps/ctrlProp561.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71.xml"/><Relationship Id="rId3" Type="http://schemas.openxmlformats.org/officeDocument/2006/relationships/ctrlProp" Target="../ctrlProps/ctrlProp566.xml"/><Relationship Id="rId7" Type="http://schemas.openxmlformats.org/officeDocument/2006/relationships/ctrlProp" Target="../ctrlProps/ctrlProp570.xml"/><Relationship Id="rId2" Type="http://schemas.openxmlformats.org/officeDocument/2006/relationships/vmlDrawing" Target="../drawings/vmlDrawing30.vml"/><Relationship Id="rId1" Type="http://schemas.openxmlformats.org/officeDocument/2006/relationships/drawing" Target="../drawings/drawing30.xml"/><Relationship Id="rId6" Type="http://schemas.openxmlformats.org/officeDocument/2006/relationships/ctrlProp" Target="../ctrlProps/ctrlProp569.xml"/><Relationship Id="rId5" Type="http://schemas.openxmlformats.org/officeDocument/2006/relationships/ctrlProp" Target="../ctrlProps/ctrlProp568.xml"/><Relationship Id="rId4" Type="http://schemas.openxmlformats.org/officeDocument/2006/relationships/ctrlProp" Target="../ctrlProps/ctrlProp567.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576.xml"/><Relationship Id="rId13" Type="http://schemas.openxmlformats.org/officeDocument/2006/relationships/ctrlProp" Target="../ctrlProps/ctrlProp581.xml"/><Relationship Id="rId18" Type="http://schemas.openxmlformats.org/officeDocument/2006/relationships/ctrlProp" Target="../ctrlProps/ctrlProp586.xml"/><Relationship Id="rId3" Type="http://schemas.openxmlformats.org/officeDocument/2006/relationships/vmlDrawing" Target="../drawings/vmlDrawing31.vml"/><Relationship Id="rId21" Type="http://schemas.openxmlformats.org/officeDocument/2006/relationships/ctrlProp" Target="../ctrlProps/ctrlProp589.xml"/><Relationship Id="rId7" Type="http://schemas.openxmlformats.org/officeDocument/2006/relationships/ctrlProp" Target="../ctrlProps/ctrlProp575.xml"/><Relationship Id="rId12" Type="http://schemas.openxmlformats.org/officeDocument/2006/relationships/ctrlProp" Target="../ctrlProps/ctrlProp580.xml"/><Relationship Id="rId17" Type="http://schemas.openxmlformats.org/officeDocument/2006/relationships/ctrlProp" Target="../ctrlProps/ctrlProp585.xml"/><Relationship Id="rId2" Type="http://schemas.openxmlformats.org/officeDocument/2006/relationships/drawing" Target="../drawings/drawing31.xml"/><Relationship Id="rId16" Type="http://schemas.openxmlformats.org/officeDocument/2006/relationships/ctrlProp" Target="../ctrlProps/ctrlProp584.xml"/><Relationship Id="rId20" Type="http://schemas.openxmlformats.org/officeDocument/2006/relationships/ctrlProp" Target="../ctrlProps/ctrlProp588.xml"/><Relationship Id="rId1" Type="http://schemas.openxmlformats.org/officeDocument/2006/relationships/printerSettings" Target="../printerSettings/printerSettings25.bin"/><Relationship Id="rId6" Type="http://schemas.openxmlformats.org/officeDocument/2006/relationships/ctrlProp" Target="../ctrlProps/ctrlProp574.xml"/><Relationship Id="rId11" Type="http://schemas.openxmlformats.org/officeDocument/2006/relationships/ctrlProp" Target="../ctrlProps/ctrlProp579.xml"/><Relationship Id="rId5" Type="http://schemas.openxmlformats.org/officeDocument/2006/relationships/ctrlProp" Target="../ctrlProps/ctrlProp573.xml"/><Relationship Id="rId15" Type="http://schemas.openxmlformats.org/officeDocument/2006/relationships/ctrlProp" Target="../ctrlProps/ctrlProp583.xml"/><Relationship Id="rId10" Type="http://schemas.openxmlformats.org/officeDocument/2006/relationships/ctrlProp" Target="../ctrlProps/ctrlProp578.xml"/><Relationship Id="rId19" Type="http://schemas.openxmlformats.org/officeDocument/2006/relationships/ctrlProp" Target="../ctrlProps/ctrlProp587.xml"/><Relationship Id="rId4" Type="http://schemas.openxmlformats.org/officeDocument/2006/relationships/ctrlProp" Target="../ctrlProps/ctrlProp572.xml"/><Relationship Id="rId9" Type="http://schemas.openxmlformats.org/officeDocument/2006/relationships/ctrlProp" Target="../ctrlProps/ctrlProp577.xml"/><Relationship Id="rId14" Type="http://schemas.openxmlformats.org/officeDocument/2006/relationships/ctrlProp" Target="../ctrlProps/ctrlProp582.xml"/><Relationship Id="rId22" Type="http://schemas.openxmlformats.org/officeDocument/2006/relationships/ctrlProp" Target="../ctrlProps/ctrlProp59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2.xml"/><Relationship Id="rId7" Type="http://schemas.openxmlformats.org/officeDocument/2006/relationships/ctrlProp" Target="../ctrlProps/ctrlProp26.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8.vml"/><Relationship Id="rId7" Type="http://schemas.openxmlformats.org/officeDocument/2006/relationships/ctrlProp" Target="../ctrlProps/ctrlProp3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39"/>
  <sheetViews>
    <sheetView showGridLines="0" tabSelected="1" workbookViewId="0">
      <selection activeCell="B21" sqref="B21"/>
    </sheetView>
  </sheetViews>
  <sheetFormatPr defaultRowHeight="13.2" x14ac:dyDescent="0.25"/>
  <cols>
    <col min="1" max="1" width="32.109375" customWidth="1"/>
    <col min="2" max="2" width="15.44140625" customWidth="1"/>
    <col min="3" max="4" width="11.5546875" customWidth="1"/>
    <col min="5" max="5" width="16.5546875" customWidth="1"/>
    <col min="6" max="6" width="23.44140625" customWidth="1"/>
    <col min="7" max="12" width="5.5546875" customWidth="1"/>
    <col min="13" max="13" width="13.5546875" customWidth="1"/>
    <col min="14" max="14" width="5.5546875" customWidth="1"/>
    <col min="15" max="15" width="5.44140625" customWidth="1"/>
  </cols>
  <sheetData>
    <row r="1" spans="1:15" ht="15.6" x14ac:dyDescent="0.3">
      <c r="A1" s="463" t="s">
        <v>90</v>
      </c>
      <c r="B1" s="464"/>
      <c r="C1" s="464"/>
      <c r="D1" s="464"/>
      <c r="E1" s="464"/>
      <c r="F1" s="464"/>
      <c r="G1" s="4"/>
      <c r="H1" s="4"/>
      <c r="I1" s="4"/>
      <c r="J1" s="4"/>
      <c r="K1" s="4"/>
      <c r="L1" s="4"/>
      <c r="M1" s="4"/>
      <c r="N1" s="4"/>
      <c r="O1" s="4"/>
    </row>
    <row r="2" spans="1:15" x14ac:dyDescent="0.25">
      <c r="A2" s="465" t="s">
        <v>277</v>
      </c>
      <c r="B2" s="466"/>
      <c r="C2" s="466"/>
      <c r="D2" s="466"/>
      <c r="E2" s="466"/>
      <c r="F2" s="466"/>
      <c r="G2" s="4" t="s">
        <v>15</v>
      </c>
      <c r="H2" s="4"/>
      <c r="I2" s="4"/>
      <c r="J2" s="4"/>
      <c r="K2" s="4"/>
      <c r="L2" s="4"/>
      <c r="M2" s="4" t="s">
        <v>15</v>
      </c>
      <c r="N2" s="4" t="s">
        <v>15</v>
      </c>
      <c r="O2" s="4" t="s">
        <v>15</v>
      </c>
    </row>
    <row r="3" spans="1:15" x14ac:dyDescent="0.25">
      <c r="A3" s="461" t="s">
        <v>24</v>
      </c>
      <c r="B3" s="461"/>
      <c r="C3" s="461"/>
      <c r="D3" s="461"/>
      <c r="E3" s="461"/>
      <c r="F3" s="461"/>
    </row>
    <row r="4" spans="1:15" x14ac:dyDescent="0.25">
      <c r="A4" s="12"/>
      <c r="B4" s="12"/>
      <c r="C4" s="12"/>
      <c r="D4" s="12"/>
      <c r="E4" s="12"/>
      <c r="F4" s="12"/>
    </row>
    <row r="5" spans="1:15" ht="65.25" customHeight="1" x14ac:dyDescent="0.25">
      <c r="A5" s="462" t="s">
        <v>194</v>
      </c>
      <c r="B5" s="462"/>
      <c r="C5" s="462"/>
      <c r="D5" s="462"/>
      <c r="E5" s="462"/>
      <c r="F5" s="462"/>
    </row>
    <row r="6" spans="1:15" x14ac:dyDescent="0.25">
      <c r="A6" s="12"/>
      <c r="B6" s="12"/>
      <c r="C6" s="12"/>
      <c r="D6" s="12"/>
      <c r="E6" s="12"/>
      <c r="F6" s="11"/>
      <c r="O6" t="s">
        <v>15</v>
      </c>
    </row>
    <row r="7" spans="1:15" x14ac:dyDescent="0.25">
      <c r="A7" s="12" t="s">
        <v>2</v>
      </c>
      <c r="B7" s="468"/>
      <c r="C7" s="473"/>
      <c r="D7" s="473"/>
      <c r="E7" s="469"/>
      <c r="F7" s="11"/>
      <c r="G7" s="1"/>
      <c r="H7" s="1"/>
      <c r="I7" s="1"/>
      <c r="J7" s="1"/>
      <c r="K7" s="1"/>
      <c r="L7" s="1"/>
    </row>
    <row r="8" spans="1:15" x14ac:dyDescent="0.25">
      <c r="A8" s="231" t="s">
        <v>248</v>
      </c>
      <c r="B8" s="468"/>
      <c r="C8" s="469"/>
      <c r="D8" s="13"/>
      <c r="E8" s="13"/>
      <c r="F8" s="13"/>
      <c r="G8" s="1"/>
      <c r="H8" s="1"/>
      <c r="I8" s="1"/>
      <c r="J8" s="1"/>
      <c r="K8" s="1"/>
      <c r="L8" s="1"/>
    </row>
    <row r="9" spans="1:15" x14ac:dyDescent="0.25">
      <c r="A9" s="231" t="s">
        <v>232</v>
      </c>
      <c r="B9" s="141">
        <v>4</v>
      </c>
      <c r="C9" s="141">
        <v>2025</v>
      </c>
      <c r="D9" s="13"/>
      <c r="E9" s="13"/>
      <c r="F9" s="13"/>
    </row>
    <row r="10" spans="1:15" x14ac:dyDescent="0.25">
      <c r="A10" s="12"/>
      <c r="B10" s="255" t="s">
        <v>101</v>
      </c>
      <c r="C10" s="252" t="s">
        <v>91</v>
      </c>
      <c r="D10" s="224"/>
      <c r="E10" s="140"/>
      <c r="F10" s="13"/>
    </row>
    <row r="11" spans="1:15" x14ac:dyDescent="0.25">
      <c r="A11" s="12" t="s">
        <v>35</v>
      </c>
      <c r="B11" s="470" t="s">
        <v>95</v>
      </c>
      <c r="C11" s="471"/>
      <c r="D11" s="471"/>
      <c r="E11" s="471"/>
      <c r="F11" s="472"/>
    </row>
    <row r="12" spans="1:15" x14ac:dyDescent="0.25">
      <c r="A12" s="12"/>
      <c r="B12" s="12"/>
      <c r="C12" s="12"/>
      <c r="D12" s="12"/>
      <c r="E12" s="12"/>
      <c r="F12" s="12"/>
    </row>
    <row r="13" spans="1:15" x14ac:dyDescent="0.25">
      <c r="A13" s="12"/>
      <c r="B13" s="12"/>
      <c r="C13" s="12"/>
      <c r="D13" s="12"/>
      <c r="E13" s="12"/>
      <c r="F13" s="13"/>
    </row>
    <row r="14" spans="1:15" x14ac:dyDescent="0.25">
      <c r="A14" s="216" t="s">
        <v>340</v>
      </c>
      <c r="B14" s="119"/>
      <c r="C14" s="240" t="s">
        <v>45</v>
      </c>
      <c r="D14" s="11"/>
      <c r="E14" s="14"/>
      <c r="F14" s="11" t="s">
        <v>15</v>
      </c>
    </row>
    <row r="15" spans="1:15" x14ac:dyDescent="0.25">
      <c r="A15" s="231" t="s">
        <v>272</v>
      </c>
      <c r="B15" s="119"/>
      <c r="C15" s="240" t="s">
        <v>45</v>
      </c>
      <c r="D15" s="225"/>
      <c r="E15" s="64">
        <v>3</v>
      </c>
      <c r="F15" s="14" t="s">
        <v>15</v>
      </c>
      <c r="G15" s="2"/>
      <c r="H15" s="2"/>
      <c r="I15" s="2"/>
      <c r="J15" s="2"/>
      <c r="K15" s="2"/>
      <c r="L15" s="2"/>
    </row>
    <row r="16" spans="1:15" x14ac:dyDescent="0.25">
      <c r="A16" s="12" t="s">
        <v>130</v>
      </c>
      <c r="B16" s="304"/>
      <c r="C16" s="240" t="s">
        <v>45</v>
      </c>
      <c r="D16" s="225"/>
      <c r="E16" s="64">
        <v>1</v>
      </c>
      <c r="F16" s="14" t="s">
        <v>15</v>
      </c>
      <c r="G16" s="2"/>
      <c r="H16" s="2"/>
      <c r="I16" s="2"/>
      <c r="J16" s="2"/>
      <c r="K16" s="2"/>
      <c r="L16" s="2"/>
    </row>
    <row r="17" spans="1:13" x14ac:dyDescent="0.25">
      <c r="A17" s="12"/>
      <c r="B17" s="14"/>
      <c r="C17" s="14"/>
      <c r="D17" s="14"/>
      <c r="E17" s="64">
        <v>2</v>
      </c>
      <c r="F17" s="14" t="s">
        <v>15</v>
      </c>
      <c r="G17" s="2"/>
      <c r="H17" s="2"/>
      <c r="I17" s="2"/>
      <c r="J17" s="2"/>
      <c r="K17" s="2"/>
      <c r="L17" s="2"/>
    </row>
    <row r="18" spans="1:13" x14ac:dyDescent="0.25">
      <c r="A18" s="216" t="s">
        <v>77</v>
      </c>
      <c r="B18" s="211"/>
      <c r="C18" s="14"/>
      <c r="D18" s="14"/>
      <c r="E18" s="230">
        <f>IF(E16=1,1,IF(E16=2,0.98,1.01))</f>
        <v>1</v>
      </c>
      <c r="F18" s="65" t="s">
        <v>51</v>
      </c>
      <c r="G18" s="2"/>
      <c r="H18" s="2"/>
      <c r="I18" s="2"/>
      <c r="J18" s="2"/>
      <c r="K18" s="2"/>
      <c r="L18" s="2"/>
    </row>
    <row r="19" spans="1:13" x14ac:dyDescent="0.25">
      <c r="A19" s="12" t="s">
        <v>78</v>
      </c>
      <c r="B19" s="211"/>
      <c r="C19" s="14"/>
      <c r="D19" s="14"/>
      <c r="E19" s="64"/>
      <c r="F19" s="14"/>
      <c r="G19" s="2"/>
      <c r="H19" s="2"/>
      <c r="I19" s="2"/>
      <c r="J19" s="2"/>
      <c r="K19" s="2"/>
      <c r="L19" s="2"/>
    </row>
    <row r="20" spans="1:13" x14ac:dyDescent="0.25">
      <c r="A20" s="12"/>
      <c r="B20" s="14"/>
      <c r="C20" s="14"/>
      <c r="D20" s="14"/>
      <c r="E20" s="64"/>
      <c r="F20" s="14"/>
      <c r="G20" s="2"/>
      <c r="H20" s="2"/>
      <c r="I20" s="2"/>
      <c r="J20" s="2"/>
      <c r="K20" s="2"/>
      <c r="L20" s="2"/>
    </row>
    <row r="21" spans="1:13" x14ac:dyDescent="0.25">
      <c r="A21" s="12" t="s">
        <v>88</v>
      </c>
      <c r="B21" s="289"/>
      <c r="C21" s="229" t="s">
        <v>41</v>
      </c>
      <c r="D21" s="14"/>
      <c r="E21" s="64"/>
      <c r="F21" s="14"/>
      <c r="G21" s="2"/>
      <c r="H21" s="2"/>
      <c r="I21" s="2"/>
      <c r="J21" s="2"/>
      <c r="K21" s="2"/>
      <c r="L21" s="2"/>
    </row>
    <row r="22" spans="1:13" x14ac:dyDescent="0.25">
      <c r="A22" s="12" t="s">
        <v>89</v>
      </c>
      <c r="B22" s="119"/>
      <c r="C22" s="229" t="s">
        <v>41</v>
      </c>
      <c r="D22" s="14"/>
      <c r="E22" s="64"/>
      <c r="F22" s="14"/>
      <c r="G22" s="2"/>
      <c r="H22" s="2"/>
      <c r="I22" s="2"/>
      <c r="J22" s="2"/>
      <c r="K22" s="2"/>
      <c r="L22" s="2"/>
    </row>
    <row r="23" spans="1:13" x14ac:dyDescent="0.25">
      <c r="A23" s="231" t="s">
        <v>271</v>
      </c>
      <c r="B23" s="119"/>
      <c r="C23" s="229" t="s">
        <v>41</v>
      </c>
      <c r="D23" s="229"/>
      <c r="E23" s="64"/>
      <c r="F23" s="14"/>
      <c r="G23" s="2"/>
      <c r="H23" s="2"/>
      <c r="I23" s="2"/>
      <c r="J23" s="2"/>
      <c r="K23" s="2"/>
      <c r="L23" s="2"/>
    </row>
    <row r="24" spans="1:13" x14ac:dyDescent="0.25">
      <c r="A24" s="12"/>
      <c r="B24" s="14"/>
      <c r="C24" s="14"/>
      <c r="D24" s="229"/>
      <c r="E24" s="231" t="s">
        <v>15</v>
      </c>
      <c r="F24" s="216"/>
      <c r="G24" s="2"/>
      <c r="H24" s="2"/>
      <c r="I24" s="2"/>
      <c r="J24" s="2"/>
      <c r="K24" s="2"/>
      <c r="L24" s="2"/>
      <c r="M24" s="217"/>
    </row>
    <row r="25" spans="1:13" x14ac:dyDescent="0.25">
      <c r="A25" s="12"/>
      <c r="B25" s="14"/>
      <c r="C25" s="14"/>
      <c r="D25" s="229"/>
      <c r="E25" s="219"/>
      <c r="F25" s="216"/>
    </row>
    <row r="26" spans="1:13" x14ac:dyDescent="0.25">
      <c r="A26" s="12" t="s">
        <v>127</v>
      </c>
      <c r="B26" s="122"/>
      <c r="C26" s="229" t="s">
        <v>126</v>
      </c>
      <c r="D26" s="229"/>
      <c r="E26" s="236"/>
      <c r="F26" s="218"/>
      <c r="G26" s="2"/>
      <c r="H26" s="2"/>
      <c r="I26" s="2"/>
      <c r="J26" s="2"/>
      <c r="K26" s="2"/>
      <c r="L26" s="2"/>
    </row>
    <row r="27" spans="1:13" x14ac:dyDescent="0.25">
      <c r="A27" s="12" t="s">
        <v>53</v>
      </c>
      <c r="B27" s="119">
        <v>0</v>
      </c>
      <c r="C27" s="229" t="s">
        <v>46</v>
      </c>
      <c r="D27" s="229"/>
      <c r="E27" s="231"/>
      <c r="F27" s="14" t="s">
        <v>15</v>
      </c>
      <c r="G27" s="2"/>
      <c r="H27" s="2"/>
      <c r="I27" s="2"/>
      <c r="J27" s="2"/>
      <c r="K27" s="2"/>
      <c r="L27" s="2"/>
    </row>
    <row r="28" spans="1:13" x14ac:dyDescent="0.25">
      <c r="A28" s="12"/>
      <c r="B28" s="14"/>
      <c r="C28" s="14"/>
      <c r="D28" s="229"/>
      <c r="E28" s="231"/>
      <c r="F28" s="14" t="s">
        <v>15</v>
      </c>
      <c r="G28" s="2"/>
      <c r="H28" s="2"/>
      <c r="I28" s="2"/>
      <c r="J28" s="2"/>
      <c r="K28" s="2"/>
      <c r="L28" s="2"/>
    </row>
    <row r="29" spans="1:13" x14ac:dyDescent="0.25">
      <c r="A29" s="12" t="s">
        <v>0</v>
      </c>
      <c r="B29" s="57"/>
      <c r="C29" s="232" t="s">
        <v>131</v>
      </c>
      <c r="D29" s="233">
        <f>IF(ISNUMBER(B29),B29,IF(ISNUMBER(B27),(IF(ABS(B21+B22)&gt;0,ROUND(COS(ATAN(B27/(B21+B22))),3),1)),1))</f>
        <v>1</v>
      </c>
      <c r="E29" s="231"/>
      <c r="F29" s="14" t="s">
        <v>15</v>
      </c>
      <c r="G29" s="2"/>
      <c r="H29" s="2"/>
      <c r="I29" s="2"/>
      <c r="J29" s="2"/>
      <c r="K29" s="2"/>
      <c r="L29" s="2"/>
    </row>
    <row r="30" spans="1:13" x14ac:dyDescent="0.25">
      <c r="A30" s="12"/>
      <c r="B30" s="14"/>
      <c r="C30" s="14"/>
      <c r="D30" s="234">
        <f>IF(D29&lt;&gt;0,SIGN(D29)*ROUND(1/D29,3),0)</f>
        <v>1</v>
      </c>
      <c r="E30" s="12"/>
      <c r="F30" s="65"/>
      <c r="G30" s="2"/>
      <c r="H30" s="2"/>
      <c r="I30" s="2"/>
      <c r="J30" s="2"/>
      <c r="K30" s="2"/>
      <c r="L30" s="2"/>
    </row>
    <row r="31" spans="1:13" ht="12" customHeight="1" x14ac:dyDescent="0.25">
      <c r="A31" s="62"/>
      <c r="B31" s="213"/>
      <c r="C31" s="248"/>
      <c r="D31" s="235"/>
      <c r="E31" s="12" t="s">
        <v>15</v>
      </c>
      <c r="F31" s="216"/>
      <c r="G31" s="2"/>
      <c r="H31" s="2"/>
      <c r="I31" s="2"/>
      <c r="J31" s="2"/>
      <c r="K31" s="2"/>
      <c r="L31" s="2"/>
    </row>
    <row r="32" spans="1:13" ht="12.75" customHeight="1" x14ac:dyDescent="0.25">
      <c r="A32" s="63" t="s">
        <v>125</v>
      </c>
      <c r="B32" s="213"/>
      <c r="C32" s="248" t="b">
        <v>0</v>
      </c>
      <c r="D32" s="235"/>
      <c r="E32" s="231"/>
      <c r="F32" s="231"/>
    </row>
    <row r="33" spans="1:6" ht="12" customHeight="1" x14ac:dyDescent="0.25">
      <c r="A33" s="63" t="s">
        <v>128</v>
      </c>
      <c r="B33" s="214"/>
      <c r="C33" s="248" t="b">
        <v>0</v>
      </c>
      <c r="D33" s="235"/>
      <c r="E33" s="231"/>
      <c r="F33" s="231"/>
    </row>
    <row r="34" spans="1:6" x14ac:dyDescent="0.25">
      <c r="A34" s="256" t="s">
        <v>216</v>
      </c>
      <c r="B34" s="214"/>
      <c r="C34" s="257" t="b">
        <v>0</v>
      </c>
      <c r="D34" s="215"/>
      <c r="E34" s="12"/>
      <c r="F34" s="216"/>
    </row>
    <row r="35" spans="1:6" ht="12" customHeight="1" x14ac:dyDescent="0.25">
      <c r="A35" s="63"/>
      <c r="B35" s="74"/>
      <c r="C35" s="215"/>
      <c r="D35" s="215"/>
      <c r="E35" s="12"/>
      <c r="F35" s="216"/>
    </row>
    <row r="36" spans="1:6" x14ac:dyDescent="0.25">
      <c r="A36" s="467" t="s">
        <v>25</v>
      </c>
      <c r="B36" s="467"/>
      <c r="C36" s="467"/>
      <c r="D36" s="223"/>
      <c r="E36" s="231"/>
      <c r="F36" s="286" t="s">
        <v>341</v>
      </c>
    </row>
    <row r="37" spans="1:6" x14ac:dyDescent="0.25">
      <c r="A37" s="12"/>
      <c r="B37" s="12"/>
      <c r="C37" s="12"/>
      <c r="D37" s="12"/>
      <c r="E37" s="12"/>
      <c r="F37" s="244"/>
    </row>
    <row r="39" spans="1:6" x14ac:dyDescent="0.25">
      <c r="B39" s="3"/>
    </row>
  </sheetData>
  <sheetProtection algorithmName="SHA-512" hashValue="1iQCqmrVqWxkdMwqko2wfdXZeQLlVXXSN/5fr1JHTZPTbxXxsi8Mtyc8AX1eg8HZxYmvDdizspXIRZQYEu94Tg==" saltValue="cJUBAeH3AEeS9+iudYmeIA==" spinCount="100000" sheet="1" objects="1" scenarios="1"/>
  <mergeCells count="8">
    <mergeCell ref="A3:F3"/>
    <mergeCell ref="A5:F5"/>
    <mergeCell ref="A1:F1"/>
    <mergeCell ref="A2:F2"/>
    <mergeCell ref="A36:C36"/>
    <mergeCell ref="B8:C8"/>
    <mergeCell ref="B11:F11"/>
    <mergeCell ref="B7:E7"/>
  </mergeCells>
  <phoneticPr fontId="0" type="noConversion"/>
  <hyperlinks>
    <hyperlink ref="M13:N13" location="'Bundled GS-2 Subtran-Trans'!A1" display="GS-2 Sub Bundled" xr:uid="{00000000-0004-0000-0000-000000000000}"/>
    <hyperlink ref="M23:N23" location="'Bundled GS-3 Subtran-Trans'!A1" display="GS-3 Subtrans/Trans Bundled" xr:uid="{00000000-0004-0000-0000-000001000000}"/>
    <hyperlink ref="G25:M25" location="'Bundled GS-4 Pri'!A1" display="GS-4 Pri Bundled" xr:uid="{00000000-0004-0000-0000-000002000000}"/>
    <hyperlink ref="M17:N17" location="'Bundled GS-3 Pri'!A1" display="GS-3 Pri Bundled" xr:uid="{00000000-0004-0000-0000-000003000000}"/>
    <hyperlink ref="M16:N16" location="'Bundled GS-3 Sec'!A1" display="GS-3 Sec Bundled" xr:uid="{00000000-0004-0000-0000-000004000000}"/>
    <hyperlink ref="M15:N15" location="'Bundled GS-TOD Sec'!Print_Area" display="GS-TOD Bundled" xr:uid="{00000000-0004-0000-0000-000005000000}"/>
    <hyperlink ref="M11:N11" location="'Bundled GS-2 Pri'!A1" display="GS-2 Pri Bundled" xr:uid="{00000000-0004-0000-0000-000006000000}"/>
    <hyperlink ref="M10:N10" location="'Bundled GS-2 Sec'!A1" display="GS-2 Sec Bundled" xr:uid="{00000000-0004-0000-0000-000007000000}"/>
    <hyperlink ref="M9:N9" location="'Bundled GS-1 Sec'!A1" display="GS-1 Bundled" xr:uid="{00000000-0004-0000-0000-000008000000}"/>
    <hyperlink ref="M8:N8" location="'Bundled RS-TOD Sec'!A1" display="RS-TOD Bundled" xr:uid="{00000000-0004-0000-0000-000009000000}"/>
    <hyperlink ref="M7:N7" location="'Bundled RS Sec'!A1" display="RS Bundled" xr:uid="{00000000-0004-0000-0000-00000A000000}"/>
  </hyperlinks>
  <printOptions horizontalCentered="1"/>
  <pageMargins left="0.5" right="0.5" top="0.5" bottom="0.5" header="0.25" footer="0.25"/>
  <pageSetup orientation="landscape" r:id="rId1"/>
  <headerFooter alignWithMargins="0"/>
  <cellWatches>
    <cellWatch r="G31"/>
    <cellWatch r="G24"/>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30480</xdr:colOff>
                    <xdr:row>30</xdr:row>
                    <xdr:rowOff>144780</xdr:rowOff>
                  </from>
                  <to>
                    <xdr:col>1</xdr:col>
                    <xdr:colOff>685800</xdr:colOff>
                    <xdr:row>32</xdr:row>
                    <xdr:rowOff>45720</xdr:rowOff>
                  </to>
                </anchor>
              </controlPr>
            </control>
          </mc:Choice>
        </mc:AlternateContent>
        <mc:AlternateContent xmlns:mc="http://schemas.openxmlformats.org/markup-compatibility/2006">
          <mc:Choice Requires="x14">
            <control shapeId="2066" r:id="rId5" name="Option Button 18">
              <controlPr defaultSize="0" autoFill="0" autoLine="0" autoPict="0" macro="[0]!OptionButton18_Click">
                <anchor moveWithCells="1">
                  <from>
                    <xdr:col>4</xdr:col>
                    <xdr:colOff>457200</xdr:colOff>
                    <xdr:row>12</xdr:row>
                    <xdr:rowOff>144780</xdr:rowOff>
                  </from>
                  <to>
                    <xdr:col>5</xdr:col>
                    <xdr:colOff>1021080</xdr:colOff>
                    <xdr:row>14</xdr:row>
                    <xdr:rowOff>38100</xdr:rowOff>
                  </to>
                </anchor>
              </controlPr>
            </control>
          </mc:Choice>
        </mc:AlternateContent>
        <mc:AlternateContent xmlns:mc="http://schemas.openxmlformats.org/markup-compatibility/2006">
          <mc:Choice Requires="x14">
            <control shapeId="2067" r:id="rId6" name="Option Button 19">
              <controlPr defaultSize="0" autoFill="0" autoLine="0" autoPict="0">
                <anchor moveWithCells="1">
                  <from>
                    <xdr:col>4</xdr:col>
                    <xdr:colOff>457200</xdr:colOff>
                    <xdr:row>14</xdr:row>
                    <xdr:rowOff>38100</xdr:rowOff>
                  </from>
                  <to>
                    <xdr:col>5</xdr:col>
                    <xdr:colOff>1021080</xdr:colOff>
                    <xdr:row>15</xdr:row>
                    <xdr:rowOff>106680</xdr:rowOff>
                  </to>
                </anchor>
              </controlPr>
            </control>
          </mc:Choice>
        </mc:AlternateContent>
        <mc:AlternateContent xmlns:mc="http://schemas.openxmlformats.org/markup-compatibility/2006">
          <mc:Choice Requires="x14">
            <control shapeId="2068" r:id="rId7" name="Option Button 20">
              <controlPr defaultSize="0" autoFill="0" autoLine="0" autoPict="0">
                <anchor moveWithCells="1">
                  <from>
                    <xdr:col>4</xdr:col>
                    <xdr:colOff>457200</xdr:colOff>
                    <xdr:row>15</xdr:row>
                    <xdr:rowOff>106680</xdr:rowOff>
                  </from>
                  <to>
                    <xdr:col>5</xdr:col>
                    <xdr:colOff>1021080</xdr:colOff>
                    <xdr:row>16</xdr:row>
                    <xdr:rowOff>152400</xdr:rowOff>
                  </to>
                </anchor>
              </controlPr>
            </control>
          </mc:Choice>
        </mc:AlternateContent>
        <mc:AlternateContent xmlns:mc="http://schemas.openxmlformats.org/markup-compatibility/2006">
          <mc:Choice Requires="x14">
            <control shapeId="2069" r:id="rId8" name="Group Box 21">
              <controlPr defaultSize="0" autoFill="0" autoPict="0">
                <anchor moveWithCells="1">
                  <from>
                    <xdr:col>4</xdr:col>
                    <xdr:colOff>457200</xdr:colOff>
                    <xdr:row>12</xdr:row>
                    <xdr:rowOff>76200</xdr:rowOff>
                  </from>
                  <to>
                    <xdr:col>5</xdr:col>
                    <xdr:colOff>1021080</xdr:colOff>
                    <xdr:row>16</xdr:row>
                    <xdr:rowOff>152400</xdr:rowOff>
                  </to>
                </anchor>
              </controlPr>
            </control>
          </mc:Choice>
        </mc:AlternateContent>
        <mc:AlternateContent xmlns:mc="http://schemas.openxmlformats.org/markup-compatibility/2006">
          <mc:Choice Requires="x14">
            <control shapeId="2157" r:id="rId9" name="Check Box 109">
              <controlPr defaultSize="0" autoFill="0" autoLine="0" autoPict="0" macro="[0]!Info">
                <anchor moveWithCells="1">
                  <from>
                    <xdr:col>1</xdr:col>
                    <xdr:colOff>30480</xdr:colOff>
                    <xdr:row>31</xdr:row>
                    <xdr:rowOff>106680</xdr:rowOff>
                  </from>
                  <to>
                    <xdr:col>2</xdr:col>
                    <xdr:colOff>160020</xdr:colOff>
                    <xdr:row>33</xdr:row>
                    <xdr:rowOff>68580</xdr:rowOff>
                  </to>
                </anchor>
              </controlPr>
            </control>
          </mc:Choice>
        </mc:AlternateContent>
        <mc:AlternateContent xmlns:mc="http://schemas.openxmlformats.org/markup-compatibility/2006">
          <mc:Choice Requires="x14">
            <control shapeId="2193" r:id="rId10" name="Check Box 145">
              <controlPr defaultSize="0" autoFill="0" autoLine="0" autoPict="0">
                <anchor moveWithCells="1">
                  <from>
                    <xdr:col>1</xdr:col>
                    <xdr:colOff>30480</xdr:colOff>
                    <xdr:row>32</xdr:row>
                    <xdr:rowOff>121920</xdr:rowOff>
                  </from>
                  <to>
                    <xdr:col>1</xdr:col>
                    <xdr:colOff>906780</xdr:colOff>
                    <xdr:row>34</xdr:row>
                    <xdr:rowOff>30480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dimension ref="A1:IB65"/>
  <sheetViews>
    <sheetView showGridLines="0" topLeftCell="A29" zoomScale="80" zoomScaleNormal="80" workbookViewId="0">
      <selection activeCell="D39" sqref="D39"/>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491" t="s">
        <v>120</v>
      </c>
      <c r="B1" s="491"/>
      <c r="C1" s="491"/>
      <c r="D1" s="491"/>
      <c r="E1" s="491"/>
      <c r="F1" s="491"/>
      <c r="G1" s="491"/>
      <c r="H1" s="491"/>
      <c r="I1" s="491"/>
      <c r="J1" s="491"/>
      <c r="K1" s="491"/>
      <c r="L1" s="491"/>
      <c r="M1" s="491"/>
      <c r="N1" s="491"/>
      <c r="O1" s="491"/>
      <c r="P1" s="491"/>
    </row>
    <row r="2" spans="1:30" ht="21" x14ac:dyDescent="0.4">
      <c r="A2" s="476" t="s">
        <v>277</v>
      </c>
      <c r="B2" s="476"/>
      <c r="C2" s="476"/>
      <c r="D2" s="476"/>
      <c r="E2" s="476"/>
      <c r="F2" s="476"/>
      <c r="G2" s="476"/>
      <c r="H2" s="476"/>
      <c r="I2" s="476"/>
      <c r="J2" s="476"/>
      <c r="K2" s="476"/>
      <c r="L2" s="476"/>
      <c r="M2" s="476"/>
      <c r="N2" s="476"/>
      <c r="O2" s="476"/>
      <c r="P2" s="476"/>
    </row>
    <row r="3" spans="1:30" ht="17.399999999999999" x14ac:dyDescent="0.3">
      <c r="A3" s="492" t="s">
        <v>84</v>
      </c>
      <c r="B3" s="492"/>
      <c r="C3" s="492"/>
      <c r="D3" s="492"/>
      <c r="E3" s="492"/>
      <c r="F3" s="492"/>
      <c r="G3" s="492"/>
      <c r="H3" s="492"/>
      <c r="I3" s="492"/>
      <c r="J3" s="492"/>
      <c r="K3" s="492"/>
      <c r="L3" s="492"/>
      <c r="M3" s="492"/>
      <c r="N3" s="492"/>
      <c r="O3" s="492"/>
      <c r="P3" s="492"/>
    </row>
    <row r="4" spans="1:30" ht="15.6" x14ac:dyDescent="0.3">
      <c r="A4" s="477" t="str">
        <f>'Customer Info'!B11</f>
        <v>Breakdown of Charges Based on Entered Information</v>
      </c>
      <c r="B4" s="477"/>
      <c r="C4" s="477"/>
      <c r="D4" s="477"/>
      <c r="E4" s="477"/>
      <c r="F4" s="477"/>
      <c r="G4" s="477"/>
      <c r="H4" s="477"/>
      <c r="I4" s="477"/>
      <c r="J4" s="477"/>
      <c r="K4" s="477"/>
      <c r="L4" s="477"/>
      <c r="M4" s="477"/>
      <c r="N4" s="477"/>
      <c r="O4" s="477"/>
      <c r="P4" s="477"/>
    </row>
    <row r="5" spans="1:30" ht="15" x14ac:dyDescent="0.25">
      <c r="A5" s="75"/>
      <c r="B5" s="75"/>
      <c r="C5" s="75"/>
      <c r="D5" s="75"/>
      <c r="E5" s="75"/>
      <c r="F5" s="75"/>
      <c r="G5" s="75"/>
      <c r="H5" s="75"/>
      <c r="I5" s="75"/>
      <c r="J5" s="75"/>
      <c r="K5" s="75"/>
    </row>
    <row r="6" spans="1:30" x14ac:dyDescent="0.25">
      <c r="A6" s="76">
        <f ca="1">TODAY()</f>
        <v>45744</v>
      </c>
      <c r="B6" s="210" t="s">
        <v>229</v>
      </c>
      <c r="C6" s="76"/>
      <c r="D6" s="76"/>
      <c r="E6" s="76"/>
      <c r="F6" s="76"/>
      <c r="G6" s="76"/>
      <c r="H6" s="76"/>
      <c r="I6" s="76"/>
    </row>
    <row r="7" spans="1:30" ht="24.6" x14ac:dyDescent="0.4">
      <c r="A7" s="502"/>
      <c r="B7" s="502"/>
      <c r="C7" s="502"/>
      <c r="D7" s="502"/>
      <c r="E7" s="502"/>
      <c r="F7" s="502"/>
      <c r="G7" s="502"/>
      <c r="H7" s="502"/>
      <c r="I7" s="502"/>
      <c r="J7" s="502"/>
      <c r="K7" s="502"/>
      <c r="L7" s="502"/>
      <c r="M7" s="502"/>
      <c r="N7" s="502"/>
      <c r="O7" s="502"/>
      <c r="P7" s="502"/>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4</v>
      </c>
      <c r="C11" s="194" t="str">
        <f>LOOKUP(B11,R11:AD11,R12:AD12)</f>
        <v>April</v>
      </c>
      <c r="D11" s="133">
        <f>'Customer Info'!C9</f>
        <v>2025</v>
      </c>
      <c r="S11">
        <v>1</v>
      </c>
      <c r="T11">
        <v>2</v>
      </c>
      <c r="U11">
        <v>3</v>
      </c>
      <c r="V11">
        <v>4</v>
      </c>
      <c r="W11">
        <v>5</v>
      </c>
      <c r="X11">
        <v>6</v>
      </c>
      <c r="Y11">
        <v>7</v>
      </c>
      <c r="Z11">
        <v>8</v>
      </c>
      <c r="AA11">
        <v>9</v>
      </c>
      <c r="AB11">
        <v>10</v>
      </c>
      <c r="AC11">
        <v>11</v>
      </c>
      <c r="AD11">
        <v>12</v>
      </c>
    </row>
    <row r="12" spans="1:30" x14ac:dyDescent="0.25">
      <c r="A12" s="490"/>
      <c r="B12" s="490"/>
      <c r="C12" s="490"/>
      <c r="D12" s="490"/>
      <c r="E12" s="490"/>
      <c r="F12" s="490"/>
      <c r="G12" s="490"/>
      <c r="H12" s="490"/>
      <c r="I12" s="490"/>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28" t="s">
        <v>27</v>
      </c>
      <c r="B13" s="22"/>
      <c r="C13" s="22"/>
      <c r="D13" s="22"/>
      <c r="E13" s="22"/>
      <c r="F13" s="22"/>
      <c r="G13" s="22"/>
      <c r="H13" s="22"/>
      <c r="I13" s="22"/>
      <c r="R13" s="3" t="s">
        <v>187</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5">
      <c r="A16" s="31" t="s">
        <v>225</v>
      </c>
      <c r="B16" s="31"/>
      <c r="C16" s="32">
        <f>'Customer Info'!B21</f>
        <v>0</v>
      </c>
      <c r="D16" s="31" t="s">
        <v>41</v>
      </c>
      <c r="E16" s="31"/>
      <c r="F16" s="33"/>
      <c r="G16" s="23" t="s">
        <v>15</v>
      </c>
      <c r="H16" s="31"/>
    </row>
    <row r="17" spans="1:221" x14ac:dyDescent="0.25">
      <c r="A17" s="31" t="s">
        <v>226</v>
      </c>
      <c r="B17" s="31"/>
      <c r="C17" s="32">
        <f>'Customer Info'!B22</f>
        <v>0</v>
      </c>
      <c r="D17" s="262" t="s">
        <v>41</v>
      </c>
      <c r="E17" s="33"/>
      <c r="F17" s="33"/>
      <c r="G17" s="23" t="s">
        <v>15</v>
      </c>
      <c r="H17" s="31"/>
      <c r="I17" s="52" t="s">
        <v>15</v>
      </c>
    </row>
    <row r="19" spans="1:221" x14ac:dyDescent="0.25">
      <c r="A19" s="28" t="s">
        <v>31</v>
      </c>
      <c r="B19" s="22"/>
      <c r="C19" s="22"/>
      <c r="D19" s="22"/>
      <c r="E19" s="22"/>
      <c r="F19" s="22"/>
      <c r="G19" s="486" t="s">
        <v>68</v>
      </c>
      <c r="H19" s="487"/>
      <c r="I19" s="487"/>
      <c r="J19" s="488"/>
      <c r="K19" s="22"/>
      <c r="L19" s="489" t="s">
        <v>69</v>
      </c>
      <c r="M19" s="489"/>
      <c r="N19" s="489"/>
      <c r="O19" s="489"/>
    </row>
    <row r="20" spans="1:221" x14ac:dyDescent="0.25">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5">
      <c r="A21" t="s">
        <v>32</v>
      </c>
      <c r="G21" s="86"/>
      <c r="H21" s="86"/>
      <c r="I21" s="86">
        <v>9.4</v>
      </c>
      <c r="J21" s="86">
        <f>SUM(G21:I21)</f>
        <v>9.4</v>
      </c>
      <c r="L21" s="88"/>
      <c r="M21" s="88"/>
      <c r="N21" s="88">
        <f>I21</f>
        <v>9.4</v>
      </c>
      <c r="O21" s="209">
        <f>SUM(L21:N21)</f>
        <v>9.4</v>
      </c>
      <c r="P21" s="245">
        <v>44531</v>
      </c>
    </row>
    <row r="22" spans="1:221" x14ac:dyDescent="0.25">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5">
      <c r="A23" s="37" t="s">
        <v>50</v>
      </c>
      <c r="B23" s="37"/>
      <c r="C23" s="37"/>
      <c r="D23" s="38"/>
      <c r="E23" s="38"/>
      <c r="F23" s="37"/>
      <c r="G23" s="37"/>
      <c r="H23" s="37"/>
      <c r="I23" s="37"/>
      <c r="J23" s="37"/>
      <c r="K23" s="39"/>
      <c r="L23" s="40"/>
      <c r="M23" s="40"/>
      <c r="N23" s="40">
        <f>SUM(N21:N22)</f>
        <v>9.4</v>
      </c>
      <c r="O23" s="40">
        <f>SUM(O21:O22)</f>
        <v>9.4</v>
      </c>
    </row>
    <row r="24" spans="1:221" x14ac:dyDescent="0.25">
      <c r="A24" s="89"/>
      <c r="B24" s="89"/>
      <c r="C24" s="90"/>
      <c r="D24" s="90"/>
      <c r="E24" s="90"/>
      <c r="F24" s="90"/>
      <c r="G24" s="91"/>
      <c r="H24" s="91"/>
      <c r="I24" s="91"/>
      <c r="J24" s="91"/>
      <c r="K24" s="89"/>
      <c r="L24" s="89"/>
      <c r="M24" s="89"/>
      <c r="N24" s="89"/>
      <c r="O24" s="89"/>
      <c r="P24" s="89"/>
    </row>
    <row r="25" spans="1:221" x14ac:dyDescent="0.25">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186</v>
      </c>
      <c r="B34" s="78"/>
      <c r="C34" s="78"/>
      <c r="D34" s="100">
        <f>'GS-TOU Bundled'!C16+'GS-TOU Bundled'!C17</f>
        <v>0</v>
      </c>
      <c r="E34" s="101" t="s">
        <v>41</v>
      </c>
      <c r="F34" s="102" t="s">
        <v>8</v>
      </c>
      <c r="G34" s="103">
        <f>'Rider Rates'!B22</f>
        <v>7.0209999999999995E-2</v>
      </c>
      <c r="H34" s="103"/>
      <c r="I34" s="103"/>
      <c r="J34" s="237">
        <f>SUM(G34:H34)</f>
        <v>7.0209999999999995E-2</v>
      </c>
      <c r="K34" s="104" t="s">
        <v>42</v>
      </c>
      <c r="L34" s="105">
        <f>ROUND(D34*G34,2)</f>
        <v>0</v>
      </c>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162</v>
      </c>
      <c r="B35" s="78"/>
      <c r="C35" s="78"/>
      <c r="D35" s="100">
        <f>C16</f>
        <v>0</v>
      </c>
      <c r="E35" s="101" t="s">
        <v>41</v>
      </c>
      <c r="F35" s="102" t="s">
        <v>8</v>
      </c>
      <c r="G35" s="103">
        <f>'Rider Rates'!B35</f>
        <v>2.28907E-2</v>
      </c>
      <c r="H35" s="103"/>
      <c r="I35" s="103"/>
      <c r="J35" s="237">
        <f>SUM(G35:H35)</f>
        <v>2.28907E-2</v>
      </c>
      <c r="K35" s="104" t="s">
        <v>42</v>
      </c>
      <c r="L35" s="105">
        <f>ROUND(D35*G35,2)</f>
        <v>0</v>
      </c>
      <c r="M35" s="105"/>
      <c r="N35" s="105"/>
      <c r="O35" s="105">
        <f t="shared" si="2"/>
        <v>0</v>
      </c>
      <c r="P35" s="245">
        <f>'Rider Rates'!$D$35</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219</v>
      </c>
      <c r="B36" s="78"/>
      <c r="C36" s="78"/>
      <c r="D36" s="100">
        <f>C17</f>
        <v>0</v>
      </c>
      <c r="E36" s="101" t="s">
        <v>41</v>
      </c>
      <c r="F36" s="249" t="s">
        <v>8</v>
      </c>
      <c r="G36" s="103">
        <f>'Rider Rates'!B36</f>
        <v>0</v>
      </c>
      <c r="H36" s="103"/>
      <c r="I36" s="103"/>
      <c r="J36" s="237">
        <f>SUM(G36:H36)</f>
        <v>0</v>
      </c>
      <c r="K36" s="104" t="s">
        <v>42</v>
      </c>
      <c r="L36" s="105">
        <f>ROUND(D36*G36,2)</f>
        <v>0</v>
      </c>
      <c r="M36" s="105"/>
      <c r="N36" s="105"/>
      <c r="O36" s="105">
        <f t="shared" si="2"/>
        <v>0</v>
      </c>
      <c r="P36" s="245">
        <f>'Rider Rates'!D36</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193</v>
      </c>
      <c r="B37" s="78"/>
      <c r="C37" s="78"/>
      <c r="D37" s="100">
        <f>C16+C17</f>
        <v>0</v>
      </c>
      <c r="E37" s="101" t="s">
        <v>41</v>
      </c>
      <c r="F37" s="102" t="s">
        <v>8</v>
      </c>
      <c r="G37" s="103">
        <f>'Rider Rates'!$B$45</f>
        <v>-4.1073000000000004E-3</v>
      </c>
      <c r="H37" s="103"/>
      <c r="I37" s="103"/>
      <c r="J37" s="237">
        <f>SUM(G37:H37)</f>
        <v>-4.1073000000000004E-3</v>
      </c>
      <c r="K37" s="104" t="s">
        <v>42</v>
      </c>
      <c r="L37" s="105">
        <f>ROUND(D37*G37,2)</f>
        <v>0</v>
      </c>
      <c r="M37" s="105"/>
      <c r="N37" s="105"/>
      <c r="O37" s="105">
        <f t="shared" si="2"/>
        <v>0</v>
      </c>
      <c r="P37" s="245">
        <f>'Rider Rates'!$D$45</f>
        <v>45747</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210</v>
      </c>
      <c r="B38" s="78"/>
      <c r="C38" s="78"/>
      <c r="D38" s="100">
        <f>IF($C$15&lt;0,0,IF($C$15&gt;833000,833000,$C$15))</f>
        <v>0</v>
      </c>
      <c r="E38" s="101" t="s">
        <v>41</v>
      </c>
      <c r="F38" s="102" t="s">
        <v>8</v>
      </c>
      <c r="G38" s="103"/>
      <c r="H38" s="103"/>
      <c r="I38" s="103">
        <f>'Rider Rates'!D49</f>
        <v>1.8006999999999999E-3</v>
      </c>
      <c r="J38" s="103">
        <f>SUM(G38:I38)</f>
        <v>1.8006999999999999E-3</v>
      </c>
      <c r="K38" s="104" t="s">
        <v>42</v>
      </c>
      <c r="L38" s="105"/>
      <c r="M38" s="105"/>
      <c r="N38" s="105">
        <f>D38*J38</f>
        <v>0</v>
      </c>
      <c r="O38" s="105">
        <f t="shared" si="2"/>
        <v>0</v>
      </c>
      <c r="P38" s="245">
        <f>'Rider Rates'!E49</f>
        <v>45658</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189</v>
      </c>
      <c r="B39" s="78"/>
      <c r="C39" s="78"/>
      <c r="D39" s="100">
        <f>IF($C$15&lt;0,0,$C$15)</f>
        <v>0</v>
      </c>
      <c r="E39" s="113" t="s">
        <v>41</v>
      </c>
      <c r="F39" s="102" t="s">
        <v>8</v>
      </c>
      <c r="G39" s="103"/>
      <c r="H39" s="103">
        <f>'Rider Rates'!$B$56</f>
        <v>1.9706999999999999E-2</v>
      </c>
      <c r="I39" s="103"/>
      <c r="J39" s="103">
        <f>SUM(G39:I39)</f>
        <v>1.9706999999999999E-2</v>
      </c>
      <c r="K39" s="104" t="s">
        <v>42</v>
      </c>
      <c r="L39" s="105"/>
      <c r="M39" s="105">
        <f>ROUND(D39*H39,2)</f>
        <v>0</v>
      </c>
      <c r="N39" s="205"/>
      <c r="O39" s="105">
        <f t="shared" si="2"/>
        <v>0</v>
      </c>
      <c r="P39" s="245">
        <f>'Rider Rates'!$D$56</f>
        <v>45747</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81</v>
      </c>
      <c r="B42" s="78"/>
      <c r="C42" s="78"/>
      <c r="D42" s="195">
        <f>$N$23</f>
        <v>9.4</v>
      </c>
      <c r="E42" s="101" t="s">
        <v>122</v>
      </c>
      <c r="F42" s="102" t="s">
        <v>8</v>
      </c>
      <c r="G42" s="111"/>
      <c r="H42" s="112"/>
      <c r="I42" s="120">
        <f>'Rider Rates'!$B$85</f>
        <v>1.9512100000000001E-2</v>
      </c>
      <c r="J42" s="120">
        <f t="shared" si="0"/>
        <v>1.9512100000000001E-2</v>
      </c>
      <c r="K42" s="104"/>
      <c r="L42" s="105"/>
      <c r="M42" s="105"/>
      <c r="N42" s="105">
        <f>ROUND(D42*I42,2)</f>
        <v>0.18</v>
      </c>
      <c r="O42" s="105">
        <f t="shared" si="2"/>
        <v>0.18</v>
      </c>
      <c r="P42" s="245">
        <f>'Rider Rates'!$D$85</f>
        <v>45747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206</v>
      </c>
      <c r="B44" s="78"/>
      <c r="C44" s="78"/>
      <c r="D44" s="195"/>
      <c r="E44" s="113" t="s">
        <v>115</v>
      </c>
      <c r="F44" s="106"/>
      <c r="G44" s="114"/>
      <c r="H44" s="115"/>
      <c r="I44" s="196">
        <f>'Rider Rates'!$B$91</f>
        <v>18.72</v>
      </c>
      <c r="J44" s="196">
        <f t="shared" si="0"/>
        <v>18.72</v>
      </c>
      <c r="K44" s="104"/>
      <c r="L44" s="105"/>
      <c r="M44" s="105"/>
      <c r="N44" s="105">
        <f>I44</f>
        <v>18.72</v>
      </c>
      <c r="O44" s="105">
        <f t="shared" si="2"/>
        <v>18.72</v>
      </c>
      <c r="P44" s="245">
        <f>'Rider Rates'!$D$91</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156</v>
      </c>
      <c r="B46" s="78"/>
      <c r="C46" s="78"/>
      <c r="D46" s="195">
        <f>$N$23</f>
        <v>9.4</v>
      </c>
      <c r="E46" s="101" t="s">
        <v>122</v>
      </c>
      <c r="F46" s="102" t="s">
        <v>8</v>
      </c>
      <c r="G46" s="114"/>
      <c r="H46" s="115"/>
      <c r="I46" s="120">
        <f>'Rider Rates'!$B$105</f>
        <v>0.24140039999999999</v>
      </c>
      <c r="J46" s="120">
        <f t="shared" si="0"/>
        <v>0.24140039999999999</v>
      </c>
      <c r="K46" s="104"/>
      <c r="L46" s="105"/>
      <c r="M46" s="105"/>
      <c r="N46" s="105">
        <f>ROUND(D46*I46,2)</f>
        <v>2.27</v>
      </c>
      <c r="O46" s="105">
        <f t="shared" si="2"/>
        <v>2.27</v>
      </c>
      <c r="P46" s="245">
        <f>'Rider Rates'!$D$105</f>
        <v>45716</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99" t="s">
        <v>157</v>
      </c>
      <c r="B48" s="78"/>
      <c r="C48" s="78"/>
      <c r="D48" s="100">
        <f>C16+C17</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78" t="s">
        <v>233</v>
      </c>
      <c r="B50" s="78"/>
      <c r="C50" s="78"/>
      <c r="D50" s="100">
        <f>IF(C15&lt;0,0,IF(C15&gt;833000,833000,C15))</f>
        <v>0</v>
      </c>
      <c r="E50" s="101" t="s">
        <v>41</v>
      </c>
      <c r="F50" s="102" t="s">
        <v>8</v>
      </c>
      <c r="G50" s="265"/>
      <c r="H50" s="265"/>
      <c r="I50" s="265">
        <f>'Rider Rates'!$B$125</f>
        <v>2.9050000000000001E-4</v>
      </c>
      <c r="J50" s="265">
        <f>SUM(G50:I50)</f>
        <v>2.9050000000000001E-4</v>
      </c>
      <c r="K50" s="104" t="s">
        <v>42</v>
      </c>
      <c r="L50" s="266"/>
      <c r="M50" s="266"/>
      <c r="N50" s="266">
        <f>IF(D50*J50&gt;'Rider Rates'!$C$125,'Rider Rates'!$C$125,D50*J50)</f>
        <v>0</v>
      </c>
      <c r="O50" s="266">
        <f>SUM(L50:N50)</f>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179" t="s">
        <v>71</v>
      </c>
      <c r="B55" s="148"/>
      <c r="C55" s="148"/>
      <c r="D55" s="180"/>
      <c r="E55" s="181"/>
      <c r="F55" s="182"/>
      <c r="G55" s="182"/>
      <c r="H55" s="182"/>
      <c r="I55" s="182"/>
      <c r="J55" s="182"/>
      <c r="K55" s="183"/>
      <c r="L55" s="169">
        <f>SUM(L27:L54)</f>
        <v>0</v>
      </c>
      <c r="M55" s="169">
        <f t="shared" ref="M55:O55" si="3">SUM(M27:M54)</f>
        <v>0</v>
      </c>
      <c r="N55" s="169">
        <f t="shared" si="3"/>
        <v>26.639999999999997</v>
      </c>
      <c r="O55" s="169">
        <f t="shared" si="3"/>
        <v>26.639999999999997</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185" t="s">
        <v>94</v>
      </c>
      <c r="B57" s="170"/>
      <c r="C57" s="170"/>
      <c r="D57" s="170"/>
      <c r="E57" s="170"/>
      <c r="F57" s="170"/>
      <c r="G57" s="170"/>
      <c r="H57" s="170"/>
      <c r="I57" s="170"/>
      <c r="J57" s="170"/>
      <c r="K57" s="170"/>
      <c r="L57" s="186">
        <f>L23+L55</f>
        <v>0</v>
      </c>
      <c r="M57" s="186">
        <f>M23+M55</f>
        <v>0</v>
      </c>
      <c r="N57" s="186">
        <f>N23+N55</f>
        <v>36.04</v>
      </c>
      <c r="O57" s="187">
        <f>O23+O55</f>
        <v>36.04</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5">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5">
      <c r="A60" s="166" t="s">
        <v>93</v>
      </c>
      <c r="B60" s="78"/>
      <c r="C60" s="78"/>
      <c r="D60" s="78"/>
      <c r="E60" s="78"/>
      <c r="F60" s="78"/>
      <c r="G60" s="78"/>
      <c r="H60" s="78"/>
      <c r="I60" s="78"/>
      <c r="J60" s="78"/>
      <c r="K60" s="78"/>
      <c r="L60" s="78"/>
      <c r="M60" s="78"/>
      <c r="N60" s="78"/>
      <c r="O60" s="109">
        <f>O21+O55</f>
        <v>36.04</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5">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5">
      <c r="A62" s="148" t="s">
        <v>117</v>
      </c>
      <c r="B62" s="151"/>
      <c r="C62" s="151"/>
      <c r="D62" s="151"/>
      <c r="E62" s="151"/>
      <c r="F62" s="151"/>
      <c r="G62" s="151"/>
      <c r="H62" s="151"/>
      <c r="I62" s="151"/>
      <c r="J62" s="151"/>
      <c r="K62" s="151"/>
      <c r="L62" s="151"/>
      <c r="M62" s="151"/>
      <c r="N62" s="151"/>
      <c r="O62" s="190">
        <f>IF($D$17&lt;0,O57,IF(O57&gt;O60,O57,O60))</f>
        <v>36.04</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5">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5">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5">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uB79mkUJnK27MvoIXPPDi+UIT49tWITEpGOXR1h6YuloFxr01d6m7Cavv1WRvREuzpGrMdBI71XPRnXAQP7CxA==" saltValue="DYbvTCnatBcb4uhvep6WP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68580</xdr:colOff>
                    <xdr:row>0</xdr:row>
                    <xdr:rowOff>38100</xdr:rowOff>
                  </from>
                  <to>
                    <xdr:col>0</xdr:col>
                    <xdr:colOff>571500</xdr:colOff>
                    <xdr:row>0</xdr:row>
                    <xdr:rowOff>259080</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297180</xdr:colOff>
                    <xdr:row>72</xdr:row>
                    <xdr:rowOff>76200</xdr:rowOff>
                  </from>
                  <to>
                    <xdr:col>15</xdr:col>
                    <xdr:colOff>807720</xdr:colOff>
                    <xdr:row>73</xdr:row>
                    <xdr:rowOff>152400</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4"/>
  <dimension ref="A1:HM70"/>
  <sheetViews>
    <sheetView showGridLines="0" topLeftCell="A21" zoomScale="80" zoomScaleNormal="80" workbookViewId="0">
      <selection activeCell="D36" sqref="D36"/>
    </sheetView>
  </sheetViews>
  <sheetFormatPr defaultRowHeight="13.2" x14ac:dyDescent="0.25"/>
  <cols>
    <col min="1" max="1" width="37.5546875" customWidth="1"/>
    <col min="2" max="2" width="2.109375" customWidth="1"/>
    <col min="3" max="3" width="14.5546875" customWidth="1"/>
    <col min="4" max="4" width="16.44140625" bestFit="1" customWidth="1"/>
    <col min="5" max="5" width="9.88671875" customWidth="1"/>
    <col min="6" max="6" width="5.5546875" customWidth="1"/>
    <col min="7" max="8" width="13.44140625" customWidth="1"/>
    <col min="9" max="9" width="14.5546875" customWidth="1"/>
    <col min="10" max="10" width="13.44140625" customWidth="1"/>
    <col min="11" max="11" width="7" customWidth="1"/>
    <col min="12" max="12" width="15" customWidth="1"/>
    <col min="13" max="13" width="16" customWidth="1"/>
    <col min="14" max="14" width="15.109375" bestFit="1" customWidth="1"/>
    <col min="15" max="15" width="17.44140625" bestFit="1" customWidth="1"/>
    <col min="16" max="16" width="12.88671875" bestFit="1" customWidth="1"/>
    <col min="18" max="18" width="13" hidden="1" customWidth="1"/>
    <col min="19" max="26" width="10.44140625" hidden="1" customWidth="1"/>
    <col min="27" max="27" width="10.5546875" hidden="1" customWidth="1"/>
    <col min="28" max="30" width="10.44140625" hidden="1" customWidth="1"/>
  </cols>
  <sheetData>
    <row r="1" spans="1:30" ht="21" x14ac:dyDescent="0.4">
      <c r="A1" s="491" t="s">
        <v>120</v>
      </c>
      <c r="B1" s="491"/>
      <c r="C1" s="491"/>
      <c r="D1" s="491"/>
      <c r="E1" s="491"/>
      <c r="F1" s="491"/>
      <c r="G1" s="491"/>
      <c r="H1" s="491"/>
      <c r="I1" s="491"/>
      <c r="J1" s="491"/>
      <c r="K1" s="491"/>
      <c r="L1" s="491"/>
      <c r="M1" s="491"/>
      <c r="N1" s="491"/>
      <c r="O1" s="491"/>
      <c r="P1" s="491"/>
    </row>
    <row r="2" spans="1:30" ht="21" x14ac:dyDescent="0.4">
      <c r="A2" s="476" t="s">
        <v>277</v>
      </c>
      <c r="B2" s="476"/>
      <c r="C2" s="476"/>
      <c r="D2" s="476"/>
      <c r="E2" s="476"/>
      <c r="F2" s="476"/>
      <c r="G2" s="476"/>
      <c r="H2" s="476"/>
      <c r="I2" s="476"/>
      <c r="J2" s="476"/>
      <c r="K2" s="476"/>
      <c r="L2" s="476"/>
      <c r="M2" s="476"/>
      <c r="N2" s="476"/>
      <c r="O2" s="476"/>
      <c r="P2" s="476"/>
    </row>
    <row r="3" spans="1:30" ht="17.399999999999999" x14ac:dyDescent="0.3">
      <c r="A3" s="492" t="s">
        <v>253</v>
      </c>
      <c r="B3" s="492"/>
      <c r="C3" s="492"/>
      <c r="D3" s="492"/>
      <c r="E3" s="492"/>
      <c r="F3" s="492"/>
      <c r="G3" s="492"/>
      <c r="H3" s="492"/>
      <c r="I3" s="492"/>
      <c r="J3" s="492"/>
      <c r="K3" s="492"/>
      <c r="L3" s="492"/>
      <c r="M3" s="492"/>
      <c r="N3" s="492"/>
      <c r="O3" s="492"/>
      <c r="P3" s="492"/>
    </row>
    <row r="4" spans="1:30" ht="15.6" x14ac:dyDescent="0.3">
      <c r="A4" s="477" t="str">
        <f>'Customer Info'!B11</f>
        <v>Breakdown of Charges Based on Entered Information</v>
      </c>
      <c r="B4" s="477"/>
      <c r="C4" s="477"/>
      <c r="D4" s="477"/>
      <c r="E4" s="477"/>
      <c r="F4" s="477"/>
      <c r="G4" s="477"/>
      <c r="H4" s="477"/>
      <c r="I4" s="477"/>
      <c r="J4" s="477"/>
      <c r="K4" s="477"/>
      <c r="L4" s="477"/>
      <c r="M4" s="477"/>
      <c r="N4" s="477"/>
      <c r="O4" s="477"/>
      <c r="P4" s="477"/>
    </row>
    <row r="5" spans="1:30" ht="15" x14ac:dyDescent="0.25">
      <c r="A5" s="76">
        <f ca="1">TODAY()</f>
        <v>45744</v>
      </c>
      <c r="B5" s="75"/>
      <c r="C5" s="75"/>
      <c r="D5" s="75"/>
      <c r="E5" s="75"/>
      <c r="F5" s="75"/>
      <c r="G5" s="75"/>
      <c r="H5" s="75"/>
      <c r="I5" s="75"/>
      <c r="J5" s="75"/>
      <c r="K5" s="75"/>
      <c r="L5" s="75"/>
      <c r="M5" s="75"/>
      <c r="N5" s="75"/>
      <c r="O5" s="75"/>
      <c r="P5" s="75"/>
    </row>
    <row r="6" spans="1:30" x14ac:dyDescent="0.25">
      <c r="A6" s="503" t="s">
        <v>250</v>
      </c>
      <c r="B6" s="503"/>
      <c r="C6" s="503"/>
      <c r="D6" s="503"/>
      <c r="E6" s="503"/>
      <c r="F6" s="503"/>
      <c r="G6" s="503"/>
      <c r="H6" s="503"/>
      <c r="I6" s="503"/>
      <c r="J6" s="503"/>
      <c r="K6" s="503"/>
      <c r="L6" s="503"/>
      <c r="M6" s="503"/>
      <c r="N6" s="503"/>
      <c r="O6" s="503"/>
      <c r="P6" s="503"/>
      <c r="Q6" s="503"/>
    </row>
    <row r="7" spans="1:30" x14ac:dyDescent="0.25">
      <c r="A7" s="475" t="s">
        <v>15</v>
      </c>
      <c r="B7" s="475"/>
      <c r="C7" s="475"/>
      <c r="D7" s="475"/>
      <c r="E7" s="475"/>
      <c r="F7" s="475"/>
      <c r="G7" s="475"/>
      <c r="H7" s="475"/>
      <c r="I7" s="475"/>
      <c r="J7" s="475"/>
      <c r="K7" s="475"/>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4</v>
      </c>
      <c r="C11" s="194" t="str">
        <f>LOOKUP(B11,R11:AD11,R12:AD12)</f>
        <v>April</v>
      </c>
      <c r="D11" s="133">
        <f>'Customer Info'!C9</f>
        <v>2025</v>
      </c>
      <c r="S11">
        <v>1</v>
      </c>
      <c r="T11">
        <v>2</v>
      </c>
      <c r="U11">
        <v>3</v>
      </c>
      <c r="V11">
        <v>4</v>
      </c>
      <c r="W11">
        <v>5</v>
      </c>
      <c r="X11">
        <v>6</v>
      </c>
      <c r="Y11">
        <v>7</v>
      </c>
      <c r="Z11">
        <v>8</v>
      </c>
      <c r="AA11">
        <v>9</v>
      </c>
      <c r="AB11">
        <v>10</v>
      </c>
      <c r="AC11">
        <v>11</v>
      </c>
      <c r="AD11">
        <v>12</v>
      </c>
    </row>
    <row r="12" spans="1:30" x14ac:dyDescent="0.25">
      <c r="A12" s="490"/>
      <c r="B12" s="490"/>
      <c r="C12" s="490"/>
      <c r="D12" s="490"/>
      <c r="E12" s="490"/>
      <c r="F12" s="490"/>
      <c r="G12" s="490"/>
      <c r="H12" s="490"/>
      <c r="I12" s="490"/>
      <c r="J12" s="94"/>
      <c r="K12" s="94"/>
      <c r="L12" s="94"/>
      <c r="M12" s="94"/>
      <c r="N12" s="94"/>
      <c r="O12" s="94"/>
      <c r="P12" s="9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97" t="s">
        <v>27</v>
      </c>
      <c r="B13" s="18"/>
      <c r="C13" s="18"/>
      <c r="D13" s="18"/>
      <c r="E13" s="18"/>
      <c r="F13" s="18"/>
      <c r="G13" s="18"/>
      <c r="H13" s="18"/>
      <c r="I13" s="18"/>
      <c r="R13" s="3" t="s">
        <v>187</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221"/>
      <c r="T14" s="221"/>
      <c r="U14" s="221"/>
      <c r="V14" s="221"/>
      <c r="W14" s="221"/>
      <c r="X14" s="220"/>
      <c r="Y14" s="220"/>
      <c r="Z14" s="220"/>
      <c r="AA14" s="220"/>
      <c r="AB14" s="221"/>
      <c r="AC14" s="221"/>
      <c r="AD14" s="221"/>
    </row>
    <row r="15" spans="1:30" x14ac:dyDescent="0.25">
      <c r="A15" s="31" t="s">
        <v>43</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202"/>
      <c r="Y15" s="202"/>
      <c r="Z15" s="202"/>
      <c r="AA15" s="202"/>
      <c r="AB15" s="193"/>
      <c r="AC15" s="193"/>
      <c r="AD15" s="193"/>
    </row>
    <row r="16" spans="1:30" x14ac:dyDescent="0.25">
      <c r="A16" s="31"/>
      <c r="B16" s="31"/>
      <c r="C16" s="33"/>
      <c r="D16" s="33"/>
      <c r="E16" s="33"/>
      <c r="F16" s="33"/>
      <c r="G16" s="23"/>
      <c r="H16" s="31"/>
      <c r="I16" s="31"/>
      <c r="R16" s="78"/>
      <c r="S16" s="193"/>
      <c r="T16" s="193"/>
      <c r="U16" s="193"/>
      <c r="V16" s="193"/>
      <c r="W16" s="193"/>
      <c r="X16" s="193"/>
      <c r="Y16" s="193"/>
      <c r="Z16" s="193"/>
      <c r="AA16" s="193"/>
      <c r="AB16" s="193"/>
      <c r="AC16" s="193"/>
      <c r="AD16" s="193"/>
    </row>
    <row r="17" spans="1:221" x14ac:dyDescent="0.25">
      <c r="A17" s="28" t="s">
        <v>76</v>
      </c>
      <c r="B17" s="22"/>
      <c r="C17" s="22"/>
      <c r="D17" s="22"/>
      <c r="E17" s="22"/>
      <c r="F17" s="22"/>
      <c r="G17" s="486" t="s">
        <v>68</v>
      </c>
      <c r="H17" s="487"/>
      <c r="I17" s="487"/>
      <c r="J17" s="488"/>
      <c r="K17" s="22"/>
      <c r="L17" s="489" t="s">
        <v>69</v>
      </c>
      <c r="M17" s="489"/>
      <c r="N17" s="489"/>
      <c r="O17" s="489"/>
    </row>
    <row r="18" spans="1:221" x14ac:dyDescent="0.25">
      <c r="A18" s="18"/>
      <c r="B18" s="18"/>
      <c r="C18" s="18"/>
      <c r="D18" s="18"/>
      <c r="E18" s="18"/>
      <c r="F18" s="18"/>
      <c r="G18" s="8" t="s">
        <v>65</v>
      </c>
      <c r="H18" s="8" t="s">
        <v>66</v>
      </c>
      <c r="I18" s="8" t="s">
        <v>67</v>
      </c>
      <c r="J18" s="112" t="s">
        <v>34</v>
      </c>
      <c r="K18" s="18"/>
      <c r="L18" s="131" t="s">
        <v>65</v>
      </c>
      <c r="M18" s="131" t="s">
        <v>66</v>
      </c>
      <c r="N18" s="131" t="s">
        <v>67</v>
      </c>
      <c r="O18" s="132" t="s">
        <v>34</v>
      </c>
      <c r="P18" s="43" t="s">
        <v>57</v>
      </c>
    </row>
    <row r="19" spans="1:221" x14ac:dyDescent="0.25">
      <c r="A19" t="s">
        <v>32</v>
      </c>
      <c r="G19" s="83"/>
      <c r="H19" s="83"/>
      <c r="I19" s="125">
        <v>9.4</v>
      </c>
      <c r="J19" s="125">
        <f>SUM(G19:I19)</f>
        <v>9.4</v>
      </c>
      <c r="L19" s="125"/>
      <c r="M19" s="125"/>
      <c r="N19" s="125">
        <f>I19</f>
        <v>9.4</v>
      </c>
      <c r="O19" s="105">
        <f>+SUM(L19:N19)</f>
        <v>9.4</v>
      </c>
      <c r="P19" s="245">
        <v>44531</v>
      </c>
    </row>
    <row r="20" spans="1:221" x14ac:dyDescent="0.25">
      <c r="A20" t="s">
        <v>296</v>
      </c>
      <c r="D20" s="1">
        <f>C15</f>
        <v>0</v>
      </c>
      <c r="E20" s="35" t="s">
        <v>41</v>
      </c>
      <c r="F20" s="4" t="s">
        <v>8</v>
      </c>
      <c r="G20" s="126"/>
      <c r="H20" s="127"/>
      <c r="I20" s="127">
        <v>2.05802E-2</v>
      </c>
      <c r="J20" s="127">
        <f>SUM(G20:I20)</f>
        <v>2.05802E-2</v>
      </c>
      <c r="K20" s="36" t="s">
        <v>42</v>
      </c>
      <c r="L20" s="129"/>
      <c r="M20" s="129"/>
      <c r="N20" s="129">
        <f>ROUND($D20*I20,2)</f>
        <v>0</v>
      </c>
      <c r="O20" s="105">
        <f>+SUM(L20:N20)</f>
        <v>0</v>
      </c>
      <c r="P20" s="245">
        <v>44531</v>
      </c>
    </row>
    <row r="21" spans="1:221" x14ac:dyDescent="0.25">
      <c r="A21" s="96" t="s">
        <v>75</v>
      </c>
      <c r="B21" s="37"/>
      <c r="C21" s="37"/>
      <c r="D21" s="38"/>
      <c r="E21" s="38"/>
      <c r="F21" s="37"/>
      <c r="G21" s="37"/>
      <c r="I21" s="40"/>
      <c r="K21" s="39"/>
      <c r="L21" s="95"/>
      <c r="M21" s="54"/>
      <c r="N21" s="95">
        <f>SUM(N19:N20)</f>
        <v>9.4</v>
      </c>
      <c r="O21" s="95">
        <f>SUM(O19:O20)</f>
        <v>9.4</v>
      </c>
    </row>
    <row r="22" spans="1:221" x14ac:dyDescent="0.25">
      <c r="A22" s="170"/>
      <c r="B22" s="170"/>
      <c r="C22" s="170"/>
      <c r="D22" s="171"/>
      <c r="E22" s="171"/>
      <c r="F22" s="170"/>
      <c r="G22" s="171"/>
      <c r="H22" s="171"/>
      <c r="I22" s="171"/>
      <c r="J22" s="171"/>
      <c r="K22" s="172"/>
      <c r="L22" s="171"/>
      <c r="M22" s="171"/>
      <c r="N22" s="171"/>
      <c r="O22" s="171"/>
      <c r="P22" s="171"/>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70</v>
      </c>
      <c r="B23" s="166"/>
      <c r="C23" s="166"/>
      <c r="D23" s="167"/>
      <c r="E23" s="167"/>
      <c r="F23" s="166"/>
      <c r="G23" s="167"/>
      <c r="H23" s="167"/>
      <c r="I23" s="167"/>
      <c r="J23" s="167"/>
      <c r="K23" s="167"/>
      <c r="L23" s="167"/>
      <c r="M23" s="167"/>
      <c r="N23" s="167"/>
      <c r="O23" s="167"/>
      <c r="P23" s="78"/>
      <c r="R23" s="175"/>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151"/>
      <c r="B24" s="151"/>
      <c r="C24" s="151"/>
      <c r="D24" s="151"/>
      <c r="E24" s="151"/>
      <c r="F24" s="151"/>
      <c r="G24" s="151"/>
      <c r="H24" s="151"/>
      <c r="I24" s="151"/>
      <c r="J24" s="151"/>
      <c r="K24" s="151"/>
      <c r="L24" s="151"/>
      <c r="M24" s="151"/>
      <c r="N24" s="151"/>
      <c r="O24" s="151"/>
      <c r="P24" s="106"/>
      <c r="Q24" s="254"/>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79</v>
      </c>
      <c r="B25" s="176"/>
      <c r="C25" s="176"/>
      <c r="D25" s="100">
        <f>IF($C$15&lt;0,0,IF($C$15&gt;833000,833000,$C$15))</f>
        <v>0</v>
      </c>
      <c r="E25" s="101" t="s">
        <v>41</v>
      </c>
      <c r="F25" s="102" t="s">
        <v>8</v>
      </c>
      <c r="G25" s="103"/>
      <c r="H25" s="103"/>
      <c r="I25" s="103">
        <f>'Rider Rates'!$B$4</f>
        <v>4.6278999999999999E-3</v>
      </c>
      <c r="J25" s="201">
        <f t="shared" ref="J25:J45" si="0">SUM(G25:I25)</f>
        <v>4.6278999999999999E-3</v>
      </c>
      <c r="K25" s="104" t="s">
        <v>42</v>
      </c>
      <c r="L25" s="105"/>
      <c r="M25" s="105"/>
      <c r="N25" s="105">
        <f>ROUND(D25*I25,2)</f>
        <v>0</v>
      </c>
      <c r="O25" s="105">
        <f>SUM(L25:N25)</f>
        <v>0</v>
      </c>
      <c r="P25" s="245">
        <f>'Rider Rates'!$D$4</f>
        <v>45657</v>
      </c>
      <c r="Q25" s="254"/>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80</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ROUND(D26*I26,2)</f>
        <v>0</v>
      </c>
      <c r="O26" s="105">
        <f>SUM(L26:N26)</f>
        <v>0</v>
      </c>
      <c r="P26" s="245">
        <f>'Rider Rates'!$D$4</f>
        <v>45657</v>
      </c>
      <c r="Q26" s="254"/>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97</v>
      </c>
      <c r="B27" s="78"/>
      <c r="C27" s="78"/>
      <c r="D27" s="1">
        <f>IF('Customer Info'!$C$32=TRUE,0,IF(C15&lt;0,0,IF(C15&gt;2000,2000,C15)))</f>
        <v>0</v>
      </c>
      <c r="E27" s="101" t="s">
        <v>41</v>
      </c>
      <c r="F27" s="102" t="s">
        <v>8</v>
      </c>
      <c r="G27" s="103"/>
      <c r="H27" s="103"/>
      <c r="I27" s="177">
        <f>'Rider Rates'!$B$8</f>
        <v>4.6499999999999996E-3</v>
      </c>
      <c r="J27" s="177">
        <f t="shared" si="0"/>
        <v>4.6499999999999996E-3</v>
      </c>
      <c r="K27" s="104" t="s">
        <v>42</v>
      </c>
      <c r="L27" s="105"/>
      <c r="M27" s="105"/>
      <c r="N27" s="105">
        <f>ROUND(D27*I27,2)</f>
        <v>0</v>
      </c>
      <c r="O27" s="105">
        <f>SUM(L27:N27)</f>
        <v>0</v>
      </c>
      <c r="P27" s="245">
        <f>'Rider Rates'!$D$7</f>
        <v>44531</v>
      </c>
      <c r="Q27" s="254"/>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98</v>
      </c>
      <c r="B28" s="78"/>
      <c r="C28" s="78"/>
      <c r="D28" s="1">
        <f>IF('Customer Info'!$C$32=TRUE,0,IF(C15&gt;15000,13000,IF(C15&gt;2000,C15-2000,0)))</f>
        <v>0</v>
      </c>
      <c r="E28" s="101" t="s">
        <v>41</v>
      </c>
      <c r="F28" s="102" t="s">
        <v>8</v>
      </c>
      <c r="G28" s="103"/>
      <c r="H28" s="103"/>
      <c r="I28" s="177">
        <f>'Rider Rates'!$B$9</f>
        <v>4.1900000000000001E-3</v>
      </c>
      <c r="J28" s="177">
        <f t="shared" si="0"/>
        <v>4.1900000000000001E-3</v>
      </c>
      <c r="K28" s="104" t="s">
        <v>42</v>
      </c>
      <c r="L28" s="105"/>
      <c r="M28" s="105"/>
      <c r="N28" s="105">
        <f>ROUND(D28*I28,2)</f>
        <v>0</v>
      </c>
      <c r="O28" s="105">
        <f>SUM(L28:N28)</f>
        <v>0</v>
      </c>
      <c r="P28" s="245">
        <f>'Rider Rates'!$D$7</f>
        <v>44531</v>
      </c>
      <c r="Q28" s="254"/>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99</v>
      </c>
      <c r="B29" s="78"/>
      <c r="C29" s="78"/>
      <c r="D29" s="1">
        <f>IF('Customer Info'!$C$32=TRUE,0,IF(C15-D27-D28&gt;0,C15-D27-D28,0))</f>
        <v>0</v>
      </c>
      <c r="E29" s="101" t="s">
        <v>41</v>
      </c>
      <c r="F29" s="102" t="s">
        <v>8</v>
      </c>
      <c r="G29" s="103"/>
      <c r="H29" s="103"/>
      <c r="I29" s="177">
        <f>'Rider Rates'!$B$10</f>
        <v>3.63E-3</v>
      </c>
      <c r="J29" s="177">
        <f t="shared" si="0"/>
        <v>3.63E-3</v>
      </c>
      <c r="K29" s="104" t="s">
        <v>42</v>
      </c>
      <c r="L29" s="105"/>
      <c r="M29" s="105"/>
      <c r="N29" s="105">
        <f>ROUND(D29*I29,2)</f>
        <v>0</v>
      </c>
      <c r="O29" s="105">
        <f>SUM(L29:N29)</f>
        <v>0</v>
      </c>
      <c r="P29" s="245">
        <f>'Rider Rates'!$D$7</f>
        <v>44531</v>
      </c>
      <c r="Q29" s="254"/>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210" t="s">
        <v>237</v>
      </c>
      <c r="B30" s="78"/>
      <c r="C30" s="78"/>
      <c r="D30" s="195">
        <f>$N$21</f>
        <v>9.4</v>
      </c>
      <c r="E30" s="101" t="s">
        <v>122</v>
      </c>
      <c r="F30" s="102" t="s">
        <v>8</v>
      </c>
      <c r="G30" s="103"/>
      <c r="H30" s="103"/>
      <c r="I30" s="178">
        <f>'Rider Rates'!$B$18+'Rider Rates'!$E$18</f>
        <v>0</v>
      </c>
      <c r="J30" s="178">
        <f>SUM(G30:I30)</f>
        <v>0</v>
      </c>
      <c r="K30" s="104"/>
      <c r="L30" s="105"/>
      <c r="M30" s="105"/>
      <c r="N30" s="105">
        <f>ROUND($D$30*'Rider Rates'!$B$18,2)+ROUND($D$30*'Rider Rates'!$E$18,2)</f>
        <v>0</v>
      </c>
      <c r="O30" s="105">
        <f t="shared" ref="O30:O36" si="1">SUM(L30:N30)</f>
        <v>0</v>
      </c>
      <c r="P30" s="245">
        <f>MAX('Rider Rates'!$D$18,'Rider Rates'!$F$18)</f>
        <v>44531</v>
      </c>
      <c r="Q30" s="254"/>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10" t="s">
        <v>186</v>
      </c>
      <c r="B31" s="78"/>
      <c r="C31" s="78"/>
      <c r="D31" s="100">
        <f>'Customer Info'!$B$21+'Customer Info'!$B$22</f>
        <v>0</v>
      </c>
      <c r="E31" s="101" t="s">
        <v>41</v>
      </c>
      <c r="F31" s="102" t="s">
        <v>8</v>
      </c>
      <c r="G31" s="103">
        <f>'Rider Rates'!B22</f>
        <v>7.0209999999999995E-2</v>
      </c>
      <c r="H31" s="103"/>
      <c r="I31" s="103"/>
      <c r="J31" s="237">
        <f>SUM(G31:H31)</f>
        <v>7.0209999999999995E-2</v>
      </c>
      <c r="K31" s="104" t="s">
        <v>42</v>
      </c>
      <c r="L31" s="105">
        <f>ROUND(D31*G31,2)</f>
        <v>0</v>
      </c>
      <c r="M31" s="105"/>
      <c r="N31" s="105"/>
      <c r="O31" s="105">
        <f t="shared" si="1"/>
        <v>0</v>
      </c>
      <c r="P31" s="245">
        <f>'Rider Rates'!$D$21</f>
        <v>45444</v>
      </c>
      <c r="Q31" s="254"/>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41" t="s">
        <v>162</v>
      </c>
      <c r="B32" s="78"/>
      <c r="C32" s="78"/>
      <c r="D32" s="1">
        <f>'Customer Info'!$B$21</f>
        <v>0</v>
      </c>
      <c r="E32" s="101" t="s">
        <v>41</v>
      </c>
      <c r="F32" s="102" t="s">
        <v>8</v>
      </c>
      <c r="G32" s="103">
        <f>'Rider Rates'!B39</f>
        <v>8.1709E-3</v>
      </c>
      <c r="H32" s="103"/>
      <c r="I32" s="103"/>
      <c r="J32" s="237">
        <f>SUM(G32:H32)</f>
        <v>8.1709E-3</v>
      </c>
      <c r="K32" s="104" t="s">
        <v>42</v>
      </c>
      <c r="L32" s="105">
        <f>ROUND(D32*G32,2)</f>
        <v>0</v>
      </c>
      <c r="M32" s="105"/>
      <c r="N32" s="105"/>
      <c r="O32" s="105">
        <f t="shared" si="1"/>
        <v>0</v>
      </c>
      <c r="P32" s="245">
        <f>'Rider Rates'!D29</f>
        <v>45444</v>
      </c>
      <c r="Q32" s="254"/>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41" t="s">
        <v>219</v>
      </c>
      <c r="B33" s="78"/>
      <c r="C33" s="78"/>
      <c r="D33" s="1">
        <f>'Customer Info'!$B$22</f>
        <v>0</v>
      </c>
      <c r="E33" s="101" t="s">
        <v>41</v>
      </c>
      <c r="F33" s="102" t="s">
        <v>8</v>
      </c>
      <c r="G33" s="103">
        <f>'Rider Rates'!B40</f>
        <v>2.7900000000000001E-5</v>
      </c>
      <c r="H33" s="103"/>
      <c r="I33" s="103"/>
      <c r="J33" s="237">
        <f>SUM(G33:H33)</f>
        <v>2.7900000000000001E-5</v>
      </c>
      <c r="K33" s="104" t="s">
        <v>42</v>
      </c>
      <c r="L33" s="105">
        <f>ROUND(D33*G33,2)</f>
        <v>0</v>
      </c>
      <c r="M33" s="105"/>
      <c r="N33" s="105"/>
      <c r="O33" s="105">
        <f t="shared" si="1"/>
        <v>0</v>
      </c>
      <c r="P33" s="245">
        <f>'Rider Rates'!D30</f>
        <v>45444</v>
      </c>
      <c r="Q33" s="254"/>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193</v>
      </c>
      <c r="B34" s="78"/>
      <c r="C34" s="78"/>
      <c r="D34" s="100">
        <f>'Customer Info'!$B$21+'Customer Info'!$B$22</f>
        <v>0</v>
      </c>
      <c r="E34" s="101" t="s">
        <v>41</v>
      </c>
      <c r="F34" s="102" t="s">
        <v>8</v>
      </c>
      <c r="G34" s="103">
        <f>'Rider Rates'!$B$45</f>
        <v>-4.1073000000000004E-3</v>
      </c>
      <c r="H34" s="103"/>
      <c r="I34" s="103"/>
      <c r="J34" s="237">
        <f>SUM(G34:H34)</f>
        <v>-4.1073000000000004E-3</v>
      </c>
      <c r="K34" s="104" t="s">
        <v>42</v>
      </c>
      <c r="L34" s="105">
        <f>ROUND(D34*G34,2)</f>
        <v>0</v>
      </c>
      <c r="M34" s="105"/>
      <c r="N34" s="105"/>
      <c r="O34" s="105">
        <f t="shared" si="1"/>
        <v>0</v>
      </c>
      <c r="P34" s="245">
        <f>'Rider Rates'!$D$45</f>
        <v>45747</v>
      </c>
      <c r="Q34" s="254"/>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41" t="s">
        <v>210</v>
      </c>
      <c r="B35" s="78"/>
      <c r="C35" s="78"/>
      <c r="D35" s="100">
        <f>IF($C$15&lt;0,0,IF($C$15&gt;833000,833000,$C$15))</f>
        <v>0</v>
      </c>
      <c r="E35" s="101" t="s">
        <v>41</v>
      </c>
      <c r="F35" s="102" t="s">
        <v>8</v>
      </c>
      <c r="G35" s="103"/>
      <c r="H35" s="103"/>
      <c r="I35" s="103">
        <f>'Rider Rates'!D49</f>
        <v>1.8006999999999999E-3</v>
      </c>
      <c r="J35" s="103">
        <f>SUM(G35:I35)</f>
        <v>1.8006999999999999E-3</v>
      </c>
      <c r="K35" s="104" t="s">
        <v>42</v>
      </c>
      <c r="L35" s="105"/>
      <c r="M35" s="105"/>
      <c r="N35" s="105">
        <f>D35*J35</f>
        <v>0</v>
      </c>
      <c r="O35" s="105">
        <f t="shared" si="1"/>
        <v>0</v>
      </c>
      <c r="P35" s="245">
        <f>'Rider Rates'!E49</f>
        <v>45658</v>
      </c>
      <c r="Q35" s="254"/>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189</v>
      </c>
      <c r="B36" s="78"/>
      <c r="C36" s="78"/>
      <c r="D36" s="100">
        <f>IF($C$15&lt;0,0,$C$15)</f>
        <v>0</v>
      </c>
      <c r="E36" s="113" t="s">
        <v>41</v>
      </c>
      <c r="F36" s="102" t="s">
        <v>8</v>
      </c>
      <c r="G36" s="103"/>
      <c r="H36" s="103">
        <f>'Rider Rates'!$B$56</f>
        <v>1.9706999999999999E-2</v>
      </c>
      <c r="I36" s="103"/>
      <c r="J36" s="103">
        <f>SUM(G36:I36)</f>
        <v>1.9706999999999999E-2</v>
      </c>
      <c r="K36" s="104" t="s">
        <v>42</v>
      </c>
      <c r="L36" s="105"/>
      <c r="M36" s="105">
        <f>ROUND(D36*H36,2)</f>
        <v>0</v>
      </c>
      <c r="N36" s="205"/>
      <c r="O36" s="105">
        <f t="shared" si="1"/>
        <v>0</v>
      </c>
      <c r="P36" s="245">
        <f>'Rider Rates'!$D$56</f>
        <v>45747</v>
      </c>
      <c r="Q36" s="254"/>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99" t="s">
        <v>96</v>
      </c>
      <c r="B37" s="78"/>
      <c r="C37" s="78"/>
      <c r="D37" s="100">
        <f>IF('Customer Info'!C34=TRUE,0,IF($C$15&lt;0,0,$C$15))</f>
        <v>0</v>
      </c>
      <c r="E37" s="101" t="s">
        <v>41</v>
      </c>
      <c r="F37" s="102" t="s">
        <v>8</v>
      </c>
      <c r="G37" s="103"/>
      <c r="H37" s="103"/>
      <c r="I37" s="103">
        <f>'Rider Rates'!$B$72+'Rider Rates'!$C$72</f>
        <v>0</v>
      </c>
      <c r="J37" s="103">
        <f>SUM(G37:I37)</f>
        <v>0</v>
      </c>
      <c r="K37" s="104" t="s">
        <v>42</v>
      </c>
      <c r="L37" s="105"/>
      <c r="M37" s="105"/>
      <c r="N37" s="87">
        <f>ROUND($D$37*'Rider Rates'!$B$72,2)+ROUND($D$37*'Rider Rates'!$C$72,2)</f>
        <v>0</v>
      </c>
      <c r="O37" s="105">
        <f>SUM(L37:N37)</f>
        <v>0</v>
      </c>
      <c r="P37" s="245">
        <f>'Rider Rates'!$D$72</f>
        <v>45444</v>
      </c>
      <c r="Q37" s="254"/>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99" t="s">
        <v>96</v>
      </c>
      <c r="B38" s="78"/>
      <c r="C38" s="78"/>
      <c r="D38" s="100"/>
      <c r="E38" s="101" t="s">
        <v>115</v>
      </c>
      <c r="F38" s="102"/>
      <c r="G38" s="103"/>
      <c r="H38" s="103"/>
      <c r="I38" s="196">
        <f>'Rider Rates'!$B$78</f>
        <v>0</v>
      </c>
      <c r="J38" s="196">
        <f>IF('Customer Info'!C34=TRUE,0,SUM(G38:I38))</f>
        <v>0</v>
      </c>
      <c r="K38" s="104"/>
      <c r="L38" s="105"/>
      <c r="M38" s="105"/>
      <c r="N38" s="105">
        <f>J38</f>
        <v>0</v>
      </c>
      <c r="O38" s="105">
        <f>SUM(L38:N38)</f>
        <v>0</v>
      </c>
      <c r="P38" s="245">
        <f>'Rider Rates'!$D$78</f>
        <v>45444</v>
      </c>
      <c r="Q38" s="254"/>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81</v>
      </c>
      <c r="B39" s="78"/>
      <c r="C39" s="78"/>
      <c r="D39" s="195">
        <f>$N$21</f>
        <v>9.4</v>
      </c>
      <c r="E39" s="101" t="s">
        <v>122</v>
      </c>
      <c r="F39" s="102" t="s">
        <v>8</v>
      </c>
      <c r="G39" s="111"/>
      <c r="H39" s="112"/>
      <c r="I39" s="120">
        <f>'Rider Rates'!$B$85</f>
        <v>1.9512100000000001E-2</v>
      </c>
      <c r="J39" s="120">
        <f t="shared" si="0"/>
        <v>1.9512100000000001E-2</v>
      </c>
      <c r="K39" s="104"/>
      <c r="L39" s="105"/>
      <c r="M39" s="105"/>
      <c r="N39" s="105">
        <f>ROUND(D39*I39,2)</f>
        <v>0.18</v>
      </c>
      <c r="O39" s="105">
        <f>SUM(L39:N39)</f>
        <v>0.18</v>
      </c>
      <c r="P39" s="245">
        <f>'Rider Rates'!$D$85</f>
        <v>45747</v>
      </c>
      <c r="Q39" s="254"/>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82</v>
      </c>
      <c r="B40" s="78"/>
      <c r="C40" s="78"/>
      <c r="D40" s="195">
        <f>$N$21</f>
        <v>9.4</v>
      </c>
      <c r="E40" s="101" t="s">
        <v>122</v>
      </c>
      <c r="F40" s="102" t="s">
        <v>8</v>
      </c>
      <c r="G40" s="114"/>
      <c r="H40" s="115"/>
      <c r="I40" s="120">
        <f>'Rider Rates'!$B$87</f>
        <v>6.6985699999999995E-2</v>
      </c>
      <c r="J40" s="120">
        <f t="shared" si="0"/>
        <v>6.6985699999999995E-2</v>
      </c>
      <c r="K40" s="104"/>
      <c r="L40" s="105"/>
      <c r="M40" s="105"/>
      <c r="N40" s="105">
        <f>ROUND(D40*I40,2)</f>
        <v>0.63</v>
      </c>
      <c r="O40" s="105">
        <f>SUM(L40:N40)</f>
        <v>0.63</v>
      </c>
      <c r="P40" s="245">
        <f>'Rider Rates'!$D$87</f>
        <v>45167</v>
      </c>
      <c r="Q40" s="254"/>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206</v>
      </c>
      <c r="B41" s="78"/>
      <c r="C41" s="78"/>
      <c r="D41" s="195"/>
      <c r="E41" s="113" t="s">
        <v>115</v>
      </c>
      <c r="F41" s="106"/>
      <c r="G41" s="114"/>
      <c r="H41" s="115"/>
      <c r="I41" s="196">
        <f>'Rider Rates'!$B$91</f>
        <v>18.72</v>
      </c>
      <c r="J41" s="196">
        <f t="shared" si="0"/>
        <v>18.72</v>
      </c>
      <c r="K41" s="104"/>
      <c r="L41" s="105"/>
      <c r="M41" s="105"/>
      <c r="N41" s="105">
        <f>I41</f>
        <v>18.72</v>
      </c>
      <c r="O41" s="105">
        <f>SUM(L41:N41)</f>
        <v>18.72</v>
      </c>
      <c r="P41" s="245">
        <f>'Rider Rates'!$D$91</f>
        <v>45747</v>
      </c>
      <c r="Q41" s="254"/>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251</v>
      </c>
      <c r="B42" s="78"/>
      <c r="C42" s="78"/>
      <c r="D42" s="100">
        <f>$D$25</f>
        <v>0</v>
      </c>
      <c r="E42" s="101" t="s">
        <v>41</v>
      </c>
      <c r="F42" s="102" t="s">
        <v>8</v>
      </c>
      <c r="G42" s="103"/>
      <c r="H42" s="103"/>
      <c r="I42" s="103"/>
      <c r="J42" s="103">
        <f>'Rider Rates'!$B$98</f>
        <v>0</v>
      </c>
      <c r="K42" s="104" t="s">
        <v>42</v>
      </c>
      <c r="L42" s="105"/>
      <c r="M42" s="105"/>
      <c r="N42" s="105"/>
      <c r="O42" s="105">
        <f>ROUND($D42*('Rider Rates'!B$98),2)</f>
        <v>0</v>
      </c>
      <c r="P42" s="245">
        <f>'Rider Rates'!$D$98</f>
        <v>44531</v>
      </c>
      <c r="Q42" s="253"/>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252</v>
      </c>
      <c r="B43" s="78"/>
      <c r="C43" s="78"/>
      <c r="D43" s="100">
        <f>$D$26</f>
        <v>0</v>
      </c>
      <c r="E43" s="101"/>
      <c r="F43" s="102"/>
      <c r="G43" s="103"/>
      <c r="H43" s="103"/>
      <c r="I43" s="103"/>
      <c r="J43" s="103">
        <f>'Rider Rates'!$B$99</f>
        <v>0</v>
      </c>
      <c r="K43" s="104" t="s">
        <v>42</v>
      </c>
      <c r="L43" s="105"/>
      <c r="M43" s="105"/>
      <c r="N43" s="105"/>
      <c r="O43" s="105">
        <f>ROUND($D43*('Rider Rates'!B$99),2)</f>
        <v>0</v>
      </c>
      <c r="P43" s="245">
        <f>'Rider Rates'!$D$99</f>
        <v>44531</v>
      </c>
      <c r="Q43" s="253"/>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99" t="s">
        <v>156</v>
      </c>
      <c r="B44" s="78"/>
      <c r="C44" s="78"/>
      <c r="D44" s="195">
        <f>$N$21</f>
        <v>9.4</v>
      </c>
      <c r="E44" s="101" t="s">
        <v>122</v>
      </c>
      <c r="F44" s="102" t="s">
        <v>8</v>
      </c>
      <c r="G44" s="114"/>
      <c r="H44" s="115"/>
      <c r="I44" s="120">
        <f>'Rider Rates'!$B$105</f>
        <v>0.24140039999999999</v>
      </c>
      <c r="J44" s="120">
        <f t="shared" si="0"/>
        <v>0.24140039999999999</v>
      </c>
      <c r="K44" s="104"/>
      <c r="L44" s="105"/>
      <c r="M44" s="105"/>
      <c r="N44" s="105">
        <f>ROUND(D44*I44,2)</f>
        <v>2.27</v>
      </c>
      <c r="O44" s="105">
        <f t="shared" ref="O44:O49" si="2">SUM(L44:N44)</f>
        <v>2.27</v>
      </c>
      <c r="P44" s="245">
        <f>'Rider Rates'!$D$105</f>
        <v>45716</v>
      </c>
      <c r="Q44" s="253"/>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218</v>
      </c>
      <c r="B45" s="78"/>
      <c r="C45" s="78"/>
      <c r="D45" s="195"/>
      <c r="E45" s="113" t="s">
        <v>115</v>
      </c>
      <c r="F45" s="106"/>
      <c r="G45" s="114"/>
      <c r="H45" s="115"/>
      <c r="I45" s="258">
        <f>'Rider Rates'!B121</f>
        <v>4.84</v>
      </c>
      <c r="J45" s="196">
        <f t="shared" si="0"/>
        <v>4.84</v>
      </c>
      <c r="K45" s="104"/>
      <c r="L45" s="105"/>
      <c r="M45" s="105"/>
      <c r="N45" s="260">
        <f>'Rider Rates'!B121</f>
        <v>4.84</v>
      </c>
      <c r="O45" s="105">
        <f t="shared" si="2"/>
        <v>4.84</v>
      </c>
      <c r="P45" s="245">
        <f>'Rider Rates'!D121</f>
        <v>45593</v>
      </c>
      <c r="Q45" s="253"/>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157</v>
      </c>
      <c r="B46" s="78"/>
      <c r="C46" s="78"/>
      <c r="D46" s="100">
        <f>'Customer Info'!$B$21+'Customer Info'!$B$22</f>
        <v>0</v>
      </c>
      <c r="E46" s="101" t="s">
        <v>41</v>
      </c>
      <c r="F46" s="102" t="s">
        <v>8</v>
      </c>
      <c r="G46" s="103">
        <f>'Rider Rates'!$B$112</f>
        <v>3.8972999999999998E-3</v>
      </c>
      <c r="H46" s="103"/>
      <c r="I46" s="120"/>
      <c r="J46" s="237">
        <f>SUM(G46:H46)</f>
        <v>3.8972999999999998E-3</v>
      </c>
      <c r="K46" s="104" t="s">
        <v>42</v>
      </c>
      <c r="L46" s="105">
        <f>ROUND(D46*G46,2)</f>
        <v>0</v>
      </c>
      <c r="M46" s="105"/>
      <c r="N46" s="105"/>
      <c r="O46" s="105">
        <f t="shared" si="2"/>
        <v>0</v>
      </c>
      <c r="P46" s="245">
        <f>'Rider Rates'!$D$112</f>
        <v>44531</v>
      </c>
      <c r="Q46" s="253"/>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208</v>
      </c>
      <c r="B47" s="78"/>
      <c r="C47" s="78"/>
      <c r="D47" s="100">
        <f>IF($C$15&lt;1,0,$C$15)</f>
        <v>0</v>
      </c>
      <c r="E47" s="101" t="s">
        <v>41</v>
      </c>
      <c r="F47" s="249" t="s">
        <v>8</v>
      </c>
      <c r="G47" s="165"/>
      <c r="H47" s="165"/>
      <c r="I47" s="251">
        <f>'Rider Rates'!B118</f>
        <v>0</v>
      </c>
      <c r="J47" s="251">
        <f>SUM(G47:I47)</f>
        <v>0</v>
      </c>
      <c r="K47" s="104" t="s">
        <v>42</v>
      </c>
      <c r="L47" s="105"/>
      <c r="M47" s="105"/>
      <c r="N47" s="105">
        <f>D47*J47</f>
        <v>0</v>
      </c>
      <c r="O47" s="105">
        <f t="shared" si="2"/>
        <v>0</v>
      </c>
      <c r="P47" s="245">
        <f>'Rider Rates'!D118</f>
        <v>45657</v>
      </c>
      <c r="Q47" s="253"/>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78" t="s">
        <v>233</v>
      </c>
      <c r="B48" s="78"/>
      <c r="C48" s="78"/>
      <c r="D48" s="100">
        <f>IF(C15&lt;0,0,IF(C15&gt;833000,833000,C15))</f>
        <v>0</v>
      </c>
      <c r="E48" s="101" t="s">
        <v>41</v>
      </c>
      <c r="F48" s="102" t="s">
        <v>8</v>
      </c>
      <c r="G48" s="265"/>
      <c r="H48" s="265"/>
      <c r="I48" s="265">
        <f>'Rider Rates'!$B$125</f>
        <v>2.9050000000000001E-4</v>
      </c>
      <c r="J48" s="265">
        <f>SUM(G48:I48)</f>
        <v>2.9050000000000001E-4</v>
      </c>
      <c r="K48" s="104" t="s">
        <v>42</v>
      </c>
      <c r="L48" s="266"/>
      <c r="M48" s="266"/>
      <c r="N48" s="266">
        <f>IF(D48*J48&gt;'Rider Rates'!$C$125,'Rider Rates'!$C$125,D48*J48)</f>
        <v>0</v>
      </c>
      <c r="O48" s="266">
        <f t="shared" si="2"/>
        <v>0</v>
      </c>
      <c r="P48" s="264">
        <f>'Rider Rates'!$E$125</f>
        <v>45658</v>
      </c>
      <c r="Q48" s="253"/>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78" t="s">
        <v>234</v>
      </c>
      <c r="B49" s="78"/>
      <c r="C49" s="78"/>
      <c r="D49" s="123">
        <f>IF(C15&gt;833000,C15-833000,0)</f>
        <v>0</v>
      </c>
      <c r="E49" s="101" t="s">
        <v>41</v>
      </c>
      <c r="F49" s="102" t="s">
        <v>8</v>
      </c>
      <c r="G49" s="265"/>
      <c r="H49" s="265"/>
      <c r="I49" s="265">
        <f>'Rider Rates'!$B$126</f>
        <v>0</v>
      </c>
      <c r="J49" s="265">
        <f>SUM(G49:I49)</f>
        <v>0</v>
      </c>
      <c r="K49" s="104" t="s">
        <v>42</v>
      </c>
      <c r="L49" s="266"/>
      <c r="M49" s="266"/>
      <c r="N49" s="266">
        <f>D49*J49</f>
        <v>0</v>
      </c>
      <c r="O49" s="266">
        <f t="shared" si="2"/>
        <v>0</v>
      </c>
      <c r="P49" s="264">
        <f>'Rider Rates'!$E$126</f>
        <v>45658</v>
      </c>
      <c r="Q49" s="253"/>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41" t="s">
        <v>242</v>
      </c>
      <c r="B50" s="78"/>
      <c r="C50" s="78"/>
      <c r="D50" s="100">
        <f>C14</f>
        <v>0</v>
      </c>
      <c r="E50" s="101" t="s">
        <v>41</v>
      </c>
      <c r="F50" s="249" t="s">
        <v>8</v>
      </c>
      <c r="G50" s="103"/>
      <c r="H50" s="103"/>
      <c r="I50" s="103">
        <f>'Rider Rates'!$B$130</f>
        <v>0</v>
      </c>
      <c r="J50" s="237">
        <f>SUM(G50:I50)</f>
        <v>0</v>
      </c>
      <c r="K50" s="104" t="s">
        <v>42</v>
      </c>
      <c r="L50" s="105"/>
      <c r="M50" s="105"/>
      <c r="N50" s="105">
        <f>D50*J50</f>
        <v>0</v>
      </c>
      <c r="O50" s="105">
        <f>SUM(L50:N50)</f>
        <v>0</v>
      </c>
      <c r="P50" s="245">
        <f>'Rider Rates'!$D$130</f>
        <v>44531</v>
      </c>
      <c r="Q50" s="253"/>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41" t="s">
        <v>241</v>
      </c>
      <c r="B51" s="78"/>
      <c r="C51" s="78"/>
      <c r="D51" s="100"/>
      <c r="E51" s="101" t="s">
        <v>115</v>
      </c>
      <c r="F51" s="102" t="s">
        <v>8</v>
      </c>
      <c r="G51" s="263"/>
      <c r="H51" s="263"/>
      <c r="I51" s="263">
        <f>'Rider Rates'!$B$137</f>
        <v>0</v>
      </c>
      <c r="J51" s="263">
        <f>SUM(G51:I51)</f>
        <v>0</v>
      </c>
      <c r="K51" s="104"/>
      <c r="L51" s="209"/>
      <c r="M51" s="209"/>
      <c r="N51" s="209">
        <f>J51</f>
        <v>0</v>
      </c>
      <c r="O51" s="209">
        <f>SUM(L51:N51)</f>
        <v>0</v>
      </c>
      <c r="P51" s="264">
        <f>'Rider Rates'!$D$137</f>
        <v>44531</v>
      </c>
      <c r="Q51" s="253"/>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243</v>
      </c>
      <c r="B52" s="78"/>
      <c r="C52" s="78"/>
      <c r="D52" s="100"/>
      <c r="E52" s="101"/>
      <c r="F52" s="102"/>
      <c r="G52" s="263"/>
      <c r="H52" s="263"/>
      <c r="I52" s="263"/>
      <c r="J52" s="263"/>
      <c r="K52" s="104"/>
      <c r="L52" s="209"/>
      <c r="M52" s="209"/>
      <c r="N52" s="209"/>
      <c r="O52" s="209"/>
      <c r="P52" s="264"/>
      <c r="Q52" s="253"/>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179" t="s">
        <v>71</v>
      </c>
      <c r="B53" s="148"/>
      <c r="C53" s="148"/>
      <c r="D53" s="180"/>
      <c r="E53" s="181"/>
      <c r="F53" s="182"/>
      <c r="G53" s="182"/>
      <c r="H53" s="182"/>
      <c r="I53" s="182"/>
      <c r="J53" s="182"/>
      <c r="K53" s="183"/>
      <c r="L53" s="169">
        <f>SUM(L25:L52)</f>
        <v>0</v>
      </c>
      <c r="M53" s="169">
        <f t="shared" ref="M53:O53" si="3">SUM(M25:M52)</f>
        <v>0</v>
      </c>
      <c r="N53" s="169">
        <f t="shared" si="3"/>
        <v>26.639999999999997</v>
      </c>
      <c r="O53" s="169">
        <f t="shared" si="3"/>
        <v>26.639999999999997</v>
      </c>
      <c r="P53" s="18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78"/>
      <c r="B54" s="78"/>
      <c r="C54" s="78"/>
      <c r="D54" s="100"/>
      <c r="E54" s="113"/>
      <c r="F54" s="106"/>
      <c r="G54" s="106"/>
      <c r="H54" s="106"/>
      <c r="I54" s="106"/>
      <c r="J54" s="107"/>
      <c r="K54" s="104"/>
      <c r="L54" s="106"/>
      <c r="M54" s="169"/>
      <c r="N54" s="106"/>
      <c r="O54" s="106"/>
      <c r="P54" s="164"/>
      <c r="Q54" s="106"/>
      <c r="R54" s="188"/>
      <c r="S54" s="108"/>
      <c r="T54" s="109"/>
      <c r="U54" s="78"/>
      <c r="V54" s="10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81" t="s">
        <v>72</v>
      </c>
      <c r="B55" s="170"/>
      <c r="C55" s="170"/>
      <c r="D55" s="170"/>
      <c r="E55" s="170"/>
      <c r="F55" s="170"/>
      <c r="G55" s="170"/>
      <c r="H55" s="170"/>
      <c r="I55" s="170"/>
      <c r="J55" s="170"/>
      <c r="K55" s="170"/>
      <c r="L55" s="186">
        <f>L21+L53</f>
        <v>0</v>
      </c>
      <c r="M55" s="186">
        <f>M21+M53</f>
        <v>0</v>
      </c>
      <c r="N55" s="186">
        <f>N21+N53</f>
        <v>36.04</v>
      </c>
      <c r="O55" s="187">
        <f>O21+O53</f>
        <v>36.04</v>
      </c>
      <c r="P55" s="187"/>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04"/>
      <c r="B56" s="78"/>
      <c r="C56" s="78"/>
      <c r="D56" s="78"/>
      <c r="E56" s="78"/>
      <c r="F56" s="78"/>
      <c r="G56" s="78"/>
      <c r="H56" s="78"/>
      <c r="I56" s="78"/>
      <c r="J56" s="78"/>
      <c r="K56" s="78"/>
      <c r="L56" s="78"/>
      <c r="M56" s="78"/>
      <c r="N56" s="151"/>
      <c r="O56" s="151"/>
      <c r="P56" s="151"/>
      <c r="Q56" s="166"/>
      <c r="R56" s="166"/>
      <c r="S56" s="166"/>
      <c r="T56" s="189"/>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147"/>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166" t="s">
        <v>93</v>
      </c>
      <c r="B58" s="78"/>
      <c r="C58" s="78"/>
      <c r="D58" s="166"/>
      <c r="E58" s="78"/>
      <c r="F58" s="78"/>
      <c r="G58" s="78"/>
      <c r="H58" s="78"/>
      <c r="I58" s="78"/>
      <c r="J58" s="78"/>
      <c r="K58" s="78"/>
      <c r="L58" s="78"/>
      <c r="M58" s="78"/>
      <c r="N58" s="78"/>
      <c r="O58" s="109">
        <f>O19+O53</f>
        <v>36.04</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147"/>
      <c r="B59" s="166"/>
      <c r="C59" s="166"/>
      <c r="D59" s="166"/>
      <c r="E59" s="166"/>
      <c r="F59" s="166"/>
      <c r="G59" s="166"/>
      <c r="H59" s="166"/>
      <c r="I59" s="78"/>
      <c r="J59" s="78"/>
      <c r="K59" s="78"/>
      <c r="L59" s="78"/>
      <c r="M59" s="78"/>
      <c r="N59" s="151"/>
      <c r="O59" s="151"/>
      <c r="P59" s="151"/>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148" t="s">
        <v>117</v>
      </c>
      <c r="B60" s="151"/>
      <c r="C60" s="151"/>
      <c r="D60" s="151"/>
      <c r="E60" s="151"/>
      <c r="F60" s="151"/>
      <c r="G60" s="151"/>
      <c r="H60" s="151"/>
      <c r="I60" s="151"/>
      <c r="J60" s="151"/>
      <c r="K60" s="151"/>
      <c r="L60" s="151"/>
      <c r="M60" s="151"/>
      <c r="N60" s="151"/>
      <c r="O60" s="190">
        <f>IF($C$15&lt;0,O55,IF(O55&gt;O58,O55,O58))</f>
        <v>36.04</v>
      </c>
      <c r="P60" s="160"/>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147"/>
    </row>
    <row r="62" spans="1:221" x14ac:dyDescent="0.25">
      <c r="A62" s="147"/>
      <c r="I62" s="166" t="s">
        <v>121</v>
      </c>
      <c r="J62" s="166"/>
      <c r="K62" s="166"/>
      <c r="L62" s="191"/>
      <c r="M62" s="191"/>
      <c r="N62" s="191"/>
      <c r="O62" s="191">
        <f>ROUND(IF($C$15&lt;1,0,O55/($C$15*100)*10000),2)</f>
        <v>0</v>
      </c>
      <c r="P62" s="37" t="s">
        <v>87</v>
      </c>
    </row>
    <row r="63" spans="1:221" x14ac:dyDescent="0.25">
      <c r="A63" s="147"/>
      <c r="I63" s="242"/>
      <c r="J63" s="78"/>
      <c r="K63" s="78"/>
      <c r="L63" s="78"/>
      <c r="M63" s="78"/>
      <c r="N63" s="78"/>
      <c r="O63" s="243"/>
      <c r="P63" s="25"/>
    </row>
    <row r="64" spans="1:221" x14ac:dyDescent="0.25">
      <c r="A64" s="147"/>
    </row>
    <row r="65" spans="1:1" x14ac:dyDescent="0.25">
      <c r="A65" s="147"/>
    </row>
    <row r="66" spans="1:1" x14ac:dyDescent="0.25">
      <c r="A66" s="147"/>
    </row>
    <row r="67" spans="1:1" x14ac:dyDescent="0.25">
      <c r="A67" s="147"/>
    </row>
    <row r="68" spans="1:1" x14ac:dyDescent="0.25">
      <c r="A68" s="147"/>
    </row>
    <row r="69" spans="1:1" x14ac:dyDescent="0.25">
      <c r="A69" s="147"/>
    </row>
    <row r="70" spans="1:1" x14ac:dyDescent="0.25">
      <c r="A70" s="147"/>
    </row>
  </sheetData>
  <sheetProtection algorithmName="SHA-512" hashValue="EjKSpdpATFLfNqL0RCF+0H1dCqenUgb1Jjplvf9trdoQ1VsAUoITQaEtwrg+THsbiWXlK8c6VW8k2p1zTXQf5A==" saltValue="obMSxQWkkt78lo7w5xLkRg==" spinCount="100000" sheet="1" objects="1" scenarios="1"/>
  <mergeCells count="9">
    <mergeCell ref="A1:P1"/>
    <mergeCell ref="A2:P2"/>
    <mergeCell ref="G17:J17"/>
    <mergeCell ref="L17:O17"/>
    <mergeCell ref="A12:I12"/>
    <mergeCell ref="A7:K7"/>
    <mergeCell ref="A3:P3"/>
    <mergeCell ref="A4:P4"/>
    <mergeCell ref="A6:Q6"/>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563880</xdr:colOff>
                    <xdr:row>76</xdr:row>
                    <xdr:rowOff>7620</xdr:rowOff>
                  </from>
                  <to>
                    <xdr:col>14</xdr:col>
                    <xdr:colOff>1097280</xdr:colOff>
                    <xdr:row>77</xdr:row>
                    <xdr:rowOff>83820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D162A-2283-4A6A-9D34-CE3E3998CE30}">
  <sheetPr codeName="Sheet7"/>
  <dimension ref="A1:IB65"/>
  <sheetViews>
    <sheetView showGridLines="0" topLeftCell="A28" zoomScale="80" zoomScaleNormal="80" workbookViewId="0">
      <selection activeCell="D39" sqref="D39"/>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491" t="s">
        <v>120</v>
      </c>
      <c r="B1" s="491"/>
      <c r="C1" s="491"/>
      <c r="D1" s="491"/>
      <c r="E1" s="491"/>
      <c r="F1" s="491"/>
      <c r="G1" s="491"/>
      <c r="H1" s="491"/>
      <c r="I1" s="491"/>
      <c r="J1" s="491"/>
      <c r="K1" s="491"/>
      <c r="L1" s="491"/>
      <c r="M1" s="491"/>
      <c r="N1" s="491"/>
      <c r="O1" s="491"/>
      <c r="P1" s="491"/>
    </row>
    <row r="2" spans="1:30" ht="21" x14ac:dyDescent="0.4">
      <c r="A2" s="476" t="s">
        <v>277</v>
      </c>
      <c r="B2" s="476"/>
      <c r="C2" s="476"/>
      <c r="D2" s="476"/>
      <c r="E2" s="476"/>
      <c r="F2" s="476"/>
      <c r="G2" s="476"/>
      <c r="H2" s="476"/>
      <c r="I2" s="476"/>
      <c r="J2" s="476"/>
      <c r="K2" s="476"/>
      <c r="L2" s="476"/>
      <c r="M2" s="476"/>
      <c r="N2" s="476"/>
      <c r="O2" s="476"/>
      <c r="P2" s="476"/>
    </row>
    <row r="3" spans="1:30" ht="17.399999999999999" x14ac:dyDescent="0.3">
      <c r="A3" s="492" t="s">
        <v>84</v>
      </c>
      <c r="B3" s="492"/>
      <c r="C3" s="492"/>
      <c r="D3" s="492"/>
      <c r="E3" s="492"/>
      <c r="F3" s="492"/>
      <c r="G3" s="492"/>
      <c r="H3" s="492"/>
      <c r="I3" s="492"/>
      <c r="J3" s="492"/>
      <c r="K3" s="492"/>
      <c r="L3" s="492"/>
      <c r="M3" s="492"/>
      <c r="N3" s="492"/>
      <c r="O3" s="492"/>
      <c r="P3" s="492"/>
    </row>
    <row r="4" spans="1:30" ht="15.6" x14ac:dyDescent="0.3">
      <c r="A4" s="477" t="str">
        <f>'Customer Info'!B11</f>
        <v>Breakdown of Charges Based on Entered Information</v>
      </c>
      <c r="B4" s="477"/>
      <c r="C4" s="477"/>
      <c r="D4" s="477"/>
      <c r="E4" s="477"/>
      <c r="F4" s="477"/>
      <c r="G4" s="477"/>
      <c r="H4" s="477"/>
      <c r="I4" s="477"/>
      <c r="J4" s="477"/>
      <c r="K4" s="477"/>
      <c r="L4" s="477"/>
      <c r="M4" s="477"/>
      <c r="N4" s="477"/>
      <c r="O4" s="477"/>
      <c r="P4" s="477"/>
    </row>
    <row r="5" spans="1:30" ht="15" x14ac:dyDescent="0.25">
      <c r="A5" s="75"/>
      <c r="B5" s="75"/>
      <c r="C5" s="75"/>
      <c r="D5" s="75"/>
      <c r="E5" s="75"/>
      <c r="F5" s="75"/>
      <c r="G5" s="75"/>
      <c r="H5" s="75"/>
      <c r="I5" s="75"/>
      <c r="J5" s="75"/>
      <c r="K5" s="75"/>
    </row>
    <row r="6" spans="1:30" x14ac:dyDescent="0.25">
      <c r="A6" s="327">
        <f ca="1">TODAY()</f>
        <v>45744</v>
      </c>
      <c r="B6" s="210" t="s">
        <v>229</v>
      </c>
      <c r="C6" s="327"/>
      <c r="D6" s="327"/>
      <c r="E6" s="327"/>
      <c r="F6" s="327"/>
      <c r="G6" s="327"/>
      <c r="H6" s="327"/>
      <c r="I6" s="327"/>
    </row>
    <row r="7" spans="1:30" ht="24.6" x14ac:dyDescent="0.4">
      <c r="A7" s="502"/>
      <c r="B7" s="502"/>
      <c r="C7" s="502"/>
      <c r="D7" s="502"/>
      <c r="E7" s="502"/>
      <c r="F7" s="502"/>
      <c r="G7" s="502"/>
      <c r="H7" s="502"/>
      <c r="I7" s="502"/>
      <c r="J7" s="502"/>
      <c r="K7" s="502"/>
      <c r="L7" s="502"/>
      <c r="M7" s="502"/>
      <c r="N7" s="502"/>
      <c r="O7" s="502"/>
      <c r="P7" s="502"/>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4</v>
      </c>
      <c r="C11" s="194" t="str">
        <f>LOOKUP(B11,R11:AD11,R12:AD12)</f>
        <v>April</v>
      </c>
      <c r="D11" s="133">
        <f>'Customer Info'!C9</f>
        <v>2025</v>
      </c>
      <c r="S11">
        <v>1</v>
      </c>
      <c r="T11">
        <v>2</v>
      </c>
      <c r="U11">
        <v>3</v>
      </c>
      <c r="V11">
        <v>4</v>
      </c>
      <c r="W11">
        <v>5</v>
      </c>
      <c r="X11">
        <v>6</v>
      </c>
      <c r="Y11">
        <v>7</v>
      </c>
      <c r="Z11">
        <v>8</v>
      </c>
      <c r="AA11">
        <v>9</v>
      </c>
      <c r="AB11">
        <v>10</v>
      </c>
      <c r="AC11">
        <v>11</v>
      </c>
      <c r="AD11">
        <v>12</v>
      </c>
    </row>
    <row r="12" spans="1:30" x14ac:dyDescent="0.25">
      <c r="A12" s="490"/>
      <c r="B12" s="490"/>
      <c r="C12" s="490"/>
      <c r="D12" s="490"/>
      <c r="E12" s="490"/>
      <c r="F12" s="490"/>
      <c r="G12" s="490"/>
      <c r="H12" s="490"/>
      <c r="I12" s="490"/>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28" t="s">
        <v>27</v>
      </c>
      <c r="B13" s="22"/>
      <c r="C13" s="22"/>
      <c r="D13" s="22"/>
      <c r="E13" s="22"/>
      <c r="F13" s="22"/>
      <c r="G13" s="22"/>
      <c r="H13" s="22"/>
      <c r="I13" s="22"/>
      <c r="R13" s="3" t="s">
        <v>187</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5">
      <c r="A16" s="31" t="s">
        <v>225</v>
      </c>
      <c r="B16" s="31"/>
      <c r="C16" s="32">
        <f>'Customer Info'!B21</f>
        <v>0</v>
      </c>
      <c r="D16" s="31" t="s">
        <v>41</v>
      </c>
      <c r="E16" s="31"/>
      <c r="F16" s="33"/>
      <c r="G16" s="23" t="s">
        <v>15</v>
      </c>
      <c r="H16" s="31"/>
    </row>
    <row r="17" spans="1:221" x14ac:dyDescent="0.25">
      <c r="A17" s="31" t="s">
        <v>226</v>
      </c>
      <c r="B17" s="31"/>
      <c r="C17" s="32">
        <f>'Customer Info'!B22</f>
        <v>0</v>
      </c>
      <c r="D17" s="262" t="s">
        <v>41</v>
      </c>
      <c r="E17" s="33"/>
      <c r="F17" s="33"/>
      <c r="G17" s="23" t="s">
        <v>15</v>
      </c>
      <c r="H17" s="31"/>
      <c r="I17" s="52" t="s">
        <v>15</v>
      </c>
    </row>
    <row r="19" spans="1:221" x14ac:dyDescent="0.25">
      <c r="A19" s="28" t="s">
        <v>31</v>
      </c>
      <c r="B19" s="22"/>
      <c r="C19" s="22"/>
      <c r="D19" s="22"/>
      <c r="E19" s="22"/>
      <c r="F19" s="22"/>
      <c r="G19" s="486" t="s">
        <v>68</v>
      </c>
      <c r="H19" s="487"/>
      <c r="I19" s="487"/>
      <c r="J19" s="488"/>
      <c r="K19" s="22"/>
      <c r="L19" s="489" t="s">
        <v>69</v>
      </c>
      <c r="M19" s="489"/>
      <c r="N19" s="489"/>
      <c r="O19" s="489"/>
    </row>
    <row r="20" spans="1:221" x14ac:dyDescent="0.25">
      <c r="A20" s="18"/>
      <c r="B20" s="18"/>
      <c r="C20" s="18"/>
      <c r="D20" s="18"/>
      <c r="E20" s="18"/>
      <c r="F20" s="18"/>
      <c r="G20" s="8" t="s">
        <v>65</v>
      </c>
      <c r="H20" s="8" t="s">
        <v>66</v>
      </c>
      <c r="I20" s="8" t="s">
        <v>67</v>
      </c>
      <c r="J20" s="112" t="s">
        <v>34</v>
      </c>
      <c r="K20" s="18"/>
      <c r="L20" s="328" t="s">
        <v>65</v>
      </c>
      <c r="M20" s="328" t="s">
        <v>66</v>
      </c>
      <c r="N20" s="328" t="s">
        <v>67</v>
      </c>
      <c r="O20" s="132" t="s">
        <v>34</v>
      </c>
      <c r="P20" s="43" t="s">
        <v>57</v>
      </c>
    </row>
    <row r="21" spans="1:221" x14ac:dyDescent="0.25">
      <c r="A21" t="s">
        <v>32</v>
      </c>
      <c r="G21" s="86"/>
      <c r="H21" s="86"/>
      <c r="I21" s="86">
        <v>9.4</v>
      </c>
      <c r="J21" s="86">
        <f>SUM(G21:I21)</f>
        <v>9.4</v>
      </c>
      <c r="L21" s="88"/>
      <c r="M21" s="88"/>
      <c r="N21" s="88">
        <f>I21</f>
        <v>9.4</v>
      </c>
      <c r="O21" s="209">
        <f>SUM(L21:N21)</f>
        <v>9.4</v>
      </c>
      <c r="P21" s="245">
        <v>44531</v>
      </c>
    </row>
    <row r="22" spans="1:221" x14ac:dyDescent="0.25">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5">
      <c r="A23" s="37" t="s">
        <v>50</v>
      </c>
      <c r="B23" s="37"/>
      <c r="C23" s="37"/>
      <c r="D23" s="38"/>
      <c r="E23" s="38"/>
      <c r="F23" s="37"/>
      <c r="G23" s="37"/>
      <c r="H23" s="37"/>
      <c r="I23" s="37"/>
      <c r="J23" s="37"/>
      <c r="K23" s="39"/>
      <c r="L23" s="40"/>
      <c r="M23" s="40"/>
      <c r="N23" s="40">
        <f>SUM(N21:N22)</f>
        <v>9.4</v>
      </c>
      <c r="O23" s="40">
        <f>SUM(O21:O22)</f>
        <v>9.4</v>
      </c>
    </row>
    <row r="24" spans="1:221" x14ac:dyDescent="0.25">
      <c r="A24" s="89"/>
      <c r="B24" s="89"/>
      <c r="C24" s="90"/>
      <c r="D24" s="90"/>
      <c r="E24" s="90"/>
      <c r="F24" s="90"/>
      <c r="G24" s="91"/>
      <c r="H24" s="91"/>
      <c r="I24" s="91"/>
      <c r="J24" s="91"/>
      <c r="K24" s="89"/>
      <c r="L24" s="89"/>
      <c r="M24" s="89"/>
      <c r="N24" s="89"/>
      <c r="O24" s="89"/>
      <c r="P24" s="89"/>
    </row>
    <row r="25" spans="1:221" x14ac:dyDescent="0.25">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186</v>
      </c>
      <c r="B34" s="78"/>
      <c r="C34" s="78"/>
      <c r="D34" s="100">
        <f>'GS-Pilot PEV'!C16+'GS-Pilot PEV'!C17</f>
        <v>0</v>
      </c>
      <c r="E34" s="101" t="s">
        <v>41</v>
      </c>
      <c r="F34" s="102" t="s">
        <v>8</v>
      </c>
      <c r="G34" s="103">
        <f>'Rider Rates'!B22</f>
        <v>7.0209999999999995E-2</v>
      </c>
      <c r="H34" s="103"/>
      <c r="I34" s="103"/>
      <c r="J34" s="237">
        <f>SUM(G34:H34)</f>
        <v>7.0209999999999995E-2</v>
      </c>
      <c r="K34" s="104" t="s">
        <v>42</v>
      </c>
      <c r="L34" s="105">
        <f>ROUND(D34*G34,2)</f>
        <v>0</v>
      </c>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162</v>
      </c>
      <c r="B35" s="78"/>
      <c r="C35" s="78"/>
      <c r="D35" s="100">
        <f>C16</f>
        <v>0</v>
      </c>
      <c r="E35" s="101" t="s">
        <v>41</v>
      </c>
      <c r="F35" s="102" t="s">
        <v>8</v>
      </c>
      <c r="G35" s="103">
        <f>'Rider Rates'!B35</f>
        <v>2.28907E-2</v>
      </c>
      <c r="H35" s="103"/>
      <c r="I35" s="103"/>
      <c r="J35" s="237">
        <f>SUM(G35:H35)</f>
        <v>2.28907E-2</v>
      </c>
      <c r="K35" s="104" t="s">
        <v>42</v>
      </c>
      <c r="L35" s="105">
        <f>ROUND(D35*G35,2)</f>
        <v>0</v>
      </c>
      <c r="M35" s="105"/>
      <c r="N35" s="105"/>
      <c r="O35" s="105">
        <f t="shared" si="2"/>
        <v>0</v>
      </c>
      <c r="P35" s="245">
        <f>'Rider Rates'!$D$35</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219</v>
      </c>
      <c r="B36" s="78"/>
      <c r="C36" s="78"/>
      <c r="D36" s="100">
        <f>C17</f>
        <v>0</v>
      </c>
      <c r="E36" s="101" t="s">
        <v>41</v>
      </c>
      <c r="F36" s="249" t="s">
        <v>8</v>
      </c>
      <c r="G36" s="103">
        <f>'Rider Rates'!B36</f>
        <v>0</v>
      </c>
      <c r="H36" s="103"/>
      <c r="I36" s="103"/>
      <c r="J36" s="237">
        <f>SUM(G36:H36)</f>
        <v>0</v>
      </c>
      <c r="K36" s="104" t="s">
        <v>42</v>
      </c>
      <c r="L36" s="105">
        <f>ROUND(D36*G36,2)</f>
        <v>0</v>
      </c>
      <c r="M36" s="105"/>
      <c r="N36" s="105"/>
      <c r="O36" s="105">
        <f t="shared" si="2"/>
        <v>0</v>
      </c>
      <c r="P36" s="245">
        <f>'Rider Rates'!D36</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193</v>
      </c>
      <c r="B37" s="78"/>
      <c r="C37" s="78"/>
      <c r="D37" s="100">
        <f>C16+C17</f>
        <v>0</v>
      </c>
      <c r="E37" s="101" t="s">
        <v>41</v>
      </c>
      <c r="F37" s="102" t="s">
        <v>8</v>
      </c>
      <c r="G37" s="103">
        <f>'Rider Rates'!$B$45</f>
        <v>-4.1073000000000004E-3</v>
      </c>
      <c r="H37" s="103"/>
      <c r="I37" s="103"/>
      <c r="J37" s="237">
        <f>SUM(G37:H37)</f>
        <v>-4.1073000000000004E-3</v>
      </c>
      <c r="K37" s="104" t="s">
        <v>42</v>
      </c>
      <c r="L37" s="105">
        <f>ROUND(D37*G37,2)</f>
        <v>0</v>
      </c>
      <c r="M37" s="105"/>
      <c r="N37" s="105"/>
      <c r="O37" s="105">
        <f t="shared" si="2"/>
        <v>0</v>
      </c>
      <c r="P37" s="245">
        <f>'Rider Rates'!$D$45</f>
        <v>45747</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210</v>
      </c>
      <c r="B38" s="78"/>
      <c r="C38" s="78"/>
      <c r="D38" s="100">
        <f>IF($C$15&lt;0,0,IF($C$15&gt;833000,833000,$C$15))</f>
        <v>0</v>
      </c>
      <c r="E38" s="101" t="s">
        <v>41</v>
      </c>
      <c r="F38" s="102" t="s">
        <v>8</v>
      </c>
      <c r="G38" s="103"/>
      <c r="H38" s="103"/>
      <c r="I38" s="103">
        <f>'Rider Rates'!D49</f>
        <v>1.8006999999999999E-3</v>
      </c>
      <c r="J38" s="103">
        <f>SUM(G38:I38)</f>
        <v>1.8006999999999999E-3</v>
      </c>
      <c r="K38" s="104" t="s">
        <v>42</v>
      </c>
      <c r="L38" s="105"/>
      <c r="M38" s="105"/>
      <c r="N38" s="105">
        <f>D38*J38</f>
        <v>0</v>
      </c>
      <c r="O38" s="105">
        <f t="shared" si="2"/>
        <v>0</v>
      </c>
      <c r="P38" s="245">
        <f>'Rider Rates'!E49</f>
        <v>45658</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189</v>
      </c>
      <c r="B39" s="78"/>
      <c r="C39" s="78"/>
      <c r="D39" s="100">
        <f>IF($C$15&lt;0,0,$C$15)</f>
        <v>0</v>
      </c>
      <c r="E39" s="113" t="s">
        <v>41</v>
      </c>
      <c r="F39" s="102" t="s">
        <v>8</v>
      </c>
      <c r="G39" s="103"/>
      <c r="H39" s="103">
        <f>'Rider Rates'!$B$56</f>
        <v>1.9706999999999999E-2</v>
      </c>
      <c r="I39" s="103"/>
      <c r="J39" s="103">
        <f>SUM(G39:I39)</f>
        <v>1.9706999999999999E-2</v>
      </c>
      <c r="K39" s="104" t="s">
        <v>42</v>
      </c>
      <c r="L39" s="105"/>
      <c r="M39" s="105">
        <f>ROUND(D39*H39,2)</f>
        <v>0</v>
      </c>
      <c r="N39" s="205"/>
      <c r="O39" s="105">
        <f t="shared" si="2"/>
        <v>0</v>
      </c>
      <c r="P39" s="245">
        <f>'Rider Rates'!$D$56</f>
        <v>45747</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81</v>
      </c>
      <c r="B42" s="78"/>
      <c r="C42" s="78"/>
      <c r="D42" s="195">
        <f>$N$23</f>
        <v>9.4</v>
      </c>
      <c r="E42" s="101" t="s">
        <v>122</v>
      </c>
      <c r="F42" s="102" t="s">
        <v>8</v>
      </c>
      <c r="G42" s="111"/>
      <c r="H42" s="112"/>
      <c r="I42" s="120">
        <f>'Rider Rates'!$B$85</f>
        <v>1.9512100000000001E-2</v>
      </c>
      <c r="J42" s="120">
        <f t="shared" si="0"/>
        <v>1.9512100000000001E-2</v>
      </c>
      <c r="K42" s="104"/>
      <c r="L42" s="105"/>
      <c r="M42" s="105"/>
      <c r="N42" s="105">
        <f>ROUND(D42*I42,2)</f>
        <v>0.18</v>
      </c>
      <c r="O42" s="105">
        <f t="shared" si="2"/>
        <v>0.18</v>
      </c>
      <c r="P42" s="245">
        <f>'Rider Rates'!$D$85</f>
        <v>45747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206</v>
      </c>
      <c r="B44" s="78"/>
      <c r="C44" s="78"/>
      <c r="D44" s="195"/>
      <c r="E44" s="113" t="s">
        <v>115</v>
      </c>
      <c r="F44" s="106"/>
      <c r="G44" s="114"/>
      <c r="H44" s="115"/>
      <c r="I44" s="196">
        <f>'Rider Rates'!$B$91</f>
        <v>18.72</v>
      </c>
      <c r="J44" s="196">
        <f t="shared" si="0"/>
        <v>18.72</v>
      </c>
      <c r="K44" s="104"/>
      <c r="L44" s="105"/>
      <c r="M44" s="105"/>
      <c r="N44" s="105">
        <f>I44</f>
        <v>18.72</v>
      </c>
      <c r="O44" s="105">
        <f t="shared" si="2"/>
        <v>18.72</v>
      </c>
      <c r="P44" s="245">
        <f>'Rider Rates'!$D$91</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156</v>
      </c>
      <c r="B46" s="78"/>
      <c r="C46" s="78"/>
      <c r="D46" s="195">
        <f>$N$23</f>
        <v>9.4</v>
      </c>
      <c r="E46" s="101" t="s">
        <v>122</v>
      </c>
      <c r="F46" s="102" t="s">
        <v>8</v>
      </c>
      <c r="G46" s="114"/>
      <c r="H46" s="115"/>
      <c r="I46" s="120">
        <f>'Rider Rates'!$B$105</f>
        <v>0.24140039999999999</v>
      </c>
      <c r="J46" s="120">
        <f t="shared" si="0"/>
        <v>0.24140039999999999</v>
      </c>
      <c r="K46" s="104"/>
      <c r="L46" s="105"/>
      <c r="M46" s="105"/>
      <c r="N46" s="105">
        <f>ROUND(D46*I46,2)</f>
        <v>2.27</v>
      </c>
      <c r="O46" s="105">
        <f t="shared" si="2"/>
        <v>2.27</v>
      </c>
      <c r="P46" s="245">
        <f>'Rider Rates'!$D$105</f>
        <v>45716</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99" t="s">
        <v>157</v>
      </c>
      <c r="B48" s="78"/>
      <c r="C48" s="78"/>
      <c r="D48" s="100">
        <f>C16+C17</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78" t="s">
        <v>233</v>
      </c>
      <c r="B50" s="78"/>
      <c r="C50" s="78"/>
      <c r="D50" s="100">
        <f>IF(C15&lt;0,0,IF(C15&gt;833000,833000,C15))</f>
        <v>0</v>
      </c>
      <c r="E50" s="101" t="s">
        <v>41</v>
      </c>
      <c r="F50" s="102" t="s">
        <v>8</v>
      </c>
      <c r="G50" s="265"/>
      <c r="H50" s="265"/>
      <c r="I50" s="265">
        <f>'Rider Rates'!$B$125</f>
        <v>2.9050000000000001E-4</v>
      </c>
      <c r="J50" s="265">
        <f>SUM(G50:I50)</f>
        <v>2.9050000000000001E-4</v>
      </c>
      <c r="K50" s="104" t="s">
        <v>42</v>
      </c>
      <c r="L50" s="266"/>
      <c r="M50" s="266"/>
      <c r="N50" s="266">
        <f>IF(D50*J50&gt;'Rider Rates'!$C$125,'Rider Rates'!$C$125,D50*J50)</f>
        <v>0</v>
      </c>
      <c r="O50" s="266">
        <f>SUM(L50:N50)</f>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179" t="s">
        <v>71</v>
      </c>
      <c r="B55" s="148"/>
      <c r="C55" s="148"/>
      <c r="D55" s="180"/>
      <c r="E55" s="181"/>
      <c r="F55" s="182"/>
      <c r="G55" s="182"/>
      <c r="H55" s="182"/>
      <c r="I55" s="182"/>
      <c r="J55" s="182"/>
      <c r="K55" s="183"/>
      <c r="L55" s="169">
        <f>SUM(L27:L54)</f>
        <v>0</v>
      </c>
      <c r="M55" s="169">
        <f t="shared" ref="M55:O55" si="3">SUM(M27:M54)</f>
        <v>0</v>
      </c>
      <c r="N55" s="169">
        <f t="shared" si="3"/>
        <v>26.639999999999997</v>
      </c>
      <c r="O55" s="169">
        <f t="shared" si="3"/>
        <v>26.639999999999997</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185" t="s">
        <v>94</v>
      </c>
      <c r="B57" s="170"/>
      <c r="C57" s="170"/>
      <c r="D57" s="170"/>
      <c r="E57" s="170"/>
      <c r="F57" s="170"/>
      <c r="G57" s="170"/>
      <c r="H57" s="170"/>
      <c r="I57" s="170"/>
      <c r="J57" s="170"/>
      <c r="K57" s="170"/>
      <c r="L57" s="186">
        <f>L23+L55</f>
        <v>0</v>
      </c>
      <c r="M57" s="186">
        <f>M23+M55</f>
        <v>0</v>
      </c>
      <c r="N57" s="186">
        <f>N23+N55</f>
        <v>36.04</v>
      </c>
      <c r="O57" s="187">
        <f>O23+O55</f>
        <v>36.04</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5">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5">
      <c r="A60" s="166" t="s">
        <v>93</v>
      </c>
      <c r="B60" s="78"/>
      <c r="C60" s="78"/>
      <c r="D60" s="78"/>
      <c r="E60" s="78"/>
      <c r="F60" s="78"/>
      <c r="G60" s="78"/>
      <c r="H60" s="78"/>
      <c r="I60" s="78"/>
      <c r="J60" s="78"/>
      <c r="K60" s="78"/>
      <c r="L60" s="78"/>
      <c r="M60" s="78"/>
      <c r="N60" s="78"/>
      <c r="O60" s="109">
        <f>O21+O55</f>
        <v>36.04</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5">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5">
      <c r="A62" s="148" t="s">
        <v>117</v>
      </c>
      <c r="B62" s="151"/>
      <c r="C62" s="151"/>
      <c r="D62" s="151"/>
      <c r="E62" s="151"/>
      <c r="F62" s="151"/>
      <c r="G62" s="151"/>
      <c r="H62" s="151"/>
      <c r="I62" s="151"/>
      <c r="J62" s="151"/>
      <c r="K62" s="151"/>
      <c r="L62" s="151"/>
      <c r="M62" s="151"/>
      <c r="N62" s="151"/>
      <c r="O62" s="190">
        <f>IF($D$17&lt;0,O57,IF(O57&gt;O60,O57,O60))</f>
        <v>36.04</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5">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5">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5">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4/2W8glYXPSOmakTM2jTyP9pcmm+P/5ajgteB+YEfH4kaxcMG/zj64LKGXJG+ChjkMkoBIcs0UN+1ItClfMKgA==" saltValue="aDHvG73h8HeqL3+4atIpx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Button 1">
              <controlPr defaultSize="0" print="0" autoFill="0" autoPict="0" macro="[0]!Info">
                <anchor moveWithCells="1">
                  <from>
                    <xdr:col>0</xdr:col>
                    <xdr:colOff>68580</xdr:colOff>
                    <xdr:row>0</xdr:row>
                    <xdr:rowOff>38100</xdr:rowOff>
                  </from>
                  <to>
                    <xdr:col>0</xdr:col>
                    <xdr:colOff>571500</xdr:colOff>
                    <xdr:row>0</xdr:row>
                    <xdr:rowOff>259080</xdr:rowOff>
                  </to>
                </anchor>
              </controlPr>
            </control>
          </mc:Choice>
        </mc:AlternateContent>
        <mc:AlternateContent xmlns:mc="http://schemas.openxmlformats.org/markup-compatibility/2006">
          <mc:Choice Requires="x14">
            <control shapeId="128002" r:id="rId5" name="Button 2">
              <controlPr defaultSize="0" print="0" autoFill="0" autoPict="0" macro="[0]!Info">
                <anchor moveWithCells="1">
                  <from>
                    <xdr:col>15</xdr:col>
                    <xdr:colOff>297180</xdr:colOff>
                    <xdr:row>72</xdr:row>
                    <xdr:rowOff>76200</xdr:rowOff>
                  </from>
                  <to>
                    <xdr:col>15</xdr:col>
                    <xdr:colOff>807720</xdr:colOff>
                    <xdr:row>73</xdr:row>
                    <xdr:rowOff>152400</xdr:rowOff>
                  </to>
                </anchor>
              </controlPr>
            </control>
          </mc:Choice>
        </mc:AlternateContent>
        <mc:AlternateContent xmlns:mc="http://schemas.openxmlformats.org/markup-compatibility/2006">
          <mc:Choice Requires="x14">
            <control shapeId="128003"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8004"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8005"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8006"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V87"/>
  <sheetViews>
    <sheetView showGridLines="0" topLeftCell="A25" zoomScale="80" zoomScaleNormal="80" workbookViewId="0">
      <selection activeCell="D39" sqref="D39"/>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s>
  <sheetData>
    <row r="1" spans="1:256" ht="21" x14ac:dyDescent="0.4">
      <c r="A1" s="491" t="s">
        <v>120</v>
      </c>
      <c r="B1" s="491"/>
      <c r="C1" s="491"/>
      <c r="D1" s="491"/>
      <c r="E1" s="491"/>
      <c r="F1" s="491"/>
      <c r="G1" s="491"/>
      <c r="H1" s="491"/>
      <c r="I1" s="491"/>
      <c r="J1" s="491"/>
      <c r="K1" s="491"/>
      <c r="L1" s="491"/>
      <c r="M1" s="491"/>
      <c r="N1" s="491"/>
      <c r="O1" s="491"/>
      <c r="P1" s="491"/>
    </row>
    <row r="2" spans="1:256" ht="21" x14ac:dyDescent="0.4">
      <c r="A2" s="476" t="s">
        <v>277</v>
      </c>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476"/>
      <c r="AR2" s="476"/>
      <c r="AS2" s="476"/>
      <c r="AT2" s="476"/>
      <c r="AU2" s="476"/>
      <c r="AV2" s="476"/>
      <c r="AW2" s="476"/>
      <c r="AX2" s="476"/>
      <c r="AY2" s="476"/>
      <c r="AZ2" s="476"/>
      <c r="BA2" s="476"/>
      <c r="BB2" s="476"/>
      <c r="BC2" s="476"/>
      <c r="BD2" s="476"/>
      <c r="BE2" s="476"/>
      <c r="BF2" s="476"/>
      <c r="BG2" s="476"/>
      <c r="BH2" s="476"/>
      <c r="BI2" s="476"/>
      <c r="BJ2" s="476"/>
      <c r="BK2" s="476"/>
      <c r="BL2" s="476"/>
      <c r="BM2" s="476"/>
      <c r="BN2" s="476"/>
      <c r="BO2" s="476"/>
      <c r="BP2" s="476"/>
      <c r="BQ2" s="476"/>
      <c r="BR2" s="476"/>
      <c r="BS2" s="476"/>
      <c r="BT2" s="476"/>
      <c r="BU2" s="476"/>
      <c r="BV2" s="476"/>
      <c r="BW2" s="476"/>
      <c r="BX2" s="476"/>
      <c r="BY2" s="476"/>
      <c r="BZ2" s="476"/>
      <c r="CA2" s="476"/>
      <c r="CB2" s="476"/>
      <c r="CC2" s="476"/>
      <c r="CD2" s="476"/>
      <c r="CE2" s="476"/>
      <c r="CF2" s="476"/>
      <c r="CG2" s="476"/>
      <c r="CH2" s="476"/>
      <c r="CI2" s="476"/>
      <c r="CJ2" s="476"/>
      <c r="CK2" s="476"/>
      <c r="CL2" s="476"/>
      <c r="CM2" s="476"/>
      <c r="CN2" s="476"/>
      <c r="CO2" s="476"/>
      <c r="CP2" s="476"/>
      <c r="CQ2" s="476"/>
      <c r="CR2" s="476"/>
      <c r="CS2" s="476"/>
      <c r="CT2" s="476"/>
      <c r="CU2" s="476"/>
      <c r="CV2" s="476"/>
      <c r="CW2" s="476"/>
      <c r="CX2" s="476"/>
      <c r="CY2" s="476"/>
      <c r="CZ2" s="476"/>
      <c r="DA2" s="476"/>
      <c r="DB2" s="476"/>
      <c r="DC2" s="476"/>
      <c r="DD2" s="476"/>
      <c r="DE2" s="476"/>
      <c r="DF2" s="476"/>
      <c r="DG2" s="476"/>
      <c r="DH2" s="476"/>
      <c r="DI2" s="476"/>
      <c r="DJ2" s="476"/>
      <c r="DK2" s="476"/>
      <c r="DL2" s="476"/>
      <c r="DM2" s="476"/>
      <c r="DN2" s="476"/>
      <c r="DO2" s="476"/>
      <c r="DP2" s="476"/>
      <c r="DQ2" s="476"/>
      <c r="DR2" s="476"/>
      <c r="DS2" s="476"/>
      <c r="DT2" s="476"/>
      <c r="DU2" s="476"/>
      <c r="DV2" s="476"/>
      <c r="DW2" s="476"/>
      <c r="DX2" s="476"/>
      <c r="DY2" s="476"/>
      <c r="DZ2" s="476"/>
      <c r="EA2" s="476"/>
      <c r="EB2" s="476"/>
      <c r="EC2" s="476"/>
      <c r="ED2" s="476"/>
      <c r="EE2" s="476"/>
      <c r="EF2" s="476"/>
      <c r="EG2" s="476"/>
      <c r="EH2" s="476"/>
      <c r="EI2" s="476"/>
      <c r="EJ2" s="476"/>
      <c r="EK2" s="476"/>
      <c r="EL2" s="476"/>
      <c r="EM2" s="476"/>
      <c r="EN2" s="476"/>
      <c r="EO2" s="476"/>
      <c r="EP2" s="476"/>
      <c r="EQ2" s="476"/>
      <c r="ER2" s="476"/>
      <c r="ES2" s="476"/>
      <c r="ET2" s="476"/>
      <c r="EU2" s="476"/>
      <c r="EV2" s="476"/>
      <c r="EW2" s="476"/>
      <c r="EX2" s="476"/>
      <c r="EY2" s="476"/>
      <c r="EZ2" s="476"/>
      <c r="FA2" s="476"/>
      <c r="FB2" s="476"/>
      <c r="FC2" s="476"/>
      <c r="FD2" s="476"/>
      <c r="FE2" s="476"/>
      <c r="FF2" s="476"/>
      <c r="FG2" s="476"/>
      <c r="FH2" s="476"/>
      <c r="FI2" s="476"/>
      <c r="FJ2" s="476"/>
      <c r="FK2" s="476"/>
      <c r="FL2" s="476"/>
      <c r="FM2" s="476"/>
      <c r="FN2" s="476"/>
      <c r="FO2" s="476"/>
      <c r="FP2" s="476"/>
      <c r="FQ2" s="476"/>
      <c r="FR2" s="476"/>
      <c r="FS2" s="476"/>
      <c r="FT2" s="476"/>
      <c r="FU2" s="476"/>
      <c r="FV2" s="476"/>
      <c r="FW2" s="476"/>
      <c r="FX2" s="476"/>
      <c r="FY2" s="476"/>
      <c r="FZ2" s="476"/>
      <c r="GA2" s="476"/>
      <c r="GB2" s="476"/>
      <c r="GC2" s="476"/>
      <c r="GD2" s="476"/>
      <c r="GE2" s="476"/>
      <c r="GF2" s="476"/>
      <c r="GG2" s="476"/>
      <c r="GH2" s="476"/>
      <c r="GI2" s="476"/>
      <c r="GJ2" s="476"/>
      <c r="GK2" s="476"/>
      <c r="GL2" s="476"/>
      <c r="GM2" s="476"/>
      <c r="GN2" s="476"/>
      <c r="GO2" s="476"/>
      <c r="GP2" s="476"/>
      <c r="GQ2" s="476"/>
      <c r="GR2" s="476"/>
      <c r="GS2" s="476"/>
      <c r="GT2" s="476"/>
      <c r="GU2" s="476"/>
      <c r="GV2" s="476"/>
      <c r="GW2" s="476"/>
      <c r="GX2" s="476"/>
      <c r="GY2" s="476"/>
      <c r="GZ2" s="476"/>
      <c r="HA2" s="476"/>
      <c r="HB2" s="476"/>
      <c r="HC2" s="476"/>
      <c r="HD2" s="476"/>
      <c r="HE2" s="476"/>
      <c r="HF2" s="476"/>
      <c r="HG2" s="476"/>
      <c r="HH2" s="476"/>
      <c r="HI2" s="476"/>
      <c r="HJ2" s="476"/>
      <c r="HK2" s="476"/>
      <c r="HL2" s="476"/>
      <c r="HM2" s="476"/>
      <c r="HN2" s="476"/>
      <c r="HO2" s="476"/>
      <c r="HP2" s="476"/>
      <c r="HQ2" s="476"/>
      <c r="HR2" s="476"/>
      <c r="HS2" s="476"/>
      <c r="HT2" s="476"/>
      <c r="HU2" s="476"/>
      <c r="HV2" s="476"/>
      <c r="HW2" s="476"/>
      <c r="HX2" s="476"/>
      <c r="HY2" s="476"/>
      <c r="HZ2" s="476"/>
      <c r="IA2" s="476"/>
      <c r="IB2" s="476"/>
      <c r="IC2" s="476"/>
      <c r="ID2" s="476"/>
      <c r="IE2" s="476"/>
      <c r="IF2" s="476"/>
      <c r="IG2" s="476"/>
      <c r="IH2" s="476"/>
      <c r="II2" s="476"/>
      <c r="IJ2" s="476"/>
      <c r="IK2" s="476"/>
      <c r="IL2" s="476"/>
      <c r="IM2" s="476"/>
      <c r="IN2" s="476"/>
      <c r="IO2" s="476"/>
      <c r="IP2" s="476"/>
      <c r="IQ2" s="476"/>
      <c r="IR2" s="476"/>
      <c r="IS2" s="476"/>
      <c r="IT2" s="476"/>
      <c r="IU2" s="476"/>
      <c r="IV2" s="476"/>
    </row>
    <row r="3" spans="1:256" ht="17.399999999999999" x14ac:dyDescent="0.3">
      <c r="A3" s="492" t="s">
        <v>274</v>
      </c>
      <c r="B3" s="492"/>
      <c r="C3" s="492"/>
      <c r="D3" s="492"/>
      <c r="E3" s="492"/>
      <c r="F3" s="492"/>
      <c r="G3" s="492"/>
      <c r="H3" s="492"/>
      <c r="I3" s="492"/>
      <c r="J3" s="492"/>
      <c r="K3" s="492"/>
      <c r="L3" s="492"/>
      <c r="M3" s="492"/>
      <c r="N3" s="492"/>
      <c r="O3" s="492"/>
      <c r="P3" s="492"/>
    </row>
    <row r="4" spans="1:256" ht="15.6" x14ac:dyDescent="0.3">
      <c r="A4" s="477" t="str">
        <f>'Customer Info'!B11</f>
        <v>Breakdown of Charges Based on Entered Information</v>
      </c>
      <c r="B4" s="477"/>
      <c r="C4" s="477"/>
      <c r="D4" s="477"/>
      <c r="E4" s="477"/>
      <c r="F4" s="477"/>
      <c r="G4" s="477"/>
      <c r="H4" s="477"/>
      <c r="I4" s="477"/>
      <c r="J4" s="477"/>
      <c r="K4" s="477"/>
      <c r="L4" s="477"/>
      <c r="M4" s="477"/>
      <c r="N4" s="477"/>
      <c r="O4" s="477"/>
      <c r="P4" s="477"/>
    </row>
    <row r="5" spans="1:256" ht="15" x14ac:dyDescent="0.25">
      <c r="A5" s="75"/>
      <c r="B5" s="75"/>
      <c r="C5" s="75"/>
      <c r="D5" s="75"/>
      <c r="E5" s="75"/>
      <c r="F5" s="75"/>
      <c r="G5" s="75"/>
      <c r="H5" s="75"/>
      <c r="I5" s="75"/>
      <c r="J5" s="75"/>
      <c r="K5" s="75"/>
    </row>
    <row r="6" spans="1:256" x14ac:dyDescent="0.25">
      <c r="A6" s="267">
        <f ca="1">TODAY()</f>
        <v>45744</v>
      </c>
      <c r="B6" s="210" t="s">
        <v>273</v>
      </c>
      <c r="C6" s="267"/>
      <c r="D6" s="267"/>
      <c r="E6" s="267"/>
      <c r="F6" s="267"/>
      <c r="G6" s="267"/>
      <c r="H6" s="267"/>
      <c r="I6" s="267"/>
    </row>
    <row r="7" spans="1:256" ht="24.6" x14ac:dyDescent="0.4">
      <c r="A7" s="502"/>
      <c r="B7" s="502"/>
      <c r="C7" s="502"/>
      <c r="D7" s="502"/>
      <c r="E7" s="502"/>
      <c r="F7" s="502"/>
      <c r="G7" s="502"/>
      <c r="H7" s="502"/>
      <c r="I7" s="502"/>
      <c r="J7" s="502"/>
      <c r="K7" s="502"/>
      <c r="L7" s="502"/>
      <c r="M7" s="502"/>
      <c r="N7" s="502"/>
      <c r="O7" s="502"/>
      <c r="P7" s="502"/>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4</v>
      </c>
      <c r="C10" s="194" t="str">
        <f>LOOKUP(B10,R10:AD10,R11:AD11)</f>
        <v>April</v>
      </c>
      <c r="D10" s="133">
        <f>'Customer Info'!C9</f>
        <v>2025</v>
      </c>
      <c r="S10">
        <v>1</v>
      </c>
      <c r="T10">
        <v>2</v>
      </c>
      <c r="U10">
        <v>3</v>
      </c>
      <c r="V10">
        <v>4</v>
      </c>
      <c r="W10">
        <v>5</v>
      </c>
      <c r="X10">
        <v>6</v>
      </c>
      <c r="Y10">
        <v>7</v>
      </c>
      <c r="Z10">
        <v>8</v>
      </c>
      <c r="AA10">
        <v>9</v>
      </c>
      <c r="AB10">
        <v>10</v>
      </c>
      <c r="AC10">
        <v>11</v>
      </c>
      <c r="AD10">
        <v>12</v>
      </c>
    </row>
    <row r="11" spans="1:256" ht="15" customHeight="1" x14ac:dyDescent="0.25">
      <c r="A11" s="490"/>
      <c r="B11" s="490"/>
      <c r="C11" s="490"/>
      <c r="D11" s="490"/>
      <c r="E11" s="490"/>
      <c r="F11" s="490"/>
      <c r="G11" s="490"/>
      <c r="H11" s="490"/>
      <c r="I11" s="490"/>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5">
      <c r="A12" s="28" t="s">
        <v>27</v>
      </c>
      <c r="B12" s="22"/>
      <c r="C12" s="22"/>
      <c r="D12" s="22"/>
      <c r="E12" s="22"/>
      <c r="F12" s="22"/>
      <c r="G12" s="22"/>
      <c r="H12" s="22"/>
      <c r="I12" s="22"/>
      <c r="J12" s="22"/>
      <c r="K12" s="22"/>
      <c r="L12" s="22"/>
      <c r="M12" s="22"/>
      <c r="N12" s="22"/>
      <c r="O12" s="22"/>
      <c r="P12" s="22"/>
      <c r="R12" s="3" t="s">
        <v>187</v>
      </c>
      <c r="S12" s="207">
        <f>'Rider Rates'!$C$23</f>
        <v>7.0209999999999995E-2</v>
      </c>
      <c r="T12" s="207">
        <f>'Rider Rates'!$C$23</f>
        <v>7.0209999999999995E-2</v>
      </c>
      <c r="U12" s="207">
        <f>'Rider Rates'!$C$23</f>
        <v>7.0209999999999995E-2</v>
      </c>
      <c r="V12" s="207">
        <f>'Rider Rates'!$C$23</f>
        <v>7.0209999999999995E-2</v>
      </c>
      <c r="W12" s="207">
        <f>'Rider Rates'!$C$23</f>
        <v>7.0209999999999995E-2</v>
      </c>
      <c r="X12" s="207">
        <f>'Rider Rates'!$B$23</f>
        <v>7.0209999999999995E-2</v>
      </c>
      <c r="Y12" s="207">
        <f>'Rider Rates'!$B$23</f>
        <v>7.0209999999999995E-2</v>
      </c>
      <c r="Z12" s="207">
        <f>'Rider Rates'!$B$23</f>
        <v>7.0209999999999995E-2</v>
      </c>
      <c r="AA12" s="207">
        <f>'Rider Rates'!$B$23</f>
        <v>7.0209999999999995E-2</v>
      </c>
      <c r="AB12" s="207">
        <f>'Rider Rates'!$C$23</f>
        <v>7.0209999999999995E-2</v>
      </c>
      <c r="AC12" s="207">
        <f>'Rider Rates'!$C$23</f>
        <v>7.0209999999999995E-2</v>
      </c>
      <c r="AD12" s="207">
        <f>'Rider Rates'!$C$23</f>
        <v>7.0209999999999995E-2</v>
      </c>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ROUND(C14*C17,1)</f>
        <v>0</v>
      </c>
      <c r="E14" s="29" t="s">
        <v>45</v>
      </c>
      <c r="F14" s="30"/>
      <c r="G14" s="29" t="s">
        <v>15</v>
      </c>
      <c r="I14" s="53" t="s">
        <v>15</v>
      </c>
      <c r="J14" s="29"/>
      <c r="K14" s="29"/>
      <c r="L14" s="29"/>
      <c r="M14" s="29"/>
      <c r="N14" s="29"/>
    </row>
    <row r="15" spans="1:256" x14ac:dyDescent="0.25">
      <c r="A15" s="31" t="s">
        <v>29</v>
      </c>
      <c r="B15" s="31"/>
      <c r="C15" s="44">
        <f>'Customer Info'!B19</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C16*C17</f>
        <v>0</v>
      </c>
      <c r="E16" s="31" t="s">
        <v>41</v>
      </c>
      <c r="F16" s="33"/>
      <c r="G16" s="31"/>
      <c r="H16" s="31"/>
      <c r="I16" s="31"/>
      <c r="J16" s="31"/>
      <c r="K16" s="31"/>
      <c r="L16" s="31"/>
      <c r="M16" s="31"/>
      <c r="N16" s="31"/>
      <c r="O16" s="31"/>
    </row>
    <row r="17" spans="1:30" x14ac:dyDescent="0.25">
      <c r="A17" s="31" t="s">
        <v>54</v>
      </c>
      <c r="B17" s="31"/>
      <c r="C17" s="58">
        <f>+'Customer Info'!E18</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5">
      <c r="A18" s="31" t="s">
        <v>15</v>
      </c>
      <c r="B18" s="31"/>
      <c r="C18" s="82" t="s">
        <v>15</v>
      </c>
      <c r="D18" s="504" t="s">
        <v>15</v>
      </c>
      <c r="E18" s="504"/>
      <c r="F18" s="504"/>
      <c r="G18" s="504"/>
      <c r="H18" s="504"/>
      <c r="K18" s="31"/>
      <c r="L18" s="31"/>
      <c r="M18" s="31"/>
      <c r="N18" s="31"/>
      <c r="O18" s="50"/>
    </row>
    <row r="19" spans="1:30" x14ac:dyDescent="0.25">
      <c r="A19" s="31" t="s">
        <v>15</v>
      </c>
      <c r="B19" s="31"/>
      <c r="C19" s="82" t="s">
        <v>15</v>
      </c>
      <c r="D19" s="504" t="s">
        <v>15</v>
      </c>
      <c r="E19" s="504"/>
      <c r="F19" s="504"/>
      <c r="G19" s="504"/>
      <c r="H19" s="504"/>
      <c r="I19" s="23"/>
      <c r="J19" s="23"/>
      <c r="K19" s="31"/>
      <c r="L19" s="31"/>
      <c r="M19" s="31"/>
      <c r="N19" s="31"/>
      <c r="O19" s="50"/>
    </row>
    <row r="20" spans="1:30" x14ac:dyDescent="0.25">
      <c r="A20" s="31"/>
      <c r="B20" s="31"/>
      <c r="C20" s="33"/>
      <c r="D20" s="33"/>
      <c r="E20" s="33"/>
      <c r="F20" s="33"/>
      <c r="G20" s="23"/>
      <c r="H20" s="23"/>
      <c r="I20" s="23"/>
      <c r="J20" s="23"/>
      <c r="K20" s="31"/>
      <c r="L20" s="31"/>
      <c r="M20" s="31"/>
      <c r="N20" s="31"/>
      <c r="O20" s="31"/>
    </row>
    <row r="21" spans="1:30" x14ac:dyDescent="0.25">
      <c r="A21" s="28" t="s">
        <v>31</v>
      </c>
      <c r="B21" s="22"/>
      <c r="C21" s="22"/>
      <c r="D21" s="22"/>
      <c r="E21" s="22"/>
      <c r="F21" s="22"/>
      <c r="G21" s="486" t="s">
        <v>68</v>
      </c>
      <c r="H21" s="487"/>
      <c r="I21" s="487"/>
      <c r="J21" s="488"/>
      <c r="K21" s="22"/>
      <c r="L21" s="489" t="s">
        <v>69</v>
      </c>
      <c r="M21" s="489"/>
      <c r="N21" s="489"/>
      <c r="O21" s="489"/>
    </row>
    <row r="22" spans="1:30" x14ac:dyDescent="0.25">
      <c r="A22" s="18"/>
      <c r="B22" s="18"/>
      <c r="C22" s="18"/>
      <c r="D22" s="18"/>
      <c r="E22" s="18"/>
      <c r="F22" s="18"/>
      <c r="G22" s="8" t="s">
        <v>65</v>
      </c>
      <c r="H22" s="8" t="s">
        <v>66</v>
      </c>
      <c r="I22" s="8" t="s">
        <v>67</v>
      </c>
      <c r="J22" s="112" t="s">
        <v>34</v>
      </c>
      <c r="K22" s="18"/>
      <c r="L22" s="268" t="s">
        <v>65</v>
      </c>
      <c r="M22" s="268" t="s">
        <v>66</v>
      </c>
      <c r="N22" s="268" t="s">
        <v>67</v>
      </c>
      <c r="O22" s="132" t="s">
        <v>34</v>
      </c>
      <c r="P22" s="43" t="s">
        <v>57</v>
      </c>
    </row>
    <row r="23" spans="1:30" x14ac:dyDescent="0.25">
      <c r="A23" t="s">
        <v>32</v>
      </c>
      <c r="G23" s="86"/>
      <c r="H23" s="86"/>
      <c r="I23" s="86">
        <v>9.4</v>
      </c>
      <c r="J23" s="86">
        <f>SUM(G23:I23)</f>
        <v>9.4</v>
      </c>
      <c r="L23" s="88"/>
      <c r="M23" s="88"/>
      <c r="N23" s="88">
        <f>I23</f>
        <v>9.4</v>
      </c>
      <c r="O23" s="209">
        <f>SUM(L23:N23)</f>
        <v>9.4</v>
      </c>
      <c r="P23" s="245">
        <v>44531</v>
      </c>
    </row>
    <row r="24" spans="1:30" x14ac:dyDescent="0.25">
      <c r="A24" t="s">
        <v>132</v>
      </c>
      <c r="D24" s="1">
        <f>D16</f>
        <v>0</v>
      </c>
      <c r="E24" s="101" t="s">
        <v>41</v>
      </c>
      <c r="F24" s="102" t="s">
        <v>8</v>
      </c>
      <c r="G24" s="84"/>
      <c r="H24" s="86"/>
      <c r="I24" s="279">
        <v>2.05802E-2</v>
      </c>
      <c r="J24" s="279">
        <f>SUM(G24:I24)</f>
        <v>2.05802E-2</v>
      </c>
      <c r="K24" s="104" t="s">
        <v>42</v>
      </c>
      <c r="L24" s="87"/>
      <c r="M24" s="88"/>
      <c r="N24" s="280">
        <f>D24*J24</f>
        <v>0</v>
      </c>
      <c r="O24" s="209">
        <f>N24</f>
        <v>0</v>
      </c>
      <c r="P24" s="245"/>
    </row>
    <row r="25" spans="1:30" x14ac:dyDescent="0.25">
      <c r="A25" s="37" t="s">
        <v>50</v>
      </c>
      <c r="B25" s="37"/>
      <c r="C25" s="37"/>
      <c r="D25" s="38"/>
      <c r="E25" s="38"/>
      <c r="F25" s="37"/>
      <c r="G25" s="37"/>
      <c r="H25" s="37"/>
      <c r="I25" s="37"/>
      <c r="J25" s="37"/>
      <c r="K25" s="39"/>
      <c r="L25" s="40"/>
      <c r="M25" s="40"/>
      <c r="N25" s="40">
        <f>SUM(N23:N24)</f>
        <v>9.4</v>
      </c>
      <c r="O25" s="40">
        <f>SUM(O23:O24)</f>
        <v>9.4</v>
      </c>
    </row>
    <row r="26" spans="1:30" x14ac:dyDescent="0.25">
      <c r="A26" s="89"/>
      <c r="B26" s="89"/>
      <c r="C26" s="90"/>
      <c r="D26" s="90"/>
      <c r="E26" s="90"/>
      <c r="F26" s="90"/>
      <c r="G26" s="91"/>
      <c r="H26" s="91"/>
      <c r="I26" s="91"/>
      <c r="J26" s="91"/>
      <c r="K26" s="89"/>
      <c r="L26" s="89"/>
      <c r="M26" s="89"/>
      <c r="N26" s="89"/>
      <c r="O26" s="89"/>
      <c r="P26" s="89"/>
    </row>
    <row r="27" spans="1:30" x14ac:dyDescent="0.25">
      <c r="A27" s="41" t="s">
        <v>70</v>
      </c>
      <c r="D27" s="1"/>
      <c r="E27" s="1"/>
      <c r="K27" s="36"/>
      <c r="L27" s="36"/>
      <c r="M27" s="36"/>
      <c r="N27" s="36"/>
      <c r="O27" s="34"/>
      <c r="P27" s="34"/>
    </row>
    <row r="28" spans="1:30" x14ac:dyDescent="0.25">
      <c r="A28" s="37"/>
      <c r="D28" s="1"/>
      <c r="E28" s="1"/>
      <c r="K28" s="36"/>
      <c r="L28" s="36"/>
      <c r="M28" s="36"/>
      <c r="N28" s="36"/>
      <c r="O28" s="34"/>
    </row>
    <row r="29" spans="1:30" x14ac:dyDescent="0.25">
      <c r="A29" s="78" t="s">
        <v>79</v>
      </c>
      <c r="D29" s="1">
        <f>IF($C$16&lt;0,0,IF($C$16&gt;833000,833000,$C$16))</f>
        <v>0</v>
      </c>
      <c r="E29" s="35" t="s">
        <v>41</v>
      </c>
      <c r="F29" s="4" t="s">
        <v>8</v>
      </c>
      <c r="G29" s="83"/>
      <c r="H29" s="84"/>
      <c r="I29" s="103">
        <f>'Rider Rates'!$B$4</f>
        <v>4.6278999999999999E-3</v>
      </c>
      <c r="J29" s="6">
        <f>SUM(G29:I29)</f>
        <v>4.6278999999999999E-3</v>
      </c>
      <c r="K29" s="36" t="s">
        <v>42</v>
      </c>
      <c r="L29" s="87"/>
      <c r="M29" s="87"/>
      <c r="N29" s="87">
        <f>ROUND($D29*I29,2)</f>
        <v>0</v>
      </c>
      <c r="O29" s="87">
        <f>SUM(L29:N29)</f>
        <v>0</v>
      </c>
      <c r="P29" s="245">
        <f>'Rider Rates'!$D$4</f>
        <v>45657</v>
      </c>
    </row>
    <row r="30" spans="1:30" x14ac:dyDescent="0.25">
      <c r="A30" s="78" t="s">
        <v>80</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45657</v>
      </c>
    </row>
    <row r="31" spans="1:30" x14ac:dyDescent="0.25">
      <c r="A31" s="78" t="s">
        <v>47</v>
      </c>
      <c r="B31" t="s">
        <v>15</v>
      </c>
      <c r="D31" s="1">
        <f>IF('Customer Info'!$C$32=TRUE,0,IF(C16&lt;0,0,IF(C16&gt;2000,2000,C16)))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5">
      <c r="A32" s="78" t="s">
        <v>48</v>
      </c>
      <c r="B32" t="s">
        <v>15</v>
      </c>
      <c r="D32" s="1">
        <f>IF('Customer Info'!$C$32=TRUE,0,IF(C16&gt;15000,13000,IF(C16&gt;2000,C16-2000,0)))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5">
      <c r="A33" s="78" t="s">
        <v>49</v>
      </c>
      <c r="B33" t="s">
        <v>15</v>
      </c>
      <c r="D33" s="1">
        <f>IF('Customer Info'!$C$32=TRUE,0,IF(C16-D31-D32&gt;0,C16-D31-D32,0))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5">
      <c r="A34" s="241" t="s">
        <v>237</v>
      </c>
      <c r="B34" s="78"/>
      <c r="C34" s="78"/>
      <c r="D34" s="208">
        <f>$N$25</f>
        <v>9.4</v>
      </c>
      <c r="E34" s="101" t="s">
        <v>122</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5">
      <c r="A35" s="210" t="s">
        <v>186</v>
      </c>
      <c r="B35" s="78"/>
      <c r="C35" s="78"/>
      <c r="D35" s="100">
        <f>'Customer Info'!$B$21+'Customer Info'!$B$22-'Customer Info'!$B$23</f>
        <v>0</v>
      </c>
      <c r="E35" s="101" t="s">
        <v>41</v>
      </c>
      <c r="F35" s="102" t="s">
        <v>8</v>
      </c>
      <c r="G35" s="103">
        <f>'Rider Rates'!B23</f>
        <v>7.0209999999999995E-2</v>
      </c>
      <c r="H35" s="103"/>
      <c r="I35" s="103"/>
      <c r="J35" s="237">
        <f>SUM(G35:H35)</f>
        <v>7.0209999999999995E-2</v>
      </c>
      <c r="K35" s="104" t="s">
        <v>42</v>
      </c>
      <c r="L35" s="105">
        <f>ROUND(D35*G35,2)</f>
        <v>0</v>
      </c>
      <c r="M35" s="105"/>
      <c r="N35" s="105"/>
      <c r="O35" s="105">
        <f t="shared" si="0"/>
        <v>0</v>
      </c>
      <c r="P35" s="245">
        <f>'Rider Rates'!$D$23</f>
        <v>45444</v>
      </c>
    </row>
    <row r="36" spans="1:221" x14ac:dyDescent="0.25">
      <c r="A36" s="241" t="s">
        <v>161</v>
      </c>
      <c r="B36" s="78"/>
      <c r="C36" s="78"/>
      <c r="D36" s="100">
        <f>'Customer Info'!$B$21+'Customer Info'!$B$22-'Customer Info'!$B$23</f>
        <v>0</v>
      </c>
      <c r="E36" s="101" t="s">
        <v>41</v>
      </c>
      <c r="F36" s="102" t="s">
        <v>8</v>
      </c>
      <c r="G36" s="103">
        <f>'Rider Rates'!B34</f>
        <v>2.65E-3</v>
      </c>
      <c r="H36" s="103"/>
      <c r="I36" s="103"/>
      <c r="J36" s="237">
        <f>SUM(G36:H36)</f>
        <v>2.65E-3</v>
      </c>
      <c r="K36" s="104" t="s">
        <v>42</v>
      </c>
      <c r="L36" s="105">
        <f>ROUND(D36*G36,2)</f>
        <v>0</v>
      </c>
      <c r="M36" s="105"/>
      <c r="N36" s="105"/>
      <c r="O36" s="105">
        <f t="shared" si="0"/>
        <v>0</v>
      </c>
      <c r="P36" s="245">
        <f>'Rider Rates'!$D$34</f>
        <v>45444</v>
      </c>
    </row>
    <row r="37" spans="1:221" x14ac:dyDescent="0.25">
      <c r="A37" s="210" t="s">
        <v>193</v>
      </c>
      <c r="B37" s="78"/>
      <c r="C37" s="78"/>
      <c r="D37" s="100">
        <f>'Customer Info'!$B$21+'Customer Info'!$B$22-'Customer Info'!$B$23</f>
        <v>0</v>
      </c>
      <c r="E37" s="101" t="s">
        <v>41</v>
      </c>
      <c r="F37" s="102" t="s">
        <v>8</v>
      </c>
      <c r="G37" s="103">
        <f>'Rider Rates'!$B$45</f>
        <v>-4.1073000000000004E-3</v>
      </c>
      <c r="H37" s="103"/>
      <c r="I37" s="103"/>
      <c r="J37" s="237">
        <f>SUM(G37:H37)</f>
        <v>-4.1073000000000004E-3</v>
      </c>
      <c r="K37" s="104" t="s">
        <v>42</v>
      </c>
      <c r="L37" s="105">
        <f>ROUND(D37*G37,2)</f>
        <v>0</v>
      </c>
      <c r="M37" s="105"/>
      <c r="N37" s="105"/>
      <c r="O37" s="105">
        <f t="shared" si="0"/>
        <v>0</v>
      </c>
      <c r="P37" s="245">
        <f>'Rider Rates'!$D$45</f>
        <v>45747</v>
      </c>
    </row>
    <row r="38" spans="1:221" x14ac:dyDescent="0.25">
      <c r="A38" s="241" t="s">
        <v>210</v>
      </c>
      <c r="B38" s="78"/>
      <c r="C38" s="78"/>
      <c r="D38" s="1">
        <f>IF($C$16&lt;0,0,IF($C$16&gt;833000,833000,$C$16))</f>
        <v>0</v>
      </c>
      <c r="E38" s="101" t="s">
        <v>41</v>
      </c>
      <c r="F38" s="102" t="s">
        <v>8</v>
      </c>
      <c r="G38" s="103"/>
      <c r="H38" s="103"/>
      <c r="I38" s="103">
        <f>'Rider Rates'!D49</f>
        <v>1.8006999999999999E-3</v>
      </c>
      <c r="J38" s="103">
        <f>SUM(G38:I38)</f>
        <v>1.8006999999999999E-3</v>
      </c>
      <c r="K38" s="104" t="s">
        <v>42</v>
      </c>
      <c r="L38" s="105"/>
      <c r="M38" s="105"/>
      <c r="N38" s="87">
        <f>D38*J38</f>
        <v>0</v>
      </c>
      <c r="O38" s="105">
        <f t="shared" si="0"/>
        <v>0</v>
      </c>
      <c r="P38" s="245">
        <f>'Rider Rates'!E49</f>
        <v>45658</v>
      </c>
    </row>
    <row r="39" spans="1:221" x14ac:dyDescent="0.25">
      <c r="A39" s="210" t="s">
        <v>189</v>
      </c>
      <c r="B39" s="78"/>
      <c r="C39" s="78"/>
      <c r="D39" s="1">
        <f>IF($C$16&lt;0,0,$C$16)</f>
        <v>0</v>
      </c>
      <c r="E39" s="113" t="s">
        <v>41</v>
      </c>
      <c r="F39" s="102" t="s">
        <v>8</v>
      </c>
      <c r="G39" s="103"/>
      <c r="H39" s="103">
        <f>'Rider Rates'!G55</f>
        <v>1.9706999999999999E-2</v>
      </c>
      <c r="I39" s="103"/>
      <c r="J39" s="103">
        <f>SUM(G39:I39)</f>
        <v>1.9706999999999999E-2</v>
      </c>
      <c r="K39" s="104" t="s">
        <v>42</v>
      </c>
      <c r="L39" s="105"/>
      <c r="M39" s="105">
        <f>ROUND(D39*H39,2)</f>
        <v>0</v>
      </c>
      <c r="N39" s="205"/>
      <c r="O39" s="105">
        <f t="shared" si="0"/>
        <v>0</v>
      </c>
      <c r="P39" s="245">
        <f>'Rider Rates'!H55</f>
        <v>45747</v>
      </c>
    </row>
    <row r="40" spans="1:221" x14ac:dyDescent="0.25">
      <c r="A40" s="99" t="s">
        <v>83</v>
      </c>
      <c r="B40" s="78"/>
      <c r="C40" s="78"/>
      <c r="D40" s="1">
        <f>IF('Customer Info'!C34=TRUE,0,IF($C$16&lt;0,0,$C$16))</f>
        <v>0</v>
      </c>
      <c r="E40" s="101" t="s">
        <v>41</v>
      </c>
      <c r="F40" s="102" t="s">
        <v>8</v>
      </c>
      <c r="G40" s="103"/>
      <c r="H40" s="103"/>
      <c r="I40" s="103">
        <f>'Rider Rates'!$B$71+'Rider Rates'!$C$71</f>
        <v>0</v>
      </c>
      <c r="J40" s="103">
        <f>SUM(G40:I40)</f>
        <v>0</v>
      </c>
      <c r="K40" s="104" t="s">
        <v>42</v>
      </c>
      <c r="L40" s="105"/>
      <c r="M40" s="105"/>
      <c r="N40" s="87">
        <f>ROUND($D$40*'Rider Rates'!$B$71,2)+ROUND($D$40*'Rider Rates'!$C$71,2)</f>
        <v>0</v>
      </c>
      <c r="O40" s="209">
        <f t="shared" si="0"/>
        <v>0</v>
      </c>
      <c r="P40" s="245">
        <f>'Rider Rates'!$D$71</f>
        <v>45444</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5">
      <c r="A41" s="99" t="s">
        <v>81</v>
      </c>
      <c r="B41" s="78"/>
      <c r="C41" s="78"/>
      <c r="D41" s="208">
        <f>$N$25</f>
        <v>9.4</v>
      </c>
      <c r="E41" s="101" t="s">
        <v>122</v>
      </c>
      <c r="F41" s="102" t="s">
        <v>8</v>
      </c>
      <c r="G41" s="111"/>
      <c r="H41" s="112"/>
      <c r="I41" s="120">
        <f>'Rider Rates'!$B$85</f>
        <v>1.9512100000000001E-2</v>
      </c>
      <c r="J41" s="120">
        <f>SUM(H41:I41)</f>
        <v>1.9512100000000001E-2</v>
      </c>
      <c r="K41" s="104"/>
      <c r="L41" s="105"/>
      <c r="M41" s="105"/>
      <c r="N41" s="105">
        <f>ROUND(N$25*I41,2)</f>
        <v>0.18</v>
      </c>
      <c r="O41" s="209">
        <f t="shared" si="0"/>
        <v>0.18</v>
      </c>
      <c r="P41" s="245">
        <f>'Rider Rates'!$D$85</f>
        <v>45747</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5">
      <c r="A42" s="99" t="s">
        <v>82</v>
      </c>
      <c r="B42" s="78"/>
      <c r="C42" s="78"/>
      <c r="D42" s="208">
        <f>$N$25</f>
        <v>9.4</v>
      </c>
      <c r="E42" s="101" t="s">
        <v>122</v>
      </c>
      <c r="F42" s="102" t="s">
        <v>8</v>
      </c>
      <c r="G42" s="114"/>
      <c r="H42" s="115"/>
      <c r="I42" s="120">
        <f>'Rider Rates'!$B$87</f>
        <v>6.6985699999999995E-2</v>
      </c>
      <c r="J42" s="120">
        <f>SUM(H42:I42)</f>
        <v>6.6985699999999995E-2</v>
      </c>
      <c r="K42" s="104"/>
      <c r="L42" s="105"/>
      <c r="M42" s="105"/>
      <c r="N42" s="105">
        <f>ROUND(N$25*I42,2)</f>
        <v>0.63</v>
      </c>
      <c r="O42" s="209">
        <f t="shared" si="0"/>
        <v>0.63</v>
      </c>
      <c r="P42" s="245">
        <f>'Rider Rates'!$D$87</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5">
      <c r="A43" s="210" t="s">
        <v>206</v>
      </c>
      <c r="B43" s="78"/>
      <c r="C43" s="78"/>
      <c r="D43" s="195"/>
      <c r="E43" s="113" t="s">
        <v>115</v>
      </c>
      <c r="F43" s="106"/>
      <c r="G43" s="114"/>
      <c r="H43" s="115"/>
      <c r="I43" s="196">
        <f>'Rider Rates'!$B$91</f>
        <v>18.72</v>
      </c>
      <c r="J43" s="196">
        <f>SUM(G43:I43)</f>
        <v>18.72</v>
      </c>
      <c r="K43" s="104"/>
      <c r="L43" s="105"/>
      <c r="M43" s="105"/>
      <c r="N43" s="105">
        <f>I43</f>
        <v>18.72</v>
      </c>
      <c r="O43" s="105">
        <f>SUM(L43:N43)</f>
        <v>18.72</v>
      </c>
      <c r="P43" s="245">
        <f>'Rider Rates'!$D$91</f>
        <v>45747</v>
      </c>
    </row>
    <row r="44" spans="1:221" x14ac:dyDescent="0.25">
      <c r="A44" s="241" t="s">
        <v>251</v>
      </c>
      <c r="B44" s="78"/>
      <c r="C44" s="78"/>
      <c r="D44" s="1">
        <f>$D$29</f>
        <v>0</v>
      </c>
      <c r="E44" s="101" t="s">
        <v>41</v>
      </c>
      <c r="F44" s="102" t="s">
        <v>8</v>
      </c>
      <c r="G44" s="103"/>
      <c r="H44" s="103"/>
      <c r="I44" s="103"/>
      <c r="J44" s="103">
        <f>'Rider Rates'!$B$96</f>
        <v>0</v>
      </c>
      <c r="K44" s="104" t="s">
        <v>42</v>
      </c>
      <c r="L44" s="105"/>
      <c r="M44" s="105"/>
      <c r="N44" s="87"/>
      <c r="O44" s="105">
        <f>ROUND($D44*('Rider Rates'!B$96),2)</f>
        <v>0</v>
      </c>
      <c r="P44" s="245">
        <f>'Rider Rates'!$D$96</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41" t="s">
        <v>252</v>
      </c>
      <c r="B45" s="78"/>
      <c r="C45" s="78"/>
      <c r="D45" s="1">
        <f>$D$30</f>
        <v>0</v>
      </c>
      <c r="E45" s="101" t="s">
        <v>41</v>
      </c>
      <c r="F45" s="102" t="s">
        <v>8</v>
      </c>
      <c r="G45" s="103"/>
      <c r="H45" s="103"/>
      <c r="I45" s="103"/>
      <c r="J45" s="103">
        <f>'Rider Rates'!$B$97</f>
        <v>0</v>
      </c>
      <c r="K45" s="104" t="s">
        <v>42</v>
      </c>
      <c r="L45" s="105"/>
      <c r="M45" s="105"/>
      <c r="N45" s="87"/>
      <c r="O45" s="105">
        <f>ROUND($D45*('Rider Rates'!B$97),2)</f>
        <v>0</v>
      </c>
      <c r="P45" s="245">
        <f>'Rider Rates'!$D$97</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156</v>
      </c>
      <c r="B46" s="78"/>
      <c r="C46" s="78"/>
      <c r="D46" s="208">
        <f>$N$25</f>
        <v>9.4</v>
      </c>
      <c r="E46" s="101" t="s">
        <v>122</v>
      </c>
      <c r="F46" s="102" t="s">
        <v>8</v>
      </c>
      <c r="G46" s="114"/>
      <c r="H46" s="115"/>
      <c r="I46" s="120">
        <f>'Rider Rates'!$B$105</f>
        <v>0.24140039999999999</v>
      </c>
      <c r="J46" s="120">
        <f>SUM(H46:I46)</f>
        <v>0.24140039999999999</v>
      </c>
      <c r="K46" s="104"/>
      <c r="L46" s="105"/>
      <c r="M46" s="105"/>
      <c r="N46" s="105">
        <f>ROUND(N$25*I46,2)</f>
        <v>2.27</v>
      </c>
      <c r="O46" s="105">
        <f t="shared" si="0"/>
        <v>2.27</v>
      </c>
      <c r="P46" s="245">
        <f>'Rider Rates'!$D$105</f>
        <v>45716</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217</v>
      </c>
      <c r="B47" s="78"/>
      <c r="C47" s="78"/>
      <c r="D47" s="195"/>
      <c r="E47" s="113" t="s">
        <v>115</v>
      </c>
      <c r="F47" s="106"/>
      <c r="G47" s="114"/>
      <c r="H47" s="115"/>
      <c r="I47" s="258">
        <f>'Rider Rates'!B121</f>
        <v>4.84</v>
      </c>
      <c r="J47" s="196">
        <f>SUM(G47:I47)</f>
        <v>4.84</v>
      </c>
      <c r="K47" s="104"/>
      <c r="L47" s="105"/>
      <c r="M47" s="105"/>
      <c r="N47" s="260">
        <f>I47</f>
        <v>4.84</v>
      </c>
      <c r="O47" s="105">
        <f t="shared" ref="O47:O51" si="1">SUM(L47:N47)</f>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99" t="s">
        <v>157</v>
      </c>
      <c r="B48" s="78"/>
      <c r="C48" s="78"/>
      <c r="D48" s="100">
        <f>'Customer Info'!$B$21+'Customer Info'!$B$22-'Customer Info'!$B$23</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1"/>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208</v>
      </c>
      <c r="B49" s="78"/>
      <c r="C49" s="78"/>
      <c r="D49" s="1">
        <f>IF($C$16&lt;1,0,$C$16)</f>
        <v>0</v>
      </c>
      <c r="E49" s="101" t="s">
        <v>41</v>
      </c>
      <c r="F49" s="249" t="s">
        <v>8</v>
      </c>
      <c r="G49" s="165"/>
      <c r="H49" s="165"/>
      <c r="I49" s="251">
        <f>'Rider Rates'!B118</f>
        <v>0</v>
      </c>
      <c r="J49" s="251">
        <f>SUM(G49:I49)</f>
        <v>0</v>
      </c>
      <c r="K49" s="104" t="s">
        <v>42</v>
      </c>
      <c r="L49" s="105"/>
      <c r="M49" s="105"/>
      <c r="N49" s="105">
        <f>D49*I49</f>
        <v>0</v>
      </c>
      <c r="O49" s="105">
        <f t="shared" si="1"/>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78" t="s">
        <v>233</v>
      </c>
      <c r="B50" s="78"/>
      <c r="C50" s="78"/>
      <c r="D50" s="100">
        <f>IF(C16&lt;0,0,IF(C16&gt;833000,833000,C16))</f>
        <v>0</v>
      </c>
      <c r="E50" s="101" t="s">
        <v>41</v>
      </c>
      <c r="F50" s="102" t="s">
        <v>8</v>
      </c>
      <c r="G50" s="265"/>
      <c r="H50" s="265"/>
      <c r="I50" s="265">
        <f>'Rider Rates'!$B$125</f>
        <v>2.9050000000000001E-4</v>
      </c>
      <c r="J50" s="265">
        <f>SUM(G50:I50)</f>
        <v>2.9050000000000001E-4</v>
      </c>
      <c r="K50" s="104" t="s">
        <v>42</v>
      </c>
      <c r="L50" s="266"/>
      <c r="M50" s="266"/>
      <c r="N50" s="266">
        <f>IF(D50*J50&gt;'Rider Rates'!$C$125,'Rider Rates'!$C$125,D50*J50)</f>
        <v>0</v>
      </c>
      <c r="O50" s="266">
        <f t="shared" si="1"/>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234</v>
      </c>
      <c r="B51" s="78"/>
      <c r="C51" s="78"/>
      <c r="D51" s="123">
        <f>IF(C16&gt;833000,C16-833000,0)</f>
        <v>0</v>
      </c>
      <c r="E51" s="101" t="s">
        <v>41</v>
      </c>
      <c r="F51" s="102" t="s">
        <v>8</v>
      </c>
      <c r="G51" s="265"/>
      <c r="H51" s="265"/>
      <c r="I51" s="265">
        <f>'Rider Rates'!$B$126</f>
        <v>0</v>
      </c>
      <c r="J51" s="265">
        <f>SUM(G51:I51)</f>
        <v>0</v>
      </c>
      <c r="K51" s="104" t="s">
        <v>42</v>
      </c>
      <c r="L51" s="266"/>
      <c r="M51" s="266"/>
      <c r="N51" s="266">
        <f>D51*J51</f>
        <v>0</v>
      </c>
      <c r="O51" s="266">
        <f t="shared" si="1"/>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242</v>
      </c>
      <c r="B52" s="78"/>
      <c r="C52" s="78"/>
      <c r="D52" s="100">
        <f>D16</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179" t="s">
        <v>71</v>
      </c>
      <c r="B55" s="148"/>
      <c r="C55" s="148"/>
      <c r="D55" s="180"/>
      <c r="E55" s="181"/>
      <c r="F55" s="182"/>
      <c r="G55" s="182"/>
      <c r="H55" s="182"/>
      <c r="I55" s="182"/>
      <c r="J55" s="182"/>
      <c r="K55" s="183"/>
      <c r="L55" s="169">
        <f>SUM(L29:L54)</f>
        <v>0</v>
      </c>
      <c r="M55" s="169">
        <f t="shared" ref="M55:O55" si="2">SUM(M29:M54)</f>
        <v>0</v>
      </c>
      <c r="N55" s="169">
        <f t="shared" si="2"/>
        <v>26.639999999999997</v>
      </c>
      <c r="O55" s="169">
        <f t="shared" si="2"/>
        <v>26.639999999999997</v>
      </c>
      <c r="P55" s="184"/>
    </row>
    <row r="56" spans="1:221" x14ac:dyDescent="0.25">
      <c r="A56" s="37"/>
      <c r="D56" s="1"/>
      <c r="E56" s="35"/>
      <c r="F56" s="4"/>
      <c r="G56" s="42"/>
      <c r="H56" s="42"/>
      <c r="I56" s="42"/>
      <c r="J56" s="42"/>
      <c r="K56" s="36"/>
      <c r="L56" s="36"/>
      <c r="M56" s="36"/>
      <c r="N56" s="36"/>
      <c r="O56" s="34"/>
      <c r="P56" s="36"/>
    </row>
    <row r="57" spans="1:221" x14ac:dyDescent="0.25">
      <c r="A57" s="269" t="s">
        <v>72</v>
      </c>
      <c r="B57" s="92"/>
      <c r="C57" s="92"/>
      <c r="D57" s="92"/>
      <c r="E57" s="92"/>
      <c r="F57" s="92"/>
      <c r="G57" s="92"/>
      <c r="H57" s="92"/>
      <c r="I57" s="92"/>
      <c r="J57" s="92"/>
      <c r="K57" s="92"/>
      <c r="L57" s="98">
        <f>L25+L55</f>
        <v>0</v>
      </c>
      <c r="M57" s="98">
        <f>M25+M55</f>
        <v>0</v>
      </c>
      <c r="N57" s="98">
        <f>N25+N55</f>
        <v>36.04</v>
      </c>
      <c r="O57" s="98">
        <f>O25+O55</f>
        <v>36.04</v>
      </c>
      <c r="P57" s="98"/>
    </row>
    <row r="58" spans="1:221" x14ac:dyDescent="0.25">
      <c r="A58" s="37"/>
      <c r="B58" s="37"/>
      <c r="C58" s="37"/>
      <c r="D58" s="37"/>
      <c r="E58" s="37"/>
      <c r="F58" s="37"/>
      <c r="G58" s="37"/>
      <c r="H58" s="37"/>
      <c r="I58" s="37"/>
      <c r="J58" s="37"/>
      <c r="K58" s="37"/>
      <c r="L58" s="37"/>
      <c r="M58" s="37"/>
      <c r="N58" s="37"/>
      <c r="O58" s="40"/>
      <c r="P58" s="40"/>
    </row>
    <row r="59" spans="1:221" x14ac:dyDescent="0.25">
      <c r="A59" s="37" t="s">
        <v>37</v>
      </c>
      <c r="B59" s="37"/>
      <c r="C59" s="37"/>
      <c r="D59" s="37"/>
      <c r="E59" s="37"/>
      <c r="F59" s="37"/>
      <c r="G59" s="37"/>
      <c r="H59" s="37"/>
      <c r="I59" s="37"/>
      <c r="J59" s="37"/>
      <c r="K59" s="37"/>
      <c r="L59" s="37"/>
      <c r="M59" s="37"/>
      <c r="N59" s="37"/>
      <c r="O59" s="45">
        <f>O23+O55</f>
        <v>36.04</v>
      </c>
      <c r="P59" s="245">
        <v>40967</v>
      </c>
    </row>
    <row r="60" spans="1:221" x14ac:dyDescent="0.25">
      <c r="A60" s="37"/>
      <c r="B60" s="37"/>
      <c r="C60" s="37"/>
      <c r="D60" s="37"/>
      <c r="E60" s="37"/>
      <c r="F60" s="37"/>
      <c r="G60" s="46"/>
      <c r="H60" s="46"/>
      <c r="I60" s="46"/>
      <c r="J60" s="46"/>
      <c r="K60" s="36"/>
      <c r="L60" s="36"/>
      <c r="M60" s="36"/>
      <c r="N60" s="36"/>
      <c r="O60" s="40"/>
    </row>
    <row r="61" spans="1:221" x14ac:dyDescent="0.25">
      <c r="A61" s="41" t="s">
        <v>117</v>
      </c>
      <c r="B61" s="37"/>
      <c r="C61" s="37"/>
      <c r="D61" s="37"/>
      <c r="E61" s="37"/>
      <c r="F61" s="37"/>
      <c r="G61" s="46"/>
      <c r="H61" s="46"/>
      <c r="I61" s="46"/>
      <c r="J61" s="46"/>
      <c r="K61" s="36"/>
      <c r="L61" s="36"/>
      <c r="M61" s="36"/>
      <c r="N61" s="36"/>
      <c r="O61" s="138">
        <f>MAX($O$57,$O$59)</f>
        <v>36.04</v>
      </c>
    </row>
    <row r="62" spans="1:221" x14ac:dyDescent="0.25">
      <c r="A62" s="37"/>
      <c r="B62" s="37"/>
      <c r="C62" s="37"/>
      <c r="D62" s="37"/>
      <c r="E62" s="37"/>
      <c r="F62" s="37"/>
      <c r="G62" s="46"/>
      <c r="H62" s="46"/>
      <c r="I62" s="46"/>
      <c r="J62" s="46"/>
      <c r="K62" s="36"/>
      <c r="L62" s="36"/>
      <c r="M62" s="36"/>
      <c r="N62" s="36"/>
      <c r="O62" s="40"/>
    </row>
    <row r="63" spans="1:221" x14ac:dyDescent="0.25">
      <c r="A63" s="37"/>
      <c r="B63" s="37"/>
      <c r="C63" s="37"/>
      <c r="D63" s="37"/>
      <c r="E63" s="37"/>
      <c r="F63" s="37"/>
      <c r="G63" s="96" t="s">
        <v>86</v>
      </c>
      <c r="H63" s="46"/>
      <c r="I63" s="37"/>
      <c r="J63" s="46"/>
      <c r="K63" s="36"/>
      <c r="L63" s="191"/>
      <c r="M63" s="191"/>
      <c r="N63" s="191"/>
      <c r="O63" s="191">
        <f>ROUND(IF($C$16&lt;1,0,$O$61/($C$16*100)*10000),2)</f>
        <v>0</v>
      </c>
      <c r="P63" s="37" t="s">
        <v>87</v>
      </c>
    </row>
    <row r="64" spans="1:221" x14ac:dyDescent="0.25">
      <c r="A64" s="37"/>
      <c r="B64" s="37"/>
      <c r="C64" s="37"/>
      <c r="D64" s="37"/>
      <c r="E64" s="37"/>
      <c r="F64" s="37"/>
      <c r="G64" s="242" t="s">
        <v>190</v>
      </c>
      <c r="H64" s="136"/>
      <c r="I64" s="133"/>
      <c r="J64" s="136"/>
      <c r="K64" s="137"/>
      <c r="L64" s="78"/>
      <c r="M64" s="78"/>
      <c r="N64" s="78"/>
      <c r="O64" s="243">
        <f>ROUND(IF($C$16&lt;1,0,(L57)/($C$16*100)*10000),2)</f>
        <v>0</v>
      </c>
      <c r="P64" s="25" t="s">
        <v>87</v>
      </c>
    </row>
    <row r="65" spans="1:16" x14ac:dyDescent="0.25">
      <c r="A65" s="37"/>
      <c r="B65" s="37"/>
      <c r="C65" s="37"/>
      <c r="D65" s="37"/>
      <c r="E65" s="37"/>
      <c r="F65" s="37"/>
      <c r="G65" s="96"/>
      <c r="H65" s="46"/>
      <c r="I65" s="96"/>
      <c r="J65" s="46"/>
      <c r="K65" s="36"/>
      <c r="L65" s="36"/>
      <c r="M65" s="36"/>
      <c r="N65" s="36"/>
      <c r="O65" s="130"/>
      <c r="P65" s="37"/>
    </row>
    <row r="66" spans="1:16" ht="20.25" customHeight="1" x14ac:dyDescent="0.4">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5">
      <c r="A67" s="37"/>
      <c r="B67" s="37"/>
      <c r="C67" s="37"/>
      <c r="D67" s="54"/>
      <c r="E67" s="3"/>
      <c r="F67" s="4"/>
      <c r="G67" s="55"/>
      <c r="H67" s="55"/>
      <c r="I67" s="93"/>
      <c r="J67" s="55"/>
      <c r="K67" s="37"/>
      <c r="L67" s="37"/>
      <c r="M67" s="37"/>
      <c r="N67" s="37"/>
      <c r="O67" s="40"/>
    </row>
    <row r="68" spans="1:16" x14ac:dyDescent="0.25">
      <c r="A68" s="37"/>
      <c r="B68" s="37"/>
      <c r="C68" s="37"/>
      <c r="D68" s="54"/>
      <c r="E68" s="3"/>
      <c r="F68" s="4"/>
      <c r="G68" s="55"/>
      <c r="H68" s="55"/>
      <c r="I68" s="55"/>
      <c r="J68" s="55"/>
      <c r="K68" s="37"/>
      <c r="L68" s="37"/>
      <c r="M68" s="37"/>
      <c r="N68" s="37"/>
      <c r="O68" s="40"/>
    </row>
    <row r="69" spans="1:16" x14ac:dyDescent="0.25">
      <c r="A69" s="41"/>
      <c r="B69" s="37"/>
      <c r="C69" s="37"/>
      <c r="D69" s="37"/>
      <c r="E69" s="37"/>
      <c r="F69" s="37"/>
      <c r="G69" s="37"/>
      <c r="H69" s="37"/>
      <c r="J69" s="37"/>
      <c r="K69" s="37"/>
      <c r="L69" s="40"/>
      <c r="M69" s="40"/>
      <c r="N69" s="40"/>
      <c r="O69" s="138"/>
    </row>
    <row r="70" spans="1:16" x14ac:dyDescent="0.25">
      <c r="B70" s="37"/>
      <c r="C70" s="37"/>
      <c r="D70" s="37"/>
      <c r="E70" s="37"/>
      <c r="F70" s="37"/>
      <c r="G70" s="96"/>
      <c r="H70" s="37"/>
      <c r="I70" s="37"/>
      <c r="J70" s="37"/>
      <c r="K70" s="37"/>
      <c r="L70" s="60"/>
      <c r="M70" s="60"/>
      <c r="N70" s="60"/>
      <c r="O70" s="130"/>
      <c r="P70" s="37"/>
    </row>
    <row r="71" spans="1:16" x14ac:dyDescent="0.25">
      <c r="G71" s="133"/>
      <c r="H71" s="56"/>
      <c r="I71" s="133"/>
      <c r="J71" s="56"/>
      <c r="K71" s="56"/>
      <c r="L71" s="134"/>
      <c r="M71" s="134"/>
      <c r="N71" s="134"/>
      <c r="O71" s="135"/>
      <c r="P71" s="25"/>
    </row>
    <row r="73" spans="1:16" x14ac:dyDescent="0.25">
      <c r="A73" s="474"/>
    </row>
    <row r="74" spans="1:16" x14ac:dyDescent="0.25">
      <c r="A74" s="474"/>
    </row>
    <row r="75" spans="1:16" x14ac:dyDescent="0.25">
      <c r="A75" s="474"/>
    </row>
    <row r="76" spans="1:16" x14ac:dyDescent="0.25">
      <c r="A76" s="474"/>
    </row>
    <row r="77" spans="1:16" x14ac:dyDescent="0.25">
      <c r="A77" s="474"/>
    </row>
    <row r="78" spans="1:16" x14ac:dyDescent="0.25">
      <c r="A78" s="474"/>
    </row>
    <row r="79" spans="1:16" x14ac:dyDescent="0.25">
      <c r="A79" s="474"/>
    </row>
    <row r="80" spans="1:16" x14ac:dyDescent="0.25">
      <c r="A80" s="474"/>
    </row>
    <row r="81" spans="1:1" x14ac:dyDescent="0.25">
      <c r="A81" s="474"/>
    </row>
    <row r="82" spans="1:1" x14ac:dyDescent="0.25">
      <c r="A82" s="474"/>
    </row>
    <row r="83" spans="1:1" x14ac:dyDescent="0.25">
      <c r="A83" s="474"/>
    </row>
    <row r="84" spans="1:1" x14ac:dyDescent="0.25">
      <c r="A84" s="474"/>
    </row>
    <row r="85" spans="1:1" x14ac:dyDescent="0.25">
      <c r="A85" s="474"/>
    </row>
    <row r="86" spans="1:1" x14ac:dyDescent="0.25">
      <c r="A86" s="474"/>
    </row>
    <row r="87" spans="1:1" x14ac:dyDescent="0.25">
      <c r="A87" s="474"/>
    </row>
  </sheetData>
  <sheetProtection algorithmName="SHA-512" hashValue="x700S2t4F0pYA7GnLWxWDpBXbuqOvbn4efM7/kJxT9NAlCsaxwn2b/17bhsiIJK7jXjpDexNz++pKv2uyhKLwA==" saltValue="jBCNS3hWwWHMs9nB4VW1P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38100</xdr:colOff>
                    <xdr:row>0</xdr:row>
                    <xdr:rowOff>45720</xdr:rowOff>
                  </from>
                  <to>
                    <xdr:col>0</xdr:col>
                    <xdr:colOff>563880</xdr:colOff>
                    <xdr:row>1</xdr:row>
                    <xdr:rowOff>38100</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411480</xdr:colOff>
                    <xdr:row>81</xdr:row>
                    <xdr:rowOff>76200</xdr:rowOff>
                  </from>
                  <to>
                    <xdr:col>16</xdr:col>
                    <xdr:colOff>38100</xdr:colOff>
                    <xdr:row>82</xdr:row>
                    <xdr:rowOff>144780</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IV87"/>
  <sheetViews>
    <sheetView showGridLines="0" topLeftCell="A28" zoomScale="80" zoomScaleNormal="80" workbookViewId="0">
      <selection activeCell="D39" sqref="D39"/>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0" hidden="1" customWidth="1"/>
  </cols>
  <sheetData>
    <row r="1" spans="1:256" ht="21" x14ac:dyDescent="0.4">
      <c r="A1" s="491" t="s">
        <v>120</v>
      </c>
      <c r="B1" s="491"/>
      <c r="C1" s="491"/>
      <c r="D1" s="491"/>
      <c r="E1" s="491"/>
      <c r="F1" s="491"/>
      <c r="G1" s="491"/>
      <c r="H1" s="491"/>
      <c r="I1" s="491"/>
      <c r="J1" s="491"/>
      <c r="K1" s="491"/>
      <c r="L1" s="491"/>
      <c r="M1" s="491"/>
      <c r="N1" s="491"/>
      <c r="O1" s="491"/>
      <c r="P1" s="491"/>
    </row>
    <row r="2" spans="1:256" ht="21" x14ac:dyDescent="0.4">
      <c r="A2" s="476" t="s">
        <v>277</v>
      </c>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476"/>
      <c r="AR2" s="476"/>
      <c r="AS2" s="476"/>
      <c r="AT2" s="476"/>
      <c r="AU2" s="476"/>
      <c r="AV2" s="476"/>
      <c r="AW2" s="476"/>
      <c r="AX2" s="476"/>
      <c r="AY2" s="476"/>
      <c r="AZ2" s="476"/>
      <c r="BA2" s="476"/>
      <c r="BB2" s="476"/>
      <c r="BC2" s="476"/>
      <c r="BD2" s="476"/>
      <c r="BE2" s="476"/>
      <c r="BF2" s="476"/>
      <c r="BG2" s="476"/>
      <c r="BH2" s="476"/>
      <c r="BI2" s="476"/>
      <c r="BJ2" s="476"/>
      <c r="BK2" s="476"/>
      <c r="BL2" s="476"/>
      <c r="BM2" s="476"/>
      <c r="BN2" s="476"/>
      <c r="BO2" s="476"/>
      <c r="BP2" s="476"/>
      <c r="BQ2" s="476"/>
      <c r="BR2" s="476"/>
      <c r="BS2" s="476"/>
      <c r="BT2" s="476"/>
      <c r="BU2" s="476"/>
      <c r="BV2" s="476"/>
      <c r="BW2" s="476"/>
      <c r="BX2" s="476"/>
      <c r="BY2" s="476"/>
      <c r="BZ2" s="476"/>
      <c r="CA2" s="476"/>
      <c r="CB2" s="476"/>
      <c r="CC2" s="476"/>
      <c r="CD2" s="476"/>
      <c r="CE2" s="476"/>
      <c r="CF2" s="476"/>
      <c r="CG2" s="476"/>
      <c r="CH2" s="476"/>
      <c r="CI2" s="476"/>
      <c r="CJ2" s="476"/>
      <c r="CK2" s="476"/>
      <c r="CL2" s="476"/>
      <c r="CM2" s="476"/>
      <c r="CN2" s="476"/>
      <c r="CO2" s="476"/>
      <c r="CP2" s="476"/>
      <c r="CQ2" s="476"/>
      <c r="CR2" s="476"/>
      <c r="CS2" s="476"/>
      <c r="CT2" s="476"/>
      <c r="CU2" s="476"/>
      <c r="CV2" s="476"/>
      <c r="CW2" s="476"/>
      <c r="CX2" s="476"/>
      <c r="CY2" s="476"/>
      <c r="CZ2" s="476"/>
      <c r="DA2" s="476"/>
      <c r="DB2" s="476"/>
      <c r="DC2" s="476"/>
      <c r="DD2" s="476"/>
      <c r="DE2" s="476"/>
      <c r="DF2" s="476"/>
      <c r="DG2" s="476"/>
      <c r="DH2" s="476"/>
      <c r="DI2" s="476"/>
      <c r="DJ2" s="476"/>
      <c r="DK2" s="476"/>
      <c r="DL2" s="476"/>
      <c r="DM2" s="476"/>
      <c r="DN2" s="476"/>
      <c r="DO2" s="476"/>
      <c r="DP2" s="476"/>
      <c r="DQ2" s="476"/>
      <c r="DR2" s="476"/>
      <c r="DS2" s="476"/>
      <c r="DT2" s="476"/>
      <c r="DU2" s="476"/>
      <c r="DV2" s="476"/>
      <c r="DW2" s="476"/>
      <c r="DX2" s="476"/>
      <c r="DY2" s="476"/>
      <c r="DZ2" s="476"/>
      <c r="EA2" s="476"/>
      <c r="EB2" s="476"/>
      <c r="EC2" s="476"/>
      <c r="ED2" s="476"/>
      <c r="EE2" s="476"/>
      <c r="EF2" s="476"/>
      <c r="EG2" s="476"/>
      <c r="EH2" s="476"/>
      <c r="EI2" s="476"/>
      <c r="EJ2" s="476"/>
      <c r="EK2" s="476"/>
      <c r="EL2" s="476"/>
      <c r="EM2" s="476"/>
      <c r="EN2" s="476"/>
      <c r="EO2" s="476"/>
      <c r="EP2" s="476"/>
      <c r="EQ2" s="476"/>
      <c r="ER2" s="476"/>
      <c r="ES2" s="476"/>
      <c r="ET2" s="476"/>
      <c r="EU2" s="476"/>
      <c r="EV2" s="476"/>
      <c r="EW2" s="476"/>
      <c r="EX2" s="476"/>
      <c r="EY2" s="476"/>
      <c r="EZ2" s="476"/>
      <c r="FA2" s="476"/>
      <c r="FB2" s="476"/>
      <c r="FC2" s="476"/>
      <c r="FD2" s="476"/>
      <c r="FE2" s="476"/>
      <c r="FF2" s="476"/>
      <c r="FG2" s="476"/>
      <c r="FH2" s="476"/>
      <c r="FI2" s="476"/>
      <c r="FJ2" s="476"/>
      <c r="FK2" s="476"/>
      <c r="FL2" s="476"/>
      <c r="FM2" s="476"/>
      <c r="FN2" s="476"/>
      <c r="FO2" s="476"/>
      <c r="FP2" s="476"/>
      <c r="FQ2" s="476"/>
      <c r="FR2" s="476"/>
      <c r="FS2" s="476"/>
      <c r="FT2" s="476"/>
      <c r="FU2" s="476"/>
      <c r="FV2" s="476"/>
      <c r="FW2" s="476"/>
      <c r="FX2" s="476"/>
      <c r="FY2" s="476"/>
      <c r="FZ2" s="476"/>
      <c r="GA2" s="476"/>
      <c r="GB2" s="476"/>
      <c r="GC2" s="476"/>
      <c r="GD2" s="476"/>
      <c r="GE2" s="476"/>
      <c r="GF2" s="476"/>
      <c r="GG2" s="476"/>
      <c r="GH2" s="476"/>
      <c r="GI2" s="476"/>
      <c r="GJ2" s="476"/>
      <c r="GK2" s="476"/>
      <c r="GL2" s="476"/>
      <c r="GM2" s="476"/>
      <c r="GN2" s="476"/>
      <c r="GO2" s="476"/>
      <c r="GP2" s="476"/>
      <c r="GQ2" s="476"/>
      <c r="GR2" s="476"/>
      <c r="GS2" s="476"/>
      <c r="GT2" s="476"/>
      <c r="GU2" s="476"/>
      <c r="GV2" s="476"/>
      <c r="GW2" s="476"/>
      <c r="GX2" s="476"/>
      <c r="GY2" s="476"/>
      <c r="GZ2" s="476"/>
      <c r="HA2" s="476"/>
      <c r="HB2" s="476"/>
      <c r="HC2" s="476"/>
      <c r="HD2" s="476"/>
      <c r="HE2" s="476"/>
      <c r="HF2" s="476"/>
      <c r="HG2" s="476"/>
      <c r="HH2" s="476"/>
      <c r="HI2" s="476"/>
      <c r="HJ2" s="476"/>
      <c r="HK2" s="476"/>
      <c r="HL2" s="476"/>
      <c r="HM2" s="476"/>
      <c r="HN2" s="476"/>
      <c r="HO2" s="476"/>
      <c r="HP2" s="476"/>
      <c r="HQ2" s="476"/>
      <c r="HR2" s="476"/>
      <c r="HS2" s="476"/>
      <c r="HT2" s="476"/>
      <c r="HU2" s="476"/>
      <c r="HV2" s="476"/>
      <c r="HW2" s="476"/>
      <c r="HX2" s="476"/>
      <c r="HY2" s="476"/>
      <c r="HZ2" s="476"/>
      <c r="IA2" s="476"/>
      <c r="IB2" s="476"/>
      <c r="IC2" s="476"/>
      <c r="ID2" s="476"/>
      <c r="IE2" s="476"/>
      <c r="IF2" s="476"/>
      <c r="IG2" s="476"/>
      <c r="IH2" s="476"/>
      <c r="II2" s="476"/>
      <c r="IJ2" s="476"/>
      <c r="IK2" s="476"/>
      <c r="IL2" s="476"/>
      <c r="IM2" s="476"/>
      <c r="IN2" s="476"/>
      <c r="IO2" s="476"/>
      <c r="IP2" s="476"/>
      <c r="IQ2" s="476"/>
      <c r="IR2" s="476"/>
      <c r="IS2" s="476"/>
      <c r="IT2" s="476"/>
      <c r="IU2" s="476"/>
      <c r="IV2" s="476"/>
    </row>
    <row r="3" spans="1:256" ht="17.399999999999999" x14ac:dyDescent="0.3">
      <c r="A3" s="492" t="s">
        <v>262</v>
      </c>
      <c r="B3" s="492"/>
      <c r="C3" s="492"/>
      <c r="D3" s="492"/>
      <c r="E3" s="492"/>
      <c r="F3" s="492"/>
      <c r="G3" s="492"/>
      <c r="H3" s="492"/>
      <c r="I3" s="492"/>
      <c r="J3" s="492"/>
      <c r="K3" s="492"/>
      <c r="L3" s="492"/>
      <c r="M3" s="492"/>
      <c r="N3" s="492"/>
      <c r="O3" s="492"/>
      <c r="P3" s="492"/>
    </row>
    <row r="4" spans="1:256" ht="15.6" x14ac:dyDescent="0.3">
      <c r="A4" s="477" t="str">
        <f>'Customer Info'!B11</f>
        <v>Breakdown of Charges Based on Entered Information</v>
      </c>
      <c r="B4" s="477"/>
      <c r="C4" s="477"/>
      <c r="D4" s="477"/>
      <c r="E4" s="477"/>
      <c r="F4" s="477"/>
      <c r="G4" s="477"/>
      <c r="H4" s="477"/>
      <c r="I4" s="477"/>
      <c r="J4" s="477"/>
      <c r="K4" s="477"/>
      <c r="L4" s="477"/>
      <c r="M4" s="477"/>
      <c r="N4" s="477"/>
      <c r="O4" s="477"/>
      <c r="P4" s="477"/>
    </row>
    <row r="5" spans="1:256" ht="15" x14ac:dyDescent="0.25">
      <c r="A5" s="75"/>
      <c r="B5" s="75"/>
      <c r="C5" s="75"/>
      <c r="D5" s="75"/>
      <c r="E5" s="75"/>
      <c r="F5" s="75"/>
      <c r="G5" s="75"/>
      <c r="H5" s="75"/>
      <c r="I5" s="75"/>
      <c r="J5" s="75"/>
      <c r="K5" s="75"/>
    </row>
    <row r="6" spans="1:256" x14ac:dyDescent="0.25">
      <c r="A6" s="267">
        <f ca="1">TODAY()</f>
        <v>45744</v>
      </c>
      <c r="B6" s="210" t="s">
        <v>261</v>
      </c>
      <c r="C6" s="274"/>
      <c r="D6" s="274"/>
      <c r="E6" s="274"/>
      <c r="F6" s="274"/>
      <c r="G6" s="274"/>
      <c r="H6" s="274"/>
      <c r="I6" s="274"/>
      <c r="J6" s="274"/>
      <c r="K6" s="274"/>
    </row>
    <row r="7" spans="1:256" ht="24.6" x14ac:dyDescent="0.4">
      <c r="A7" s="502"/>
      <c r="B7" s="502"/>
      <c r="C7" s="502"/>
      <c r="D7" s="502"/>
      <c r="E7" s="502"/>
      <c r="F7" s="502"/>
      <c r="G7" s="502"/>
      <c r="H7" s="502"/>
      <c r="I7" s="502"/>
      <c r="J7" s="502"/>
      <c r="K7" s="502"/>
      <c r="L7" s="502"/>
      <c r="M7" s="502"/>
      <c r="N7" s="502"/>
      <c r="O7" s="502"/>
      <c r="P7" s="502"/>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4</v>
      </c>
      <c r="C10" s="194" t="str">
        <f>LOOKUP(B10,R10:AD10,R11:AD11)</f>
        <v>April</v>
      </c>
      <c r="D10" s="133">
        <f>'Customer Info'!C9</f>
        <v>2025</v>
      </c>
      <c r="S10">
        <v>1</v>
      </c>
      <c r="T10">
        <v>2</v>
      </c>
      <c r="U10">
        <v>3</v>
      </c>
      <c r="V10">
        <v>4</v>
      </c>
      <c r="W10">
        <v>5</v>
      </c>
      <c r="X10">
        <v>6</v>
      </c>
      <c r="Y10">
        <v>7</v>
      </c>
      <c r="Z10">
        <v>8</v>
      </c>
      <c r="AA10">
        <v>9</v>
      </c>
      <c r="AB10">
        <v>10</v>
      </c>
      <c r="AC10">
        <v>11</v>
      </c>
      <c r="AD10">
        <v>12</v>
      </c>
    </row>
    <row r="11" spans="1:256" ht="15" customHeight="1" x14ac:dyDescent="0.25">
      <c r="A11" s="490"/>
      <c r="B11" s="490"/>
      <c r="C11" s="490"/>
      <c r="D11" s="490"/>
      <c r="E11" s="490"/>
      <c r="F11" s="490"/>
      <c r="G11" s="490"/>
      <c r="H11" s="490"/>
      <c r="I11" s="490"/>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5">
      <c r="A12" s="28" t="s">
        <v>27</v>
      </c>
      <c r="B12" s="22"/>
      <c r="C12" s="22"/>
      <c r="D12" s="22"/>
      <c r="E12" s="22"/>
      <c r="F12" s="22"/>
      <c r="G12" s="22"/>
      <c r="H12" s="22"/>
      <c r="I12" s="22"/>
      <c r="J12" s="22"/>
      <c r="K12" s="22"/>
      <c r="L12" s="22"/>
      <c r="M12" s="22"/>
      <c r="N12" s="22"/>
      <c r="O12" s="22"/>
      <c r="P12" s="22"/>
      <c r="R12" s="3" t="s">
        <v>187</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ROUND(C14*C17,1)</f>
        <v>0</v>
      </c>
      <c r="E14" s="29" t="s">
        <v>45</v>
      </c>
      <c r="F14" s="30"/>
      <c r="G14" s="29" t="s">
        <v>15</v>
      </c>
      <c r="I14" s="53" t="s">
        <v>15</v>
      </c>
      <c r="J14" s="29"/>
      <c r="K14" s="29"/>
      <c r="L14" s="29"/>
      <c r="M14" s="29"/>
      <c r="N14" s="29"/>
    </row>
    <row r="15" spans="1:256" x14ac:dyDescent="0.25">
      <c r="A15" s="31" t="s">
        <v>29</v>
      </c>
      <c r="B15" s="31"/>
      <c r="C15" s="44">
        <f>'Customer Info'!B19</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C16*C17</f>
        <v>0</v>
      </c>
      <c r="E16" s="31" t="s">
        <v>41</v>
      </c>
      <c r="F16" s="33"/>
      <c r="G16" s="31"/>
      <c r="H16" s="31"/>
      <c r="I16" s="31"/>
      <c r="J16" s="31"/>
      <c r="K16" s="31"/>
      <c r="L16" s="31"/>
      <c r="M16" s="31"/>
      <c r="N16" s="31"/>
      <c r="O16" s="31"/>
    </row>
    <row r="17" spans="1:30" x14ac:dyDescent="0.25">
      <c r="A17" s="31" t="s">
        <v>54</v>
      </c>
      <c r="B17" s="31"/>
      <c r="C17" s="58">
        <f>+'Customer Info'!E18</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5">
      <c r="A18" s="31" t="s">
        <v>15</v>
      </c>
      <c r="B18" s="31"/>
      <c r="C18" s="82" t="s">
        <v>15</v>
      </c>
      <c r="D18" s="504" t="s">
        <v>15</v>
      </c>
      <c r="E18" s="504"/>
      <c r="F18" s="504"/>
      <c r="G18" s="504"/>
      <c r="H18" s="504"/>
      <c r="K18" s="31"/>
      <c r="L18" s="31"/>
      <c r="M18" s="31"/>
      <c r="N18" s="31"/>
      <c r="O18" s="50"/>
    </row>
    <row r="19" spans="1:30" x14ac:dyDescent="0.25">
      <c r="A19" s="31" t="s">
        <v>15</v>
      </c>
      <c r="B19" s="31"/>
      <c r="C19" s="82" t="s">
        <v>15</v>
      </c>
      <c r="D19" s="504" t="s">
        <v>15</v>
      </c>
      <c r="E19" s="504"/>
      <c r="F19" s="504"/>
      <c r="G19" s="504"/>
      <c r="H19" s="504"/>
      <c r="I19" s="23"/>
      <c r="J19" s="23"/>
      <c r="K19" s="31"/>
      <c r="L19" s="31"/>
      <c r="M19" s="31"/>
      <c r="N19" s="31"/>
      <c r="O19" s="50"/>
    </row>
    <row r="20" spans="1:30" x14ac:dyDescent="0.25">
      <c r="A20" s="31"/>
      <c r="B20" s="31"/>
      <c r="C20" s="33"/>
      <c r="D20" s="33"/>
      <c r="E20" s="33"/>
      <c r="F20" s="33"/>
      <c r="G20" s="23"/>
      <c r="H20" s="23"/>
      <c r="I20" s="23"/>
      <c r="J20" s="23"/>
      <c r="K20" s="31"/>
      <c r="L20" s="31"/>
      <c r="M20" s="31"/>
      <c r="N20" s="31"/>
      <c r="O20" s="31"/>
    </row>
    <row r="21" spans="1:30" x14ac:dyDescent="0.25">
      <c r="A21" s="28" t="s">
        <v>31</v>
      </c>
      <c r="B21" s="22"/>
      <c r="C21" s="22"/>
      <c r="D21" s="22"/>
      <c r="E21" s="22"/>
      <c r="F21" s="22"/>
      <c r="G21" s="486" t="s">
        <v>68</v>
      </c>
      <c r="H21" s="487"/>
      <c r="I21" s="487"/>
      <c r="J21" s="488"/>
      <c r="K21" s="22"/>
      <c r="L21" s="489" t="s">
        <v>69</v>
      </c>
      <c r="M21" s="489"/>
      <c r="N21" s="489"/>
      <c r="O21" s="489"/>
    </row>
    <row r="22" spans="1:30" x14ac:dyDescent="0.25">
      <c r="A22" s="18"/>
      <c r="B22" s="18"/>
      <c r="C22" s="18"/>
      <c r="D22" s="18"/>
      <c r="E22" s="18"/>
      <c r="F22" s="18"/>
      <c r="G22" s="8" t="s">
        <v>65</v>
      </c>
      <c r="H22" s="8" t="s">
        <v>66</v>
      </c>
      <c r="I22" s="8" t="s">
        <v>67</v>
      </c>
      <c r="J22" s="112" t="s">
        <v>34</v>
      </c>
      <c r="K22" s="18"/>
      <c r="L22" s="268" t="s">
        <v>65</v>
      </c>
      <c r="M22" s="268" t="s">
        <v>66</v>
      </c>
      <c r="N22" s="268" t="s">
        <v>67</v>
      </c>
      <c r="O22" s="132" t="s">
        <v>34</v>
      </c>
      <c r="P22" s="43" t="s">
        <v>57</v>
      </c>
    </row>
    <row r="23" spans="1:30" x14ac:dyDescent="0.25">
      <c r="A23" t="s">
        <v>32</v>
      </c>
      <c r="G23" s="86"/>
      <c r="H23" s="86"/>
      <c r="I23" s="86">
        <v>138.5</v>
      </c>
      <c r="J23" s="86">
        <f>SUM(G23:I23)</f>
        <v>138.5</v>
      </c>
      <c r="L23" s="88"/>
      <c r="M23" s="88"/>
      <c r="N23" s="88">
        <f>I23</f>
        <v>138.5</v>
      </c>
      <c r="O23" s="209">
        <f>SUM(L23:N23)</f>
        <v>138.5</v>
      </c>
      <c r="P23" s="245">
        <v>44531</v>
      </c>
    </row>
    <row r="24" spans="1:30" x14ac:dyDescent="0.25">
      <c r="A24" t="s">
        <v>132</v>
      </c>
      <c r="D24" s="1">
        <f>D16</f>
        <v>0</v>
      </c>
      <c r="E24" s="101" t="s">
        <v>41</v>
      </c>
      <c r="F24" s="102" t="s">
        <v>8</v>
      </c>
      <c r="G24" s="84"/>
      <c r="H24" s="86"/>
      <c r="I24" s="84">
        <v>1.37173E-2</v>
      </c>
      <c r="J24" s="84">
        <f>I24</f>
        <v>1.37173E-2</v>
      </c>
      <c r="K24" s="104" t="s">
        <v>42</v>
      </c>
      <c r="L24" s="87"/>
      <c r="M24" s="88"/>
      <c r="N24" s="87">
        <f>D24*J24</f>
        <v>0</v>
      </c>
      <c r="O24" s="209">
        <f>SUM(L24:N24)</f>
        <v>0</v>
      </c>
      <c r="P24" s="245"/>
    </row>
    <row r="25" spans="1:30" x14ac:dyDescent="0.25">
      <c r="A25" s="37" t="s">
        <v>50</v>
      </c>
      <c r="B25" s="37"/>
      <c r="C25" s="37"/>
      <c r="D25" s="38"/>
      <c r="E25" s="38"/>
      <c r="F25" s="37"/>
      <c r="G25" s="37"/>
      <c r="H25" s="37"/>
      <c r="I25" s="37"/>
      <c r="J25" s="37"/>
      <c r="K25" s="39"/>
      <c r="L25" s="40"/>
      <c r="M25" s="40"/>
      <c r="N25" s="40">
        <f>SUM(N23:N24)</f>
        <v>138.5</v>
      </c>
      <c r="O25" s="40">
        <f>SUM(O23:O24)</f>
        <v>138.5</v>
      </c>
    </row>
    <row r="26" spans="1:30" x14ac:dyDescent="0.25">
      <c r="A26" s="89"/>
      <c r="B26" s="89"/>
      <c r="C26" s="90"/>
      <c r="D26" s="90"/>
      <c r="E26" s="90"/>
      <c r="F26" s="90"/>
      <c r="G26" s="91"/>
      <c r="H26" s="91"/>
      <c r="I26" s="91"/>
      <c r="J26" s="91"/>
      <c r="K26" s="89"/>
      <c r="L26" s="89"/>
      <c r="M26" s="89"/>
      <c r="N26" s="89"/>
      <c r="O26" s="89"/>
      <c r="P26" s="89"/>
    </row>
    <row r="27" spans="1:30" x14ac:dyDescent="0.25">
      <c r="A27" s="41" t="s">
        <v>70</v>
      </c>
      <c r="D27" s="1"/>
      <c r="E27" s="1"/>
      <c r="K27" s="36"/>
      <c r="L27" s="36"/>
      <c r="M27" s="36"/>
      <c r="N27" s="36"/>
      <c r="O27" s="34"/>
      <c r="P27" s="34"/>
    </row>
    <row r="28" spans="1:30" x14ac:dyDescent="0.25">
      <c r="A28" s="37"/>
      <c r="D28" s="1"/>
      <c r="E28" s="1"/>
      <c r="K28" s="36"/>
      <c r="L28" s="36"/>
      <c r="M28" s="36"/>
      <c r="N28" s="36"/>
      <c r="O28" s="34"/>
    </row>
    <row r="29" spans="1:30" x14ac:dyDescent="0.25">
      <c r="A29" s="78" t="s">
        <v>79</v>
      </c>
      <c r="D29" s="1">
        <f>IF($C$16&lt;0,0,IF($C$16&gt;833000,833000,$C$16))</f>
        <v>0</v>
      </c>
      <c r="E29" s="35" t="s">
        <v>41</v>
      </c>
      <c r="F29" s="4" t="s">
        <v>8</v>
      </c>
      <c r="G29" s="83"/>
      <c r="H29" s="84"/>
      <c r="I29" s="103">
        <f>'Rider Rates'!$B$4</f>
        <v>4.6278999999999999E-3</v>
      </c>
      <c r="J29" s="6">
        <f>SUM(G29:I29)</f>
        <v>4.6278999999999999E-3</v>
      </c>
      <c r="K29" s="36" t="s">
        <v>42</v>
      </c>
      <c r="L29" s="87"/>
      <c r="M29" s="87"/>
      <c r="N29" s="87">
        <f>ROUND($D29*I29,2)</f>
        <v>0</v>
      </c>
      <c r="O29" s="87">
        <f>SUM(L29:N29)</f>
        <v>0</v>
      </c>
      <c r="P29" s="245">
        <f>'Rider Rates'!$D$4</f>
        <v>45657</v>
      </c>
    </row>
    <row r="30" spans="1:30" x14ac:dyDescent="0.25">
      <c r="A30" s="78" t="s">
        <v>80</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45657</v>
      </c>
    </row>
    <row r="31" spans="1:30" x14ac:dyDescent="0.25">
      <c r="A31" s="78" t="s">
        <v>47</v>
      </c>
      <c r="B31" t="s">
        <v>15</v>
      </c>
      <c r="D31" s="1">
        <f>IF('Customer Info'!$C$32=TRUE,0,IF(C16&lt;0,0,IF(C16&gt;2000,2000,C16)))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5">
      <c r="A32" s="78" t="s">
        <v>48</v>
      </c>
      <c r="B32" t="s">
        <v>15</v>
      </c>
      <c r="D32" s="1">
        <f>IF('Customer Info'!$C$32=TRUE,0,IF(C16&gt;15000,13000,IF(C16&gt;2000,C16-2000,0)))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5">
      <c r="A33" s="78" t="s">
        <v>49</v>
      </c>
      <c r="B33" t="s">
        <v>15</v>
      </c>
      <c r="D33" s="1">
        <f>IF('Customer Info'!$C$32=TRUE,0,IF(C16-D31-D32&gt;0,C16-D31-D32,0))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5">
      <c r="A34" s="241" t="s">
        <v>237</v>
      </c>
      <c r="B34" s="78"/>
      <c r="C34" s="78"/>
      <c r="D34" s="208">
        <f>$N$25</f>
        <v>138.5</v>
      </c>
      <c r="E34" s="101" t="s">
        <v>122</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5">
      <c r="A35" s="210" t="s">
        <v>186</v>
      </c>
      <c r="B35" s="78"/>
      <c r="C35" s="78"/>
      <c r="D35" s="100">
        <f>'Customer Info'!$B$21+'Customer Info'!$B$22-'Customer Info'!$B$23</f>
        <v>0</v>
      </c>
      <c r="E35" s="101" t="s">
        <v>41</v>
      </c>
      <c r="F35" s="102" t="s">
        <v>8</v>
      </c>
      <c r="G35" s="103">
        <f>'Rider Rates'!B24</f>
        <v>6.7849999999999994E-2</v>
      </c>
      <c r="H35" s="103"/>
      <c r="I35" s="103"/>
      <c r="J35" s="237">
        <f>SUM(G35:H35)</f>
        <v>6.7849999999999994E-2</v>
      </c>
      <c r="K35" s="104" t="s">
        <v>42</v>
      </c>
      <c r="L35" s="105">
        <f>ROUND(D35*G35,2)</f>
        <v>0</v>
      </c>
      <c r="M35" s="105"/>
      <c r="N35" s="105"/>
      <c r="O35" s="105">
        <f t="shared" si="0"/>
        <v>0</v>
      </c>
      <c r="P35" s="245">
        <f>'Rider Rates'!$D$23</f>
        <v>45444</v>
      </c>
    </row>
    <row r="36" spans="1:221" x14ac:dyDescent="0.25">
      <c r="A36" s="241" t="s">
        <v>161</v>
      </c>
      <c r="B36" s="78"/>
      <c r="C36" s="78"/>
      <c r="D36" s="100">
        <f>'Customer Info'!$B$21+'Customer Info'!$B$22-'Customer Info'!$B$23</f>
        <v>0</v>
      </c>
      <c r="E36" s="101" t="s">
        <v>41</v>
      </c>
      <c r="F36" s="102" t="s">
        <v>8</v>
      </c>
      <c r="G36" s="103">
        <f>'Rider Rates'!$B$37</f>
        <v>2.14E-3</v>
      </c>
      <c r="H36" s="103"/>
      <c r="I36" s="103"/>
      <c r="J36" s="237">
        <f>SUM(G36:H36)</f>
        <v>2.14E-3</v>
      </c>
      <c r="K36" s="104" t="s">
        <v>42</v>
      </c>
      <c r="L36" s="105">
        <f>ROUND(D36*G36,2)</f>
        <v>0</v>
      </c>
      <c r="M36" s="105"/>
      <c r="N36" s="105"/>
      <c r="O36" s="105">
        <f t="shared" si="0"/>
        <v>0</v>
      </c>
      <c r="P36" s="245">
        <f>'Rider Rates'!$D$37</f>
        <v>45444</v>
      </c>
    </row>
    <row r="37" spans="1:221" x14ac:dyDescent="0.25">
      <c r="A37" s="210" t="s">
        <v>193</v>
      </c>
      <c r="B37" s="78"/>
      <c r="C37" s="78"/>
      <c r="D37" s="100">
        <f>'Customer Info'!$B$21+'Customer Info'!$B$22-'Customer Info'!$B$23</f>
        <v>0</v>
      </c>
      <c r="E37" s="101" t="s">
        <v>41</v>
      </c>
      <c r="F37" s="102" t="s">
        <v>8</v>
      </c>
      <c r="G37" s="103">
        <f>'Rider Rates'!$B$45</f>
        <v>-4.1073000000000004E-3</v>
      </c>
      <c r="H37" s="103"/>
      <c r="I37" s="103"/>
      <c r="J37" s="237">
        <f>SUM(G37:H37)</f>
        <v>-4.1073000000000004E-3</v>
      </c>
      <c r="K37" s="104" t="s">
        <v>42</v>
      </c>
      <c r="L37" s="105">
        <f>ROUND(D37*G37,2)</f>
        <v>0</v>
      </c>
      <c r="M37" s="105"/>
      <c r="N37" s="105"/>
      <c r="O37" s="105">
        <f t="shared" si="0"/>
        <v>0</v>
      </c>
      <c r="P37" s="245">
        <f>'Rider Rates'!$D$45</f>
        <v>45747</v>
      </c>
    </row>
    <row r="38" spans="1:221" x14ac:dyDescent="0.25">
      <c r="A38" s="241" t="s">
        <v>210</v>
      </c>
      <c r="B38" s="78"/>
      <c r="C38" s="78"/>
      <c r="D38" s="100">
        <f>'Customer Info'!$B$21+'Customer Info'!$B$22-'Customer Info'!$B$23</f>
        <v>0</v>
      </c>
      <c r="E38" s="101" t="s">
        <v>41</v>
      </c>
      <c r="F38" s="102" t="s">
        <v>8</v>
      </c>
      <c r="G38" s="103"/>
      <c r="H38" s="103"/>
      <c r="I38" s="103">
        <f>'Rider Rates'!D49</f>
        <v>1.8006999999999999E-3</v>
      </c>
      <c r="J38" s="103">
        <f>SUM(G38:I38)</f>
        <v>1.8006999999999999E-3</v>
      </c>
      <c r="K38" s="104" t="s">
        <v>42</v>
      </c>
      <c r="L38" s="105"/>
      <c r="M38" s="105"/>
      <c r="N38" s="87">
        <f>D38*J38</f>
        <v>0</v>
      </c>
      <c r="O38" s="105">
        <f t="shared" si="0"/>
        <v>0</v>
      </c>
      <c r="P38" s="245">
        <f>'Rider Rates'!E49</f>
        <v>45658</v>
      </c>
    </row>
    <row r="39" spans="1:221" x14ac:dyDescent="0.25">
      <c r="A39" s="210" t="s">
        <v>189</v>
      </c>
      <c r="B39" s="78"/>
      <c r="C39" s="78"/>
      <c r="D39" s="1">
        <f>IF($C$16&lt;0,0,$C$16)</f>
        <v>0</v>
      </c>
      <c r="E39" s="113" t="s">
        <v>41</v>
      </c>
      <c r="F39" s="102" t="s">
        <v>8</v>
      </c>
      <c r="G39" s="103"/>
      <c r="H39" s="103">
        <f>'Rider Rates'!G56</f>
        <v>2.7207599999999998E-2</v>
      </c>
      <c r="I39" s="103"/>
      <c r="J39" s="103">
        <f>SUM(G39:I39)</f>
        <v>2.7207599999999998E-2</v>
      </c>
      <c r="K39" s="104" t="s">
        <v>42</v>
      </c>
      <c r="L39" s="105"/>
      <c r="M39" s="105">
        <f>ROUND(D39*H39,2)</f>
        <v>0</v>
      </c>
      <c r="N39" s="205"/>
      <c r="O39" s="105">
        <f t="shared" si="0"/>
        <v>0</v>
      </c>
      <c r="P39" s="245">
        <f>'Rider Rates'!H56</f>
        <v>45747</v>
      </c>
    </row>
    <row r="40" spans="1:221" x14ac:dyDescent="0.25">
      <c r="A40" s="99" t="s">
        <v>83</v>
      </c>
      <c r="B40" s="78"/>
      <c r="C40" s="78"/>
      <c r="D40" s="1">
        <f>IF('Customer Info'!C34=TRUE,0,IF($C$16&lt;0,0,$C$16))</f>
        <v>0</v>
      </c>
      <c r="E40" s="101" t="s">
        <v>41</v>
      </c>
      <c r="F40" s="102" t="s">
        <v>8</v>
      </c>
      <c r="G40" s="103"/>
      <c r="H40" s="103"/>
      <c r="I40" s="103">
        <f>'Rider Rates'!$B$71+'Rider Rates'!$C$71</f>
        <v>0</v>
      </c>
      <c r="J40" s="103">
        <f>SUM(G40:I40)</f>
        <v>0</v>
      </c>
      <c r="K40" s="104" t="s">
        <v>42</v>
      </c>
      <c r="L40" s="105"/>
      <c r="M40" s="105"/>
      <c r="N40" s="87">
        <f>ROUND($D$40*'Rider Rates'!$B$71,2)+ROUND($D$40*'Rider Rates'!$C$71,2)</f>
        <v>0</v>
      </c>
      <c r="O40" s="209">
        <f t="shared" si="0"/>
        <v>0</v>
      </c>
      <c r="P40" s="245">
        <f>'Rider Rates'!$D$71</f>
        <v>45444</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5">
      <c r="A41" s="99" t="s">
        <v>81</v>
      </c>
      <c r="B41" s="78"/>
      <c r="C41" s="78"/>
      <c r="D41" s="208">
        <f>$N$25</f>
        <v>138.5</v>
      </c>
      <c r="E41" s="101" t="s">
        <v>122</v>
      </c>
      <c r="F41" s="102" t="s">
        <v>8</v>
      </c>
      <c r="G41" s="111"/>
      <c r="H41" s="112"/>
      <c r="I41" s="120">
        <f>'Rider Rates'!$B$85</f>
        <v>1.9512100000000001E-2</v>
      </c>
      <c r="J41" s="120">
        <f>SUM(H41:I41)</f>
        <v>1.9512100000000001E-2</v>
      </c>
      <c r="K41" s="104"/>
      <c r="L41" s="105"/>
      <c r="M41" s="105"/>
      <c r="N41" s="105">
        <f>ROUND(N$25*I41,2)</f>
        <v>2.7</v>
      </c>
      <c r="O41" s="209">
        <f t="shared" si="0"/>
        <v>2.7</v>
      </c>
      <c r="P41" s="245">
        <f>'Rider Rates'!$D$85</f>
        <v>45747</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5">
      <c r="A42" s="99" t="s">
        <v>82</v>
      </c>
      <c r="B42" s="78"/>
      <c r="C42" s="78"/>
      <c r="D42" s="208">
        <f>$N$25</f>
        <v>138.5</v>
      </c>
      <c r="E42" s="101" t="s">
        <v>122</v>
      </c>
      <c r="F42" s="102" t="s">
        <v>8</v>
      </c>
      <c r="G42" s="114"/>
      <c r="H42" s="115"/>
      <c r="I42" s="120">
        <f>'Rider Rates'!$B$87</f>
        <v>6.6985699999999995E-2</v>
      </c>
      <c r="J42" s="120">
        <f>SUM(H42:I42)</f>
        <v>6.6985699999999995E-2</v>
      </c>
      <c r="K42" s="104"/>
      <c r="L42" s="105"/>
      <c r="M42" s="105"/>
      <c r="N42" s="105">
        <f>ROUND(N$25*I42,2)</f>
        <v>9.2799999999999994</v>
      </c>
      <c r="O42" s="209">
        <f t="shared" si="0"/>
        <v>9.2799999999999994</v>
      </c>
      <c r="P42" s="245">
        <f>'Rider Rates'!$D$87</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5">
      <c r="A43" s="210" t="s">
        <v>206</v>
      </c>
      <c r="B43" s="78"/>
      <c r="C43" s="78"/>
      <c r="D43" s="195"/>
      <c r="E43" s="113" t="s">
        <v>115</v>
      </c>
      <c r="F43" s="106"/>
      <c r="G43" s="114"/>
      <c r="H43" s="115"/>
      <c r="I43" s="196">
        <f>'Rider Rates'!$B$91</f>
        <v>18.72</v>
      </c>
      <c r="J43" s="196">
        <f>SUM(G43:I43)</f>
        <v>18.72</v>
      </c>
      <c r="K43" s="104"/>
      <c r="L43" s="105"/>
      <c r="M43" s="105"/>
      <c r="N43" s="105">
        <f>I43</f>
        <v>18.72</v>
      </c>
      <c r="O43" s="105">
        <f>SUM(L43:N43)</f>
        <v>18.72</v>
      </c>
      <c r="P43" s="245">
        <f>'Rider Rates'!$D$91</f>
        <v>45747</v>
      </c>
    </row>
    <row r="44" spans="1:221" x14ac:dyDescent="0.25">
      <c r="A44" s="241" t="s">
        <v>251</v>
      </c>
      <c r="B44" s="78"/>
      <c r="C44" s="78"/>
      <c r="D44" s="1">
        <f>$D$29</f>
        <v>0</v>
      </c>
      <c r="E44" s="101" t="s">
        <v>41</v>
      </c>
      <c r="F44" s="102" t="s">
        <v>8</v>
      </c>
      <c r="G44" s="103"/>
      <c r="H44" s="103"/>
      <c r="I44" s="103"/>
      <c r="J44" s="103">
        <f>'Rider Rates'!$B$96</f>
        <v>0</v>
      </c>
      <c r="K44" s="104" t="s">
        <v>42</v>
      </c>
      <c r="L44" s="105"/>
      <c r="M44" s="105"/>
      <c r="N44" s="87"/>
      <c r="O44" s="105">
        <f>ROUND($D44*('Rider Rates'!B$96),2)</f>
        <v>0</v>
      </c>
      <c r="P44" s="245">
        <f>'Rider Rates'!$D$96</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41" t="s">
        <v>252</v>
      </c>
      <c r="B45" s="78"/>
      <c r="C45" s="78"/>
      <c r="D45" s="1">
        <f>$D$30</f>
        <v>0</v>
      </c>
      <c r="E45" s="101" t="s">
        <v>41</v>
      </c>
      <c r="F45" s="102" t="s">
        <v>8</v>
      </c>
      <c r="G45" s="103"/>
      <c r="H45" s="103"/>
      <c r="I45" s="103"/>
      <c r="J45" s="103">
        <f>'Rider Rates'!$B$97</f>
        <v>0</v>
      </c>
      <c r="K45" s="104" t="s">
        <v>42</v>
      </c>
      <c r="L45" s="105"/>
      <c r="M45" s="105"/>
      <c r="N45" s="87"/>
      <c r="O45" s="105">
        <f>ROUND($D45*('Rider Rates'!B$97),2)</f>
        <v>0</v>
      </c>
      <c r="P45" s="245">
        <f>'Rider Rates'!$D$97</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156</v>
      </c>
      <c r="B46" s="78"/>
      <c r="C46" s="78"/>
      <c r="D46" s="208">
        <f>$N$25</f>
        <v>138.5</v>
      </c>
      <c r="E46" s="101" t="s">
        <v>122</v>
      </c>
      <c r="F46" s="102" t="s">
        <v>8</v>
      </c>
      <c r="G46" s="114"/>
      <c r="H46" s="115"/>
      <c r="I46" s="120">
        <f>'Rider Rates'!$B$105</f>
        <v>0.24140039999999999</v>
      </c>
      <c r="J46" s="120">
        <f>SUM(H46:I46)</f>
        <v>0.24140039999999999</v>
      </c>
      <c r="K46" s="104"/>
      <c r="L46" s="105"/>
      <c r="M46" s="105"/>
      <c r="N46" s="105">
        <f>ROUND(N$25*I46,2)</f>
        <v>33.43</v>
      </c>
      <c r="O46" s="105">
        <f t="shared" si="0"/>
        <v>33.43</v>
      </c>
      <c r="P46" s="245">
        <f>'Rider Rates'!$D$105</f>
        <v>45716</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217</v>
      </c>
      <c r="B47" s="78"/>
      <c r="C47" s="78"/>
      <c r="D47" s="195"/>
      <c r="E47" s="113" t="s">
        <v>115</v>
      </c>
      <c r="F47" s="106"/>
      <c r="G47" s="114"/>
      <c r="H47" s="115"/>
      <c r="I47" s="258">
        <f>'Rider Rates'!B121</f>
        <v>4.84</v>
      </c>
      <c r="J47" s="196">
        <f>SUM(G47:I47)</f>
        <v>4.84</v>
      </c>
      <c r="K47" s="104"/>
      <c r="L47" s="105"/>
      <c r="M47" s="105"/>
      <c r="N47" s="260">
        <f>I47</f>
        <v>4.84</v>
      </c>
      <c r="O47" s="105">
        <f t="shared" ref="O47:O51" si="1">SUM(L47:N47)</f>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99" t="s">
        <v>157</v>
      </c>
      <c r="B48" s="78"/>
      <c r="C48" s="78"/>
      <c r="D48" s="100">
        <f>'Customer Info'!$B$21+'Customer Info'!$B$22-'Customer Info'!$B$23</f>
        <v>0</v>
      </c>
      <c r="E48" s="101" t="s">
        <v>41</v>
      </c>
      <c r="F48" s="102" t="s">
        <v>8</v>
      </c>
      <c r="G48" s="103">
        <f>'Rider Rates'!$B$113</f>
        <v>3.7618E-3</v>
      </c>
      <c r="H48" s="103"/>
      <c r="I48" s="120"/>
      <c r="J48" s="237">
        <f>SUM(G48:H48)</f>
        <v>3.7618E-3</v>
      </c>
      <c r="K48" s="104" t="s">
        <v>42</v>
      </c>
      <c r="L48" s="105">
        <f>ROUND(D48*G48,2)</f>
        <v>0</v>
      </c>
      <c r="M48" s="105"/>
      <c r="N48" s="105"/>
      <c r="O48" s="105">
        <f t="shared" si="1"/>
        <v>0</v>
      </c>
      <c r="P48" s="245">
        <f>'Rider Rates'!$D$113</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208</v>
      </c>
      <c r="B49" s="78"/>
      <c r="C49" s="78"/>
      <c r="D49" s="1">
        <f>IF($C$16&lt;1,0,$C$16)</f>
        <v>0</v>
      </c>
      <c r="E49" s="101" t="s">
        <v>41</v>
      </c>
      <c r="F49" s="249" t="s">
        <v>8</v>
      </c>
      <c r="G49" s="165"/>
      <c r="H49" s="165"/>
      <c r="I49" s="251">
        <f>'Rider Rates'!B118</f>
        <v>0</v>
      </c>
      <c r="J49" s="251">
        <f>SUM(G49:I49)</f>
        <v>0</v>
      </c>
      <c r="K49" s="104" t="s">
        <v>42</v>
      </c>
      <c r="L49" s="105"/>
      <c r="M49" s="105"/>
      <c r="N49" s="105">
        <f>D49*I49</f>
        <v>0</v>
      </c>
      <c r="O49" s="105">
        <f t="shared" si="1"/>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78" t="s">
        <v>233</v>
      </c>
      <c r="B50" s="78"/>
      <c r="C50" s="78"/>
      <c r="D50" s="100">
        <f>IF(C16&lt;0,0,IF(C16&gt;833000,833000,C16))</f>
        <v>0</v>
      </c>
      <c r="E50" s="101" t="s">
        <v>41</v>
      </c>
      <c r="F50" s="102" t="s">
        <v>8</v>
      </c>
      <c r="G50" s="265"/>
      <c r="H50" s="265"/>
      <c r="I50" s="265">
        <f>'Rider Rates'!$B$125</f>
        <v>2.9050000000000001E-4</v>
      </c>
      <c r="J50" s="265">
        <f>SUM(G50:I50)</f>
        <v>2.9050000000000001E-4</v>
      </c>
      <c r="K50" s="104" t="s">
        <v>42</v>
      </c>
      <c r="L50" s="266"/>
      <c r="M50" s="266"/>
      <c r="N50" s="266">
        <f>IF(D50*J50&gt;'Rider Rates'!$C$125,'Rider Rates'!$C$125,D50*J50)</f>
        <v>0</v>
      </c>
      <c r="O50" s="266">
        <f t="shared" si="1"/>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234</v>
      </c>
      <c r="B51" s="78"/>
      <c r="C51" s="78"/>
      <c r="D51" s="123">
        <f>IF(C16&gt;833000,C16-833000,0)</f>
        <v>0</v>
      </c>
      <c r="E51" s="101" t="s">
        <v>41</v>
      </c>
      <c r="F51" s="102" t="s">
        <v>8</v>
      </c>
      <c r="G51" s="265"/>
      <c r="H51" s="265"/>
      <c r="I51" s="265">
        <f>'Rider Rates'!$B$126</f>
        <v>0</v>
      </c>
      <c r="J51" s="265">
        <f>SUM(G51:I51)</f>
        <v>0</v>
      </c>
      <c r="K51" s="104" t="s">
        <v>42</v>
      </c>
      <c r="L51" s="266"/>
      <c r="M51" s="266"/>
      <c r="N51" s="266">
        <f>D51*J51</f>
        <v>0</v>
      </c>
      <c r="O51" s="266">
        <f t="shared" si="1"/>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242</v>
      </c>
      <c r="B52" s="78"/>
      <c r="C52" s="78"/>
      <c r="D52" s="100">
        <f>D16</f>
        <v>0</v>
      </c>
      <c r="E52" s="101" t="s">
        <v>41</v>
      </c>
      <c r="F52" s="249" t="s">
        <v>8</v>
      </c>
      <c r="G52" s="103"/>
      <c r="H52" s="103"/>
      <c r="I52" s="103">
        <f>'Rider Rates'!$B$132</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179" t="s">
        <v>71</v>
      </c>
      <c r="B55" s="148"/>
      <c r="C55" s="148"/>
      <c r="D55" s="180"/>
      <c r="E55" s="181"/>
      <c r="F55" s="182"/>
      <c r="G55" s="182"/>
      <c r="H55" s="182"/>
      <c r="I55" s="182"/>
      <c r="J55" s="182"/>
      <c r="K55" s="183"/>
      <c r="L55" s="169">
        <f>SUM(L29:L54)</f>
        <v>0</v>
      </c>
      <c r="M55" s="169">
        <f t="shared" ref="M55:O55" si="2">SUM(M29:M54)</f>
        <v>0</v>
      </c>
      <c r="N55" s="169">
        <f t="shared" si="2"/>
        <v>68.97</v>
      </c>
      <c r="O55" s="169">
        <f t="shared" si="2"/>
        <v>68.97</v>
      </c>
      <c r="P55" s="184"/>
    </row>
    <row r="56" spans="1:221" x14ac:dyDescent="0.25">
      <c r="A56" s="37"/>
      <c r="D56" s="1"/>
      <c r="E56" s="35"/>
      <c r="F56" s="4"/>
      <c r="G56" s="42"/>
      <c r="H56" s="42"/>
      <c r="I56" s="42"/>
      <c r="J56" s="42"/>
      <c r="K56" s="36"/>
      <c r="L56" s="36"/>
      <c r="M56" s="36"/>
      <c r="N56" s="36"/>
      <c r="O56" s="34"/>
      <c r="P56" s="36"/>
    </row>
    <row r="57" spans="1:221" x14ac:dyDescent="0.25">
      <c r="A57" s="269" t="s">
        <v>72</v>
      </c>
      <c r="B57" s="92"/>
      <c r="C57" s="92"/>
      <c r="D57" s="92"/>
      <c r="E57" s="92"/>
      <c r="F57" s="92"/>
      <c r="G57" s="92"/>
      <c r="H57" s="92"/>
      <c r="I57" s="92"/>
      <c r="J57" s="92"/>
      <c r="K57" s="92"/>
      <c r="L57" s="98">
        <f>L25+L55</f>
        <v>0</v>
      </c>
      <c r="M57" s="98">
        <f>M25+M55</f>
        <v>0</v>
      </c>
      <c r="N57" s="98">
        <f>N25+N55</f>
        <v>207.47</v>
      </c>
      <c r="O57" s="98">
        <f>O25+O55</f>
        <v>207.47</v>
      </c>
      <c r="P57" s="98"/>
    </row>
    <row r="58" spans="1:221" x14ac:dyDescent="0.25">
      <c r="A58" s="37"/>
      <c r="B58" s="37"/>
      <c r="C58" s="37"/>
      <c r="D58" s="37"/>
      <c r="E58" s="37"/>
      <c r="F58" s="37"/>
      <c r="G58" s="37"/>
      <c r="H58" s="37"/>
      <c r="I58" s="37"/>
      <c r="J58" s="37"/>
      <c r="K58" s="37"/>
      <c r="L58" s="37"/>
      <c r="M58" s="37"/>
      <c r="N58" s="37"/>
      <c r="O58" s="40"/>
      <c r="P58" s="40"/>
    </row>
    <row r="59" spans="1:221" x14ac:dyDescent="0.25">
      <c r="A59" s="37" t="s">
        <v>37</v>
      </c>
      <c r="B59" s="37"/>
      <c r="C59" s="37"/>
      <c r="D59" s="37"/>
      <c r="E59" s="37"/>
      <c r="F59" s="37"/>
      <c r="G59" s="37"/>
      <c r="H59" s="37"/>
      <c r="I59" s="37"/>
      <c r="J59" s="37"/>
      <c r="K59" s="37"/>
      <c r="L59" s="37"/>
      <c r="M59" s="37"/>
      <c r="N59" s="37"/>
      <c r="O59" s="45">
        <f>O23+O55</f>
        <v>207.47</v>
      </c>
      <c r="P59" s="245">
        <v>40967</v>
      </c>
    </row>
    <row r="60" spans="1:221" x14ac:dyDescent="0.25">
      <c r="A60" s="37"/>
      <c r="B60" s="37"/>
      <c r="C60" s="37"/>
      <c r="D60" s="37"/>
      <c r="E60" s="37"/>
      <c r="F60" s="37"/>
      <c r="G60" s="46"/>
      <c r="H60" s="46"/>
      <c r="I60" s="46"/>
      <c r="J60" s="46"/>
      <c r="K60" s="36"/>
      <c r="L60" s="36"/>
      <c r="M60" s="36"/>
      <c r="N60" s="36"/>
      <c r="O60" s="40"/>
    </row>
    <row r="61" spans="1:221" x14ac:dyDescent="0.25">
      <c r="A61" s="41" t="s">
        <v>117</v>
      </c>
      <c r="B61" s="37"/>
      <c r="C61" s="37"/>
      <c r="D61" s="37"/>
      <c r="E61" s="37"/>
      <c r="F61" s="37"/>
      <c r="G61" s="46"/>
      <c r="H61" s="46"/>
      <c r="I61" s="46"/>
      <c r="J61" s="46"/>
      <c r="K61" s="36"/>
      <c r="L61" s="36"/>
      <c r="M61" s="36"/>
      <c r="N61" s="36"/>
      <c r="O61" s="138">
        <f>MAX($O$57,$O$59)</f>
        <v>207.47</v>
      </c>
    </row>
    <row r="62" spans="1:221" x14ac:dyDescent="0.25">
      <c r="A62" s="37"/>
      <c r="B62" s="37"/>
      <c r="C62" s="37"/>
      <c r="D62" s="37"/>
      <c r="E62" s="37"/>
      <c r="F62" s="37"/>
      <c r="G62" s="46"/>
      <c r="H62" s="46"/>
      <c r="I62" s="46"/>
      <c r="J62" s="46"/>
      <c r="K62" s="36"/>
      <c r="L62" s="36"/>
      <c r="M62" s="36"/>
      <c r="N62" s="36"/>
      <c r="O62" s="40"/>
    </row>
    <row r="63" spans="1:221" x14ac:dyDescent="0.25">
      <c r="A63" s="37"/>
      <c r="B63" s="37"/>
      <c r="C63" s="37"/>
      <c r="D63" s="37"/>
      <c r="E63" s="37"/>
      <c r="F63" s="37"/>
      <c r="G63" s="96" t="s">
        <v>86</v>
      </c>
      <c r="H63" s="46"/>
      <c r="I63" s="37"/>
      <c r="J63" s="46"/>
      <c r="K63" s="36"/>
      <c r="L63" s="191"/>
      <c r="M63" s="191"/>
      <c r="N63" s="191"/>
      <c r="O63" s="191">
        <f>ROUND(IF($C$16&lt;1,0,$O$61/($C$16*100)*10000),2)</f>
        <v>0</v>
      </c>
      <c r="P63" s="37" t="s">
        <v>87</v>
      </c>
    </row>
    <row r="64" spans="1:221" x14ac:dyDescent="0.25">
      <c r="A64" s="37"/>
      <c r="B64" s="37"/>
      <c r="C64" s="37"/>
      <c r="D64" s="37"/>
      <c r="E64" s="37"/>
      <c r="F64" s="37"/>
      <c r="G64" s="242" t="s">
        <v>190</v>
      </c>
      <c r="H64" s="136"/>
      <c r="I64" s="133"/>
      <c r="J64" s="136"/>
      <c r="K64" s="137"/>
      <c r="L64" s="78"/>
      <c r="M64" s="78"/>
      <c r="N64" s="78"/>
      <c r="O64" s="243">
        <f>ROUND(IF($C$16&lt;1,0,(L57)/($C$16*100)*10000),2)</f>
        <v>0</v>
      </c>
      <c r="P64" s="25" t="s">
        <v>87</v>
      </c>
    </row>
    <row r="65" spans="1:16" x14ac:dyDescent="0.25">
      <c r="A65" s="37"/>
      <c r="B65" s="37"/>
      <c r="C65" s="37"/>
      <c r="D65" s="37"/>
      <c r="E65" s="37"/>
      <c r="F65" s="37"/>
      <c r="G65" s="96"/>
      <c r="H65" s="46"/>
      <c r="I65" s="96"/>
      <c r="J65" s="46"/>
      <c r="K65" s="36"/>
      <c r="L65" s="36"/>
      <c r="M65" s="36"/>
      <c r="N65" s="36"/>
      <c r="O65" s="130"/>
      <c r="P65" s="37"/>
    </row>
    <row r="66" spans="1:16" ht="20.25" customHeight="1" x14ac:dyDescent="0.4">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5">
      <c r="A67" s="37"/>
      <c r="B67" s="37"/>
      <c r="C67" s="37"/>
      <c r="D67" s="54"/>
      <c r="E67" s="3"/>
      <c r="F67" s="4"/>
      <c r="G67" s="55"/>
      <c r="H67" s="55"/>
      <c r="I67" s="93"/>
      <c r="J67" s="55"/>
      <c r="K67" s="37"/>
      <c r="L67" s="37"/>
      <c r="M67" s="37"/>
      <c r="N67" s="37"/>
      <c r="O67" s="40"/>
    </row>
    <row r="68" spans="1:16" x14ac:dyDescent="0.25">
      <c r="A68" s="37"/>
      <c r="B68" s="37"/>
      <c r="C68" s="37"/>
      <c r="D68" s="54"/>
      <c r="E68" s="3"/>
      <c r="F68" s="4"/>
      <c r="G68" s="55"/>
      <c r="H68" s="55"/>
      <c r="I68" s="55"/>
      <c r="J68" s="55"/>
      <c r="K68" s="37"/>
      <c r="L68" s="37"/>
      <c r="M68" s="37"/>
      <c r="N68" s="37"/>
      <c r="O68" s="40"/>
    </row>
    <row r="69" spans="1:16" x14ac:dyDescent="0.25">
      <c r="A69" s="41"/>
      <c r="B69" s="37"/>
      <c r="C69" s="37"/>
      <c r="D69" s="37"/>
      <c r="E69" s="37"/>
      <c r="F69" s="37"/>
      <c r="G69" s="37"/>
      <c r="H69" s="37"/>
      <c r="J69" s="37"/>
      <c r="K69" s="37"/>
      <c r="L69" s="40"/>
      <c r="M69" s="40"/>
      <c r="N69" s="40"/>
      <c r="O69" s="138"/>
    </row>
    <row r="70" spans="1:16" x14ac:dyDescent="0.25">
      <c r="B70" s="37"/>
      <c r="C70" s="37"/>
      <c r="D70" s="37"/>
      <c r="E70" s="37"/>
      <c r="F70" s="37"/>
      <c r="G70" s="96"/>
      <c r="H70" s="37"/>
      <c r="I70" s="37"/>
      <c r="J70" s="37"/>
      <c r="K70" s="37"/>
      <c r="L70" s="60"/>
      <c r="M70" s="60"/>
      <c r="N70" s="60"/>
      <c r="O70" s="130"/>
      <c r="P70" s="37"/>
    </row>
    <row r="71" spans="1:16" x14ac:dyDescent="0.25">
      <c r="G71" s="133"/>
      <c r="H71" s="56"/>
      <c r="I71" s="133"/>
      <c r="J71" s="56"/>
      <c r="K71" s="56"/>
      <c r="L71" s="134"/>
      <c r="M71" s="134"/>
      <c r="N71" s="134"/>
      <c r="O71" s="135"/>
      <c r="P71" s="25"/>
    </row>
    <row r="73" spans="1:16" x14ac:dyDescent="0.25">
      <c r="A73" s="474"/>
    </row>
    <row r="74" spans="1:16" x14ac:dyDescent="0.25">
      <c r="A74" s="474"/>
    </row>
    <row r="75" spans="1:16" x14ac:dyDescent="0.25">
      <c r="A75" s="474"/>
    </row>
    <row r="76" spans="1:16" x14ac:dyDescent="0.25">
      <c r="A76" s="474"/>
    </row>
    <row r="77" spans="1:16" x14ac:dyDescent="0.25">
      <c r="A77" s="474"/>
    </row>
    <row r="78" spans="1:16" x14ac:dyDescent="0.25">
      <c r="A78" s="474"/>
    </row>
    <row r="79" spans="1:16" x14ac:dyDescent="0.25">
      <c r="A79" s="474"/>
    </row>
    <row r="80" spans="1:16" x14ac:dyDescent="0.25">
      <c r="A80" s="474"/>
    </row>
    <row r="81" spans="1:1" x14ac:dyDescent="0.25">
      <c r="A81" s="474"/>
    </row>
    <row r="82" spans="1:1" x14ac:dyDescent="0.25">
      <c r="A82" s="474"/>
    </row>
    <row r="83" spans="1:1" x14ac:dyDescent="0.25">
      <c r="A83" s="474"/>
    </row>
    <row r="84" spans="1:1" x14ac:dyDescent="0.25">
      <c r="A84" s="474"/>
    </row>
    <row r="85" spans="1:1" x14ac:dyDescent="0.25">
      <c r="A85" s="474"/>
    </row>
    <row r="86" spans="1:1" x14ac:dyDescent="0.25">
      <c r="A86" s="474"/>
    </row>
    <row r="87" spans="1:1" x14ac:dyDescent="0.25">
      <c r="A87" s="474"/>
    </row>
  </sheetData>
  <sheetProtection algorithmName="SHA-512" hashValue="kQmiaSKsXAOp099DA79zKtrj73B3ibi/D7DmV82pPW42uWqFRWs5Vv+hfDxXH7PXARW88wzrYfpyXauhOcM5Lw==" saltValue="68kDol5wR1awdP8cBa0m2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38100</xdr:colOff>
                    <xdr:row>0</xdr:row>
                    <xdr:rowOff>45720</xdr:rowOff>
                  </from>
                  <to>
                    <xdr:col>0</xdr:col>
                    <xdr:colOff>563880</xdr:colOff>
                    <xdr:row>1</xdr:row>
                    <xdr:rowOff>38100</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411480</xdr:colOff>
                    <xdr:row>81</xdr:row>
                    <xdr:rowOff>76200</xdr:rowOff>
                  </from>
                  <to>
                    <xdr:col>16</xdr:col>
                    <xdr:colOff>38100</xdr:colOff>
                    <xdr:row>82</xdr:row>
                    <xdr:rowOff>144780</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2ED4F-97D5-4E66-B99A-0DCE89F3FEDD}">
  <sheetPr codeName="Sheet10"/>
  <dimension ref="A1:IB65"/>
  <sheetViews>
    <sheetView topLeftCell="A31" zoomScale="85" zoomScaleNormal="85" workbookViewId="0">
      <selection activeCell="D39" sqref="D39"/>
    </sheetView>
  </sheetViews>
  <sheetFormatPr defaultColWidth="8.5546875" defaultRowHeight="13.2" x14ac:dyDescent="0.25"/>
  <cols>
    <col min="1" max="1" width="31" style="331" customWidth="1"/>
    <col min="2" max="2" width="2.109375" style="331" customWidth="1"/>
    <col min="3" max="3" width="21.109375" style="331" customWidth="1"/>
    <col min="4" max="4" width="15.44140625" style="331" customWidth="1"/>
    <col min="5" max="5" width="10.109375" style="331" customWidth="1"/>
    <col min="6" max="6" width="5.5546875" style="331" customWidth="1"/>
    <col min="7" max="8" width="13.44140625" style="331" customWidth="1"/>
    <col min="9" max="9" width="14.5546875" style="331" customWidth="1"/>
    <col min="10" max="10" width="13.44140625" style="331" customWidth="1"/>
    <col min="11" max="11" width="7" style="331" customWidth="1"/>
    <col min="12" max="12" width="15.109375" style="331" customWidth="1"/>
    <col min="13" max="13" width="17.44140625" style="331" bestFit="1" customWidth="1"/>
    <col min="14" max="14" width="16.5546875" style="331" customWidth="1"/>
    <col min="15" max="15" width="19.109375" style="331" bestFit="1" customWidth="1"/>
    <col min="16" max="16" width="12.88671875" style="331" bestFit="1" customWidth="1"/>
    <col min="17" max="17" width="8.5546875" style="331"/>
    <col min="18" max="18" width="9.109375" style="331" hidden="1" customWidth="1"/>
    <col min="19" max="26" width="10.44140625" style="331" hidden="1" customWidth="1"/>
    <col min="27" max="27" width="10.5546875" style="331" hidden="1" customWidth="1"/>
    <col min="28" max="30" width="10.44140625" style="331" hidden="1" customWidth="1"/>
    <col min="31" max="16384" width="8.5546875" style="331"/>
  </cols>
  <sheetData>
    <row r="1" spans="1:30" ht="21" x14ac:dyDescent="0.4">
      <c r="A1" s="497" t="s">
        <v>120</v>
      </c>
      <c r="B1" s="497"/>
      <c r="C1" s="497"/>
      <c r="D1" s="497"/>
      <c r="E1" s="497"/>
      <c r="F1" s="497"/>
      <c r="G1" s="497"/>
      <c r="H1" s="497"/>
      <c r="I1" s="497"/>
      <c r="J1" s="497"/>
      <c r="K1" s="497"/>
      <c r="L1" s="497"/>
      <c r="M1" s="497"/>
      <c r="N1" s="497"/>
      <c r="O1" s="497"/>
      <c r="P1" s="497"/>
    </row>
    <row r="2" spans="1:30" ht="21" x14ac:dyDescent="0.4">
      <c r="A2" s="497" t="s">
        <v>277</v>
      </c>
      <c r="B2" s="497"/>
      <c r="C2" s="497"/>
      <c r="D2" s="497"/>
      <c r="E2" s="497"/>
      <c r="F2" s="497"/>
      <c r="G2" s="497"/>
      <c r="H2" s="497"/>
      <c r="I2" s="497"/>
      <c r="J2" s="497"/>
      <c r="K2" s="497"/>
      <c r="L2" s="497"/>
      <c r="M2" s="497"/>
      <c r="N2" s="497"/>
      <c r="O2" s="497"/>
      <c r="P2" s="497"/>
    </row>
    <row r="3" spans="1:30" ht="17.399999999999999" x14ac:dyDescent="0.3">
      <c r="A3" s="498" t="s">
        <v>323</v>
      </c>
      <c r="B3" s="498"/>
      <c r="C3" s="498"/>
      <c r="D3" s="498"/>
      <c r="E3" s="498"/>
      <c r="F3" s="498"/>
      <c r="G3" s="498"/>
      <c r="H3" s="498"/>
      <c r="I3" s="498"/>
      <c r="J3" s="498"/>
      <c r="K3" s="498"/>
      <c r="L3" s="498"/>
      <c r="M3" s="498"/>
      <c r="N3" s="498"/>
      <c r="O3" s="498"/>
      <c r="P3" s="498"/>
    </row>
    <row r="4" spans="1:30" ht="15.6" x14ac:dyDescent="0.3">
      <c r="A4" s="499" t="str">
        <f>'Customer Info'!B11</f>
        <v>Breakdown of Charges Based on Entered Information</v>
      </c>
      <c r="B4" s="499"/>
      <c r="C4" s="499"/>
      <c r="D4" s="499"/>
      <c r="E4" s="499"/>
      <c r="F4" s="499"/>
      <c r="G4" s="499"/>
      <c r="H4" s="499"/>
      <c r="I4" s="499"/>
      <c r="J4" s="499"/>
      <c r="K4" s="499"/>
      <c r="L4" s="499"/>
      <c r="M4" s="499"/>
      <c r="N4" s="499"/>
      <c r="O4" s="499"/>
      <c r="P4" s="499"/>
    </row>
    <row r="5" spans="1:30" ht="15" x14ac:dyDescent="0.25">
      <c r="A5" s="332"/>
      <c r="B5" s="332"/>
      <c r="C5" s="332"/>
      <c r="D5" s="332"/>
      <c r="E5" s="332"/>
      <c r="F5" s="332"/>
      <c r="G5" s="332"/>
      <c r="H5" s="332"/>
      <c r="I5" s="332"/>
      <c r="J5" s="332"/>
      <c r="K5" s="332"/>
    </row>
    <row r="6" spans="1:30" x14ac:dyDescent="0.25">
      <c r="A6" s="333">
        <f ca="1">TODAY()</f>
        <v>45744</v>
      </c>
      <c r="B6" s="386" t="s">
        <v>324</v>
      </c>
      <c r="C6" s="333"/>
      <c r="D6" s="333"/>
      <c r="E6" s="333"/>
      <c r="F6" s="333"/>
      <c r="G6" s="333"/>
      <c r="H6" s="333"/>
      <c r="I6" s="333"/>
    </row>
    <row r="7" spans="1:30" ht="24.6" x14ac:dyDescent="0.4">
      <c r="A7" s="505"/>
      <c r="B7" s="505"/>
      <c r="C7" s="505"/>
      <c r="D7" s="505"/>
      <c r="E7" s="505"/>
      <c r="F7" s="505"/>
      <c r="G7" s="505"/>
      <c r="H7" s="505"/>
      <c r="I7" s="505"/>
      <c r="J7" s="505"/>
      <c r="K7" s="505"/>
      <c r="L7" s="505"/>
      <c r="M7" s="505"/>
      <c r="N7" s="505"/>
      <c r="O7" s="505"/>
      <c r="P7" s="505"/>
    </row>
    <row r="8" spans="1:30" x14ac:dyDescent="0.25">
      <c r="C8" s="335"/>
      <c r="D8" s="335"/>
      <c r="E8" s="335"/>
      <c r="F8" s="335"/>
      <c r="G8" s="335"/>
      <c r="H8" s="335"/>
      <c r="I8" s="335"/>
      <c r="J8" s="335"/>
      <c r="K8" s="335"/>
    </row>
    <row r="9" spans="1:30" ht="15" x14ac:dyDescent="0.25">
      <c r="A9" s="336" t="s">
        <v>2</v>
      </c>
      <c r="B9" s="337"/>
      <c r="C9" s="338">
        <f>'Customer Info'!B7</f>
        <v>0</v>
      </c>
      <c r="I9" s="339"/>
    </row>
    <row r="10" spans="1:30" ht="15" x14ac:dyDescent="0.25">
      <c r="A10" s="340" t="s">
        <v>26</v>
      </c>
      <c r="B10" s="337"/>
      <c r="C10" s="338">
        <f>'Customer Info'!B8</f>
        <v>0</v>
      </c>
    </row>
    <row r="11" spans="1:30" ht="14.4" customHeight="1" x14ac:dyDescent="0.25">
      <c r="A11" s="336" t="s">
        <v>3</v>
      </c>
      <c r="B11" s="341">
        <f>'Customer Info'!B9</f>
        <v>4</v>
      </c>
      <c r="C11" s="342" t="str">
        <f>LOOKUP(B11,R11:AD11,R12:AD12)</f>
        <v>April</v>
      </c>
      <c r="D11" s="343">
        <f>'Customer Info'!C9</f>
        <v>2025</v>
      </c>
      <c r="S11" s="331">
        <v>1</v>
      </c>
      <c r="T11" s="331">
        <v>2</v>
      </c>
      <c r="U11" s="331">
        <v>3</v>
      </c>
      <c r="V11" s="331">
        <v>4</v>
      </c>
      <c r="W11" s="331">
        <v>5</v>
      </c>
      <c r="X11" s="331">
        <v>6</v>
      </c>
      <c r="Y11" s="331">
        <v>7</v>
      </c>
      <c r="Z11" s="331">
        <v>8</v>
      </c>
      <c r="AA11" s="331">
        <v>9</v>
      </c>
      <c r="AB11" s="331">
        <v>10</v>
      </c>
      <c r="AC11" s="331">
        <v>11</v>
      </c>
      <c r="AD11" s="331">
        <v>12</v>
      </c>
    </row>
    <row r="12" spans="1:30" x14ac:dyDescent="0.25">
      <c r="A12" s="501"/>
      <c r="B12" s="501"/>
      <c r="C12" s="501"/>
      <c r="D12" s="501"/>
      <c r="E12" s="501"/>
      <c r="F12" s="501"/>
      <c r="G12" s="501"/>
      <c r="H12" s="501"/>
      <c r="I12" s="501"/>
      <c r="J12" s="379"/>
      <c r="K12" s="379"/>
      <c r="L12" s="427"/>
      <c r="M12" s="427"/>
      <c r="N12" s="427"/>
      <c r="O12" s="427"/>
      <c r="P12" s="427"/>
      <c r="R12" s="331" t="s">
        <v>115</v>
      </c>
      <c r="S12" s="345" t="s">
        <v>102</v>
      </c>
      <c r="T12" s="345" t="s">
        <v>103</v>
      </c>
      <c r="U12" s="345" t="s">
        <v>104</v>
      </c>
      <c r="V12" s="345" t="s">
        <v>105</v>
      </c>
      <c r="W12" s="345" t="s">
        <v>106</v>
      </c>
      <c r="X12" s="345" t="s">
        <v>107</v>
      </c>
      <c r="Y12" s="345" t="s">
        <v>108</v>
      </c>
      <c r="Z12" s="345" t="s">
        <v>109</v>
      </c>
      <c r="AA12" s="345" t="s">
        <v>110</v>
      </c>
      <c r="AB12" s="345" t="s">
        <v>112</v>
      </c>
      <c r="AC12" s="345" t="s">
        <v>111</v>
      </c>
      <c r="AD12" s="345" t="s">
        <v>113</v>
      </c>
    </row>
    <row r="13" spans="1:30" x14ac:dyDescent="0.25">
      <c r="A13" s="352" t="s">
        <v>27</v>
      </c>
      <c r="B13" s="353"/>
      <c r="C13" s="353"/>
      <c r="D13" s="353"/>
      <c r="E13" s="353"/>
      <c r="F13" s="353"/>
      <c r="G13" s="353"/>
      <c r="H13" s="353"/>
      <c r="I13" s="353"/>
      <c r="R13" s="351" t="s">
        <v>187</v>
      </c>
      <c r="S13" s="331">
        <f>'Rider Rates'!$C$22</f>
        <v>7.0209999999999995E-2</v>
      </c>
      <c r="T13" s="331">
        <f>'Rider Rates'!$C$22</f>
        <v>7.0209999999999995E-2</v>
      </c>
      <c r="U13" s="331">
        <f>'Rider Rates'!$C$22</f>
        <v>7.0209999999999995E-2</v>
      </c>
      <c r="V13" s="331">
        <f>'Rider Rates'!$C$22</f>
        <v>7.0209999999999995E-2</v>
      </c>
      <c r="W13" s="331">
        <f>'Rider Rates'!$C$22</f>
        <v>7.0209999999999995E-2</v>
      </c>
      <c r="X13" s="331">
        <f>'Rider Rates'!$B$22</f>
        <v>7.0209999999999995E-2</v>
      </c>
      <c r="Y13" s="331">
        <f>'Rider Rates'!$B$22</f>
        <v>7.0209999999999995E-2</v>
      </c>
      <c r="Z13" s="331">
        <f>'Rider Rates'!$B$22</f>
        <v>7.0209999999999995E-2</v>
      </c>
      <c r="AA13" s="331">
        <f>'Rider Rates'!$B$22</f>
        <v>7.0209999999999995E-2</v>
      </c>
      <c r="AB13" s="331">
        <f>'Rider Rates'!$C$22</f>
        <v>7.0209999999999995E-2</v>
      </c>
      <c r="AC13" s="331">
        <f>'Rider Rates'!$C$22</f>
        <v>7.0209999999999995E-2</v>
      </c>
      <c r="AD13" s="331">
        <f>'Rider Rates'!$C$22</f>
        <v>7.0209999999999995E-2</v>
      </c>
    </row>
    <row r="14" spans="1:30" x14ac:dyDescent="0.25">
      <c r="A14" s="335"/>
      <c r="B14" s="335"/>
      <c r="C14" s="335"/>
      <c r="D14" s="335"/>
      <c r="E14" s="335"/>
      <c r="F14" s="335"/>
      <c r="G14" s="335"/>
      <c r="H14" s="335"/>
      <c r="I14" s="335"/>
      <c r="R14" s="335"/>
      <c r="S14" s="347"/>
      <c r="T14" s="347"/>
      <c r="U14" s="347"/>
      <c r="V14" s="347"/>
      <c r="W14" s="347"/>
      <c r="X14" s="347"/>
      <c r="Y14" s="347"/>
      <c r="Z14" s="347"/>
      <c r="AA14" s="347"/>
      <c r="AB14" s="347"/>
      <c r="AC14" s="347"/>
      <c r="AD14" s="347"/>
    </row>
    <row r="15" spans="1:30" x14ac:dyDescent="0.25">
      <c r="A15" s="349" t="s">
        <v>52</v>
      </c>
      <c r="B15" s="349"/>
      <c r="C15" s="428">
        <f>IF('Customer Info'!B21+'Customer Info'!B22-'Customer Info'!B23&lt;0,0,'Customer Info'!B21+'Customer Info'!B22-'Customer Info'!B23)</f>
        <v>0</v>
      </c>
      <c r="D15" s="349" t="s">
        <v>41</v>
      </c>
      <c r="E15" s="349"/>
      <c r="F15" s="350"/>
      <c r="G15" s="349"/>
      <c r="H15" s="349"/>
      <c r="I15" s="349"/>
      <c r="R15" s="335"/>
      <c r="S15" s="347"/>
      <c r="T15" s="347"/>
      <c r="U15" s="347"/>
      <c r="V15" s="347"/>
      <c r="W15" s="347"/>
      <c r="X15" s="347"/>
      <c r="Y15" s="347"/>
      <c r="Z15" s="347"/>
      <c r="AA15" s="347"/>
      <c r="AB15" s="347"/>
      <c r="AC15" s="347"/>
      <c r="AD15" s="347"/>
    </row>
    <row r="16" spans="1:30" x14ac:dyDescent="0.25">
      <c r="A16" s="349" t="s">
        <v>225</v>
      </c>
      <c r="B16" s="349"/>
      <c r="C16" s="428">
        <f>'Customer Info'!B21</f>
        <v>0</v>
      </c>
      <c r="D16" s="349" t="s">
        <v>41</v>
      </c>
      <c r="E16" s="349"/>
      <c r="F16" s="350"/>
      <c r="G16" s="336" t="s">
        <v>15</v>
      </c>
      <c r="H16" s="349"/>
    </row>
    <row r="17" spans="1:221" x14ac:dyDescent="0.25">
      <c r="A17" s="349" t="s">
        <v>226</v>
      </c>
      <c r="B17" s="349"/>
      <c r="C17" s="428">
        <f>'Customer Info'!B22</f>
        <v>0</v>
      </c>
      <c r="D17" s="429" t="s">
        <v>41</v>
      </c>
      <c r="E17" s="350"/>
      <c r="F17" s="350"/>
      <c r="G17" s="336" t="s">
        <v>15</v>
      </c>
      <c r="H17" s="349"/>
      <c r="I17" s="430" t="s">
        <v>15</v>
      </c>
    </row>
    <row r="19" spans="1:221" x14ac:dyDescent="0.25">
      <c r="A19" s="352" t="s">
        <v>31</v>
      </c>
      <c r="B19" s="353"/>
      <c r="C19" s="353"/>
      <c r="D19" s="353"/>
      <c r="E19" s="353"/>
      <c r="F19" s="353"/>
      <c r="G19" s="493" t="s">
        <v>68</v>
      </c>
      <c r="H19" s="494"/>
      <c r="I19" s="494"/>
      <c r="J19" s="495"/>
      <c r="K19" s="353"/>
      <c r="L19" s="496" t="s">
        <v>69</v>
      </c>
      <c r="M19" s="496"/>
      <c r="N19" s="496"/>
      <c r="O19" s="496"/>
    </row>
    <row r="20" spans="1:221" x14ac:dyDescent="0.25">
      <c r="A20" s="335"/>
      <c r="B20" s="335"/>
      <c r="C20" s="335"/>
      <c r="D20" s="335"/>
      <c r="E20" s="335"/>
      <c r="F20" s="335"/>
      <c r="G20" s="354" t="s">
        <v>65</v>
      </c>
      <c r="H20" s="354" t="s">
        <v>66</v>
      </c>
      <c r="I20" s="354" t="s">
        <v>67</v>
      </c>
      <c r="J20" s="355" t="s">
        <v>34</v>
      </c>
      <c r="K20" s="335"/>
      <c r="L20" s="356" t="s">
        <v>65</v>
      </c>
      <c r="M20" s="356" t="s">
        <v>66</v>
      </c>
      <c r="N20" s="356" t="s">
        <v>67</v>
      </c>
      <c r="O20" s="356" t="s">
        <v>34</v>
      </c>
      <c r="P20" s="357" t="s">
        <v>57</v>
      </c>
    </row>
    <row r="21" spans="1:221" x14ac:dyDescent="0.25">
      <c r="A21" s="331" t="s">
        <v>32</v>
      </c>
      <c r="G21" s="431"/>
      <c r="H21" s="431"/>
      <c r="I21" s="431">
        <f>'Rider Rates'!B143</f>
        <v>9.4</v>
      </c>
      <c r="J21" s="431">
        <f>SUM(G21:I21)</f>
        <v>9.4</v>
      </c>
      <c r="L21" s="432"/>
      <c r="M21" s="432"/>
      <c r="N21" s="432">
        <f>I21</f>
        <v>9.4</v>
      </c>
      <c r="O21" s="407">
        <f>SUM(L21:N21)</f>
        <v>9.4</v>
      </c>
      <c r="P21" s="360">
        <v>44531</v>
      </c>
    </row>
    <row r="22" spans="1:221" x14ac:dyDescent="0.25">
      <c r="A22" s="433" t="s">
        <v>132</v>
      </c>
      <c r="D22" s="362">
        <f>C15</f>
        <v>0</v>
      </c>
      <c r="E22" s="363" t="s">
        <v>41</v>
      </c>
      <c r="F22" s="364" t="s">
        <v>8</v>
      </c>
      <c r="G22" s="406"/>
      <c r="H22" s="406"/>
      <c r="I22" s="406">
        <f>'Rider Rates'!C143</f>
        <v>2.0634799999999998E-2</v>
      </c>
      <c r="J22" s="406">
        <f>SUM(G22:I22)</f>
        <v>2.0634799999999998E-2</v>
      </c>
      <c r="K22" s="366" t="s">
        <v>42</v>
      </c>
      <c r="L22" s="407"/>
      <c r="M22" s="407"/>
      <c r="N22" s="407">
        <f>IF(C15&lt;0,0,ROUND($D22*I22,2))</f>
        <v>0</v>
      </c>
      <c r="O22" s="407">
        <f>SUM(L22:N22)</f>
        <v>0</v>
      </c>
      <c r="P22" s="360">
        <f>'Rider Rates'!H144</f>
        <v>45444</v>
      </c>
    </row>
    <row r="23" spans="1:221" x14ac:dyDescent="0.25">
      <c r="A23" s="369" t="s">
        <v>50</v>
      </c>
      <c r="B23" s="369"/>
      <c r="C23" s="369"/>
      <c r="D23" s="370"/>
      <c r="E23" s="370"/>
      <c r="F23" s="369"/>
      <c r="G23" s="369"/>
      <c r="H23" s="369"/>
      <c r="I23" s="369"/>
      <c r="J23" s="369"/>
      <c r="K23" s="372"/>
      <c r="L23" s="371"/>
      <c r="M23" s="371"/>
      <c r="N23" s="371">
        <f>SUM(N21:N22)</f>
        <v>9.4</v>
      </c>
      <c r="O23" s="371">
        <f>SUM(O21:O22)</f>
        <v>9.4</v>
      </c>
    </row>
    <row r="24" spans="1:221" x14ac:dyDescent="0.25">
      <c r="A24" s="434"/>
      <c r="B24" s="434"/>
      <c r="C24" s="435"/>
      <c r="D24" s="435"/>
      <c r="E24" s="435"/>
      <c r="F24" s="435"/>
      <c r="G24" s="436"/>
      <c r="H24" s="436"/>
      <c r="I24" s="436"/>
      <c r="J24" s="436"/>
      <c r="K24" s="434"/>
      <c r="L24" s="434"/>
      <c r="M24" s="434"/>
      <c r="N24" s="434"/>
      <c r="O24" s="434"/>
      <c r="P24" s="434"/>
    </row>
    <row r="25" spans="1:221" x14ac:dyDescent="0.25">
      <c r="A25" s="346" t="s">
        <v>70</v>
      </c>
      <c r="B25" s="383"/>
      <c r="C25" s="383"/>
      <c r="D25" s="384"/>
      <c r="E25" s="384"/>
      <c r="F25" s="383"/>
      <c r="G25" s="384"/>
      <c r="H25" s="384"/>
      <c r="I25" s="384"/>
      <c r="J25" s="384"/>
      <c r="K25" s="384"/>
      <c r="L25" s="384"/>
      <c r="M25" s="384"/>
      <c r="N25" s="384"/>
      <c r="O25" s="384"/>
      <c r="P25" s="423"/>
      <c r="Q25" s="335"/>
      <c r="R25" s="335"/>
      <c r="S25" s="335"/>
      <c r="T25" s="335"/>
      <c r="U25" s="335"/>
      <c r="V25" s="335"/>
      <c r="W25" s="335"/>
      <c r="X25" s="335"/>
      <c r="Y25" s="335"/>
      <c r="Z25" s="335"/>
      <c r="AA25" s="335"/>
      <c r="AB25" s="335"/>
      <c r="AC25" s="335"/>
      <c r="AD25" s="335"/>
      <c r="AE25" s="335"/>
      <c r="AF25" s="335"/>
      <c r="AG25" s="335"/>
      <c r="AH25" s="335"/>
      <c r="AI25" s="335"/>
      <c r="AJ25" s="335"/>
      <c r="AK25" s="335"/>
      <c r="AL25" s="335"/>
      <c r="AM25" s="335"/>
      <c r="AN25" s="335"/>
      <c r="AO25" s="335"/>
      <c r="AP25" s="335"/>
      <c r="AQ25" s="335"/>
      <c r="AR25" s="335"/>
      <c r="AS25" s="335"/>
      <c r="AT25" s="335"/>
      <c r="AU25" s="335"/>
      <c r="AV25" s="335"/>
      <c r="AW25" s="335"/>
      <c r="AX25" s="335"/>
      <c r="AY25" s="335"/>
      <c r="AZ25" s="335"/>
      <c r="BA25" s="335"/>
      <c r="BB25" s="335"/>
      <c r="BC25" s="335"/>
      <c r="BD25" s="335"/>
      <c r="BE25" s="335"/>
      <c r="BF25" s="335"/>
      <c r="BG25" s="335"/>
      <c r="BH25" s="335"/>
      <c r="BI25" s="335"/>
      <c r="BJ25" s="335"/>
      <c r="BK25" s="335"/>
      <c r="BL25" s="335"/>
      <c r="BM25" s="335"/>
      <c r="BN25" s="335"/>
      <c r="BO25" s="335"/>
      <c r="BP25" s="335"/>
      <c r="BQ25" s="335"/>
      <c r="BR25" s="335"/>
      <c r="BS25" s="335"/>
      <c r="BT25" s="335"/>
      <c r="BU25" s="335"/>
      <c r="BV25" s="335"/>
      <c r="BW25" s="335"/>
      <c r="BX25" s="335"/>
      <c r="BY25" s="335"/>
      <c r="BZ25" s="335"/>
      <c r="CA25" s="335"/>
      <c r="CB25" s="335"/>
      <c r="CC25" s="335"/>
      <c r="CD25" s="335"/>
      <c r="CE25" s="335"/>
      <c r="CF25" s="335"/>
      <c r="CG25" s="335"/>
      <c r="CH25" s="335"/>
      <c r="CI25" s="335"/>
      <c r="CJ25" s="335"/>
      <c r="CK25" s="335"/>
      <c r="CL25" s="335"/>
      <c r="CM25" s="335"/>
      <c r="CN25" s="335"/>
      <c r="CO25" s="335"/>
      <c r="CP25" s="335"/>
      <c r="CQ25" s="335"/>
      <c r="CR25" s="335"/>
      <c r="CS25" s="335"/>
      <c r="CT25" s="335"/>
      <c r="CU25" s="335"/>
      <c r="CV25" s="335"/>
      <c r="CW25" s="335"/>
      <c r="CX25" s="335"/>
      <c r="CY25" s="335"/>
      <c r="CZ25" s="335"/>
      <c r="DA25" s="335"/>
      <c r="DB25" s="335"/>
      <c r="DC25" s="335"/>
      <c r="DD25" s="335"/>
      <c r="DE25" s="335"/>
      <c r="DF25" s="335"/>
      <c r="DG25" s="335"/>
      <c r="DH25" s="335"/>
      <c r="DI25" s="335"/>
      <c r="DJ25" s="335"/>
      <c r="DK25" s="335"/>
      <c r="DL25" s="335"/>
      <c r="DM25" s="335"/>
      <c r="DN25" s="335"/>
      <c r="DO25" s="335"/>
      <c r="DP25" s="335"/>
      <c r="DQ25" s="335"/>
      <c r="DR25" s="335"/>
      <c r="DS25" s="335"/>
      <c r="DT25" s="335"/>
      <c r="DU25" s="335"/>
      <c r="DV25" s="335"/>
      <c r="DW25" s="335"/>
      <c r="DX25" s="335"/>
      <c r="DY25" s="335"/>
      <c r="DZ25" s="335"/>
      <c r="EA25" s="335"/>
      <c r="EB25" s="335"/>
      <c r="EC25" s="335"/>
      <c r="ED25" s="335"/>
      <c r="EE25" s="335"/>
      <c r="EF25" s="335"/>
      <c r="EG25" s="335"/>
      <c r="EH25" s="335"/>
      <c r="EI25" s="335"/>
      <c r="EJ25" s="335"/>
      <c r="EK25" s="335"/>
      <c r="EL25" s="335"/>
      <c r="EM25" s="335"/>
      <c r="EN25" s="335"/>
      <c r="EO25" s="335"/>
      <c r="EP25" s="335"/>
      <c r="EQ25" s="335"/>
      <c r="ER25" s="335"/>
      <c r="ES25" s="335"/>
      <c r="ET25" s="335"/>
      <c r="EU25" s="335"/>
      <c r="EV25" s="335"/>
      <c r="EW25" s="335"/>
      <c r="EX25" s="335"/>
      <c r="EY25" s="335"/>
      <c r="EZ25" s="335"/>
      <c r="FA25" s="335"/>
      <c r="FB25" s="335"/>
      <c r="FC25" s="335"/>
      <c r="FD25" s="335"/>
      <c r="FE25" s="335"/>
      <c r="FF25" s="335"/>
      <c r="FG25" s="335"/>
      <c r="FH25" s="335"/>
      <c r="FI25" s="335"/>
      <c r="FJ25" s="335"/>
      <c r="FK25" s="335"/>
      <c r="FL25" s="335"/>
      <c r="FM25" s="335"/>
      <c r="FN25" s="335"/>
      <c r="FO25" s="335"/>
      <c r="FP25" s="335"/>
      <c r="FQ25" s="335"/>
      <c r="FR25" s="335"/>
      <c r="FS25" s="335"/>
      <c r="FT25" s="335"/>
      <c r="FU25" s="335"/>
      <c r="FV25" s="335"/>
      <c r="FW25" s="335"/>
      <c r="FX25" s="335"/>
      <c r="FY25" s="335"/>
      <c r="FZ25" s="335"/>
      <c r="GA25" s="335"/>
      <c r="GB25" s="335"/>
      <c r="GC25" s="335"/>
      <c r="GD25" s="335"/>
      <c r="GE25" s="335"/>
      <c r="GF25" s="335"/>
      <c r="GG25" s="335"/>
      <c r="GH25" s="335"/>
      <c r="GI25" s="335"/>
      <c r="GJ25" s="335"/>
      <c r="GK25" s="335"/>
      <c r="GL25" s="335"/>
      <c r="GM25" s="335"/>
      <c r="GN25" s="335"/>
      <c r="GO25" s="335"/>
      <c r="GP25" s="335"/>
      <c r="GQ25" s="335"/>
      <c r="GR25" s="335"/>
      <c r="GS25" s="335"/>
      <c r="GT25" s="335"/>
      <c r="GU25" s="335"/>
      <c r="GV25" s="335"/>
      <c r="GW25" s="335"/>
      <c r="GX25" s="335"/>
      <c r="GY25" s="335"/>
      <c r="GZ25" s="335"/>
      <c r="HA25" s="335"/>
      <c r="HB25" s="335"/>
      <c r="HC25" s="335"/>
      <c r="HD25" s="335"/>
      <c r="HE25" s="335"/>
      <c r="HF25" s="335"/>
      <c r="HG25" s="335"/>
      <c r="HH25" s="335"/>
      <c r="HI25" s="335"/>
      <c r="HJ25" s="335"/>
      <c r="HK25" s="335"/>
      <c r="HL25" s="335"/>
      <c r="HM25" s="335"/>
    </row>
    <row r="26" spans="1:221" x14ac:dyDescent="0.25">
      <c r="P26" s="437"/>
      <c r="Q26" s="385"/>
      <c r="R26" s="375"/>
      <c r="S26" s="376"/>
      <c r="T26" s="377"/>
      <c r="U26" s="335"/>
      <c r="V26" s="378"/>
      <c r="W26" s="335"/>
      <c r="X26" s="335"/>
      <c r="Y26" s="335"/>
      <c r="Z26" s="335"/>
      <c r="AA26" s="335"/>
      <c r="AB26" s="335"/>
      <c r="AC26" s="335"/>
      <c r="AD26" s="335"/>
      <c r="AE26" s="335"/>
      <c r="AF26" s="335"/>
      <c r="AG26" s="335"/>
      <c r="AH26" s="335"/>
      <c r="AI26" s="335"/>
      <c r="AJ26" s="335"/>
      <c r="AK26" s="335"/>
      <c r="AL26" s="335"/>
      <c r="AM26" s="335"/>
      <c r="AN26" s="335"/>
      <c r="AO26" s="335"/>
      <c r="AP26" s="335"/>
      <c r="AQ26" s="335"/>
      <c r="AR26" s="335"/>
      <c r="AS26" s="335"/>
      <c r="AT26" s="335"/>
      <c r="AU26" s="335"/>
      <c r="AV26" s="335"/>
      <c r="AW26" s="335"/>
      <c r="AX26" s="335"/>
      <c r="AY26" s="335"/>
      <c r="AZ26" s="335"/>
      <c r="BA26" s="335"/>
      <c r="BB26" s="335"/>
      <c r="BC26" s="335"/>
      <c r="BD26" s="335"/>
      <c r="BE26" s="335"/>
      <c r="BF26" s="335"/>
      <c r="BG26" s="335"/>
      <c r="BH26" s="335"/>
      <c r="BI26" s="335"/>
      <c r="BJ26" s="335"/>
      <c r="BK26" s="335"/>
      <c r="BL26" s="335"/>
      <c r="BM26" s="335"/>
      <c r="BN26" s="335"/>
      <c r="BO26" s="335"/>
      <c r="BP26" s="335"/>
      <c r="BQ26" s="335"/>
      <c r="BR26" s="335"/>
      <c r="BS26" s="335"/>
      <c r="BT26" s="335"/>
      <c r="BU26" s="335"/>
      <c r="BV26" s="335"/>
      <c r="BW26" s="335"/>
      <c r="BX26" s="335"/>
      <c r="BY26" s="335"/>
      <c r="BZ26" s="335"/>
      <c r="CA26" s="335"/>
      <c r="CB26" s="335"/>
      <c r="CC26" s="335"/>
      <c r="CD26" s="335"/>
      <c r="CE26" s="335"/>
      <c r="CF26" s="335"/>
      <c r="CG26" s="335"/>
      <c r="CH26" s="335"/>
      <c r="CI26" s="335"/>
      <c r="CJ26" s="335"/>
      <c r="CK26" s="335"/>
      <c r="CL26" s="335"/>
      <c r="CM26" s="335"/>
      <c r="CN26" s="335"/>
      <c r="CO26" s="335"/>
      <c r="CP26" s="335"/>
      <c r="CQ26" s="335"/>
      <c r="CR26" s="335"/>
      <c r="CS26" s="335"/>
      <c r="CT26" s="335"/>
      <c r="CU26" s="335"/>
      <c r="CV26" s="335"/>
      <c r="CW26" s="335"/>
      <c r="CX26" s="335"/>
      <c r="CY26" s="335"/>
      <c r="CZ26" s="335"/>
      <c r="DA26" s="335"/>
      <c r="DB26" s="335"/>
      <c r="DC26" s="335"/>
      <c r="DD26" s="335"/>
      <c r="DE26" s="335"/>
      <c r="DF26" s="335"/>
      <c r="DG26" s="335"/>
      <c r="DH26" s="335"/>
      <c r="DI26" s="335"/>
      <c r="DJ26" s="335"/>
      <c r="DK26" s="335"/>
      <c r="DL26" s="335"/>
      <c r="DM26" s="335"/>
      <c r="DN26" s="335"/>
      <c r="DO26" s="335"/>
      <c r="DP26" s="335"/>
      <c r="DQ26" s="335"/>
      <c r="DR26" s="335"/>
      <c r="DS26" s="335"/>
      <c r="DT26" s="335"/>
      <c r="DU26" s="335"/>
      <c r="DV26" s="335"/>
      <c r="DW26" s="335"/>
      <c r="DX26" s="335"/>
      <c r="DY26" s="335"/>
      <c r="DZ26" s="335"/>
      <c r="EA26" s="335"/>
      <c r="EB26" s="335"/>
      <c r="EC26" s="335"/>
      <c r="ED26" s="335"/>
      <c r="EE26" s="335"/>
      <c r="EF26" s="335"/>
      <c r="EG26" s="335"/>
      <c r="EH26" s="335"/>
      <c r="EI26" s="335"/>
      <c r="EJ26" s="335"/>
      <c r="EK26" s="335"/>
      <c r="EL26" s="335"/>
      <c r="EM26" s="335"/>
      <c r="EN26" s="335"/>
      <c r="EO26" s="335"/>
      <c r="EP26" s="335"/>
      <c r="EQ26" s="335"/>
      <c r="ER26" s="335"/>
      <c r="ES26" s="335"/>
      <c r="ET26" s="335"/>
      <c r="EU26" s="335"/>
      <c r="EV26" s="335"/>
      <c r="EW26" s="335"/>
      <c r="EX26" s="335"/>
      <c r="EY26" s="335"/>
      <c r="EZ26" s="335"/>
      <c r="FA26" s="335"/>
      <c r="FB26" s="335"/>
      <c r="FC26" s="335"/>
      <c r="FD26" s="335"/>
      <c r="FE26" s="335"/>
      <c r="FF26" s="335"/>
      <c r="FG26" s="335"/>
      <c r="FH26" s="335"/>
      <c r="FI26" s="335"/>
      <c r="FJ26" s="335"/>
      <c r="FK26" s="335"/>
      <c r="FL26" s="335"/>
      <c r="FM26" s="335"/>
      <c r="FN26" s="335"/>
      <c r="FO26" s="335"/>
      <c r="FP26" s="335"/>
      <c r="FQ26" s="335"/>
      <c r="FR26" s="335"/>
      <c r="FS26" s="335"/>
      <c r="FT26" s="335"/>
      <c r="FU26" s="335"/>
      <c r="FV26" s="335"/>
      <c r="FW26" s="335"/>
      <c r="FX26" s="335"/>
      <c r="FY26" s="335"/>
      <c r="FZ26" s="335"/>
      <c r="GA26" s="335"/>
      <c r="GB26" s="335"/>
      <c r="GC26" s="335"/>
      <c r="GD26" s="335"/>
      <c r="GE26" s="335"/>
      <c r="GF26" s="335"/>
      <c r="GG26" s="335"/>
      <c r="GH26" s="335"/>
      <c r="GI26" s="335"/>
      <c r="GJ26" s="335"/>
      <c r="GK26" s="335"/>
      <c r="GL26" s="335"/>
      <c r="GM26" s="335"/>
      <c r="GN26" s="335"/>
      <c r="GO26" s="335"/>
      <c r="GP26" s="335"/>
      <c r="GQ26" s="335"/>
      <c r="GR26" s="335"/>
      <c r="GS26" s="335"/>
      <c r="GT26" s="335"/>
      <c r="GU26" s="335"/>
      <c r="GV26" s="335"/>
      <c r="GW26" s="335"/>
      <c r="GX26" s="335"/>
      <c r="GY26" s="335"/>
      <c r="GZ26" s="335"/>
      <c r="HA26" s="335"/>
      <c r="HB26" s="335"/>
      <c r="HC26" s="335"/>
      <c r="HD26" s="335"/>
      <c r="HE26" s="335"/>
      <c r="HF26" s="335"/>
      <c r="HG26" s="335"/>
      <c r="HH26" s="335"/>
      <c r="HI26" s="335"/>
      <c r="HJ26" s="335"/>
      <c r="HK26" s="335"/>
      <c r="HL26" s="335"/>
      <c r="HM26" s="335"/>
    </row>
    <row r="27" spans="1:221" x14ac:dyDescent="0.25">
      <c r="A27" s="386" t="s">
        <v>79</v>
      </c>
      <c r="B27" s="387"/>
      <c r="C27" s="387"/>
      <c r="D27" s="362">
        <f>IF($C$15&lt;0,0,IF($C$15&gt;833000,833000,$C$15))</f>
        <v>0</v>
      </c>
      <c r="E27" s="363" t="s">
        <v>41</v>
      </c>
      <c r="F27" s="364" t="s">
        <v>8</v>
      </c>
      <c r="G27" s="388"/>
      <c r="H27" s="388"/>
      <c r="I27" s="388">
        <f>'Rider Rates'!$B$4</f>
        <v>4.6278999999999999E-3</v>
      </c>
      <c r="J27" s="388">
        <f t="shared" ref="J27:J47" si="0">SUM(G27:I27)</f>
        <v>4.6278999999999999E-3</v>
      </c>
      <c r="K27" s="366" t="s">
        <v>42</v>
      </c>
      <c r="L27" s="250"/>
      <c r="M27" s="250"/>
      <c r="N27" s="250">
        <f t="shared" ref="N27:N32" si="1">ROUND(D27*I27,2)</f>
        <v>0</v>
      </c>
      <c r="O27" s="250">
        <f t="shared" ref="O27:O48" si="2">SUM(L27:N27)</f>
        <v>0</v>
      </c>
      <c r="P27" s="360">
        <f>'Rider Rates'!$D$4</f>
        <v>45657</v>
      </c>
      <c r="Q27" s="385"/>
      <c r="R27" s="382"/>
      <c r="S27" s="376"/>
      <c r="T27" s="377"/>
      <c r="U27" s="335"/>
      <c r="V27" s="378"/>
      <c r="W27" s="335"/>
      <c r="X27" s="335"/>
      <c r="Y27" s="335"/>
      <c r="Z27" s="335"/>
      <c r="AA27" s="335"/>
      <c r="AB27" s="335"/>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c r="BF27" s="335"/>
      <c r="BG27" s="335"/>
      <c r="BH27" s="335"/>
      <c r="BI27" s="335"/>
      <c r="BJ27" s="335"/>
      <c r="BK27" s="335"/>
      <c r="BL27" s="335"/>
      <c r="BM27" s="335"/>
      <c r="BN27" s="335"/>
      <c r="BO27" s="335"/>
      <c r="BP27" s="335"/>
      <c r="BQ27" s="335"/>
      <c r="BR27" s="335"/>
      <c r="BS27" s="335"/>
      <c r="BT27" s="335"/>
      <c r="BU27" s="335"/>
      <c r="BV27" s="335"/>
      <c r="BW27" s="335"/>
      <c r="BX27" s="335"/>
      <c r="BY27" s="335"/>
      <c r="BZ27" s="335"/>
      <c r="CA27" s="335"/>
      <c r="CB27" s="335"/>
      <c r="CC27" s="335"/>
      <c r="CD27" s="335"/>
      <c r="CE27" s="335"/>
      <c r="CF27" s="335"/>
      <c r="CG27" s="335"/>
      <c r="CH27" s="335"/>
      <c r="CI27" s="335"/>
      <c r="CJ27" s="335"/>
      <c r="CK27" s="335"/>
      <c r="CL27" s="335"/>
      <c r="CM27" s="335"/>
      <c r="CN27" s="335"/>
      <c r="CO27" s="335"/>
      <c r="CP27" s="335"/>
      <c r="CQ27" s="335"/>
      <c r="CR27" s="335"/>
      <c r="CS27" s="335"/>
      <c r="CT27" s="335"/>
      <c r="CU27" s="335"/>
      <c r="CV27" s="335"/>
      <c r="CW27" s="335"/>
      <c r="CX27" s="335"/>
      <c r="CY27" s="335"/>
      <c r="CZ27" s="335"/>
      <c r="DA27" s="335"/>
      <c r="DB27" s="335"/>
      <c r="DC27" s="335"/>
      <c r="DD27" s="335"/>
      <c r="DE27" s="335"/>
      <c r="DF27" s="335"/>
      <c r="DG27" s="335"/>
      <c r="DH27" s="335"/>
      <c r="DI27" s="335"/>
      <c r="DJ27" s="335"/>
      <c r="DK27" s="335"/>
      <c r="DL27" s="335"/>
      <c r="DM27" s="335"/>
      <c r="DN27" s="335"/>
      <c r="DO27" s="335"/>
      <c r="DP27" s="335"/>
      <c r="DQ27" s="335"/>
      <c r="DR27" s="335"/>
      <c r="DS27" s="335"/>
      <c r="DT27" s="335"/>
      <c r="DU27" s="335"/>
      <c r="DV27" s="335"/>
      <c r="DW27" s="335"/>
      <c r="DX27" s="335"/>
      <c r="DY27" s="335"/>
      <c r="DZ27" s="335"/>
      <c r="EA27" s="335"/>
      <c r="EB27" s="335"/>
      <c r="EC27" s="335"/>
      <c r="ED27" s="335"/>
      <c r="EE27" s="335"/>
      <c r="EF27" s="335"/>
      <c r="EG27" s="335"/>
      <c r="EH27" s="335"/>
      <c r="EI27" s="335"/>
      <c r="EJ27" s="335"/>
      <c r="EK27" s="335"/>
      <c r="EL27" s="335"/>
      <c r="EM27" s="335"/>
      <c r="EN27" s="335"/>
      <c r="EO27" s="335"/>
      <c r="EP27" s="335"/>
      <c r="EQ27" s="335"/>
      <c r="ER27" s="335"/>
      <c r="ES27" s="335"/>
      <c r="ET27" s="335"/>
      <c r="EU27" s="335"/>
      <c r="EV27" s="335"/>
      <c r="EW27" s="335"/>
      <c r="EX27" s="335"/>
      <c r="EY27" s="335"/>
      <c r="EZ27" s="335"/>
      <c r="FA27" s="335"/>
      <c r="FB27" s="335"/>
      <c r="FC27" s="335"/>
      <c r="FD27" s="335"/>
      <c r="FE27" s="335"/>
      <c r="FF27" s="335"/>
      <c r="FG27" s="335"/>
      <c r="FH27" s="335"/>
      <c r="FI27" s="335"/>
      <c r="FJ27" s="335"/>
      <c r="FK27" s="335"/>
      <c r="FL27" s="335"/>
      <c r="FM27" s="335"/>
      <c r="FN27" s="335"/>
      <c r="FO27" s="335"/>
      <c r="FP27" s="335"/>
      <c r="FQ27" s="335"/>
      <c r="FR27" s="335"/>
      <c r="FS27" s="335"/>
      <c r="FT27" s="335"/>
      <c r="FU27" s="335"/>
      <c r="FV27" s="335"/>
      <c r="FW27" s="335"/>
      <c r="FX27" s="335"/>
      <c r="FY27" s="335"/>
      <c r="FZ27" s="335"/>
      <c r="GA27" s="335"/>
      <c r="GB27" s="335"/>
      <c r="GC27" s="335"/>
      <c r="GD27" s="335"/>
      <c r="GE27" s="335"/>
      <c r="GF27" s="335"/>
      <c r="GG27" s="335"/>
      <c r="GH27" s="335"/>
      <c r="GI27" s="335"/>
      <c r="GJ27" s="335"/>
      <c r="GK27" s="335"/>
      <c r="GL27" s="335"/>
      <c r="GM27" s="335"/>
      <c r="GN27" s="335"/>
      <c r="GO27" s="335"/>
      <c r="GP27" s="335"/>
      <c r="GQ27" s="335"/>
      <c r="GR27" s="335"/>
      <c r="GS27" s="335"/>
      <c r="GT27" s="335"/>
      <c r="GU27" s="335"/>
      <c r="GV27" s="335"/>
      <c r="GW27" s="335"/>
      <c r="GX27" s="335"/>
      <c r="GY27" s="335"/>
      <c r="GZ27" s="335"/>
      <c r="HA27" s="335"/>
      <c r="HB27" s="335"/>
      <c r="HC27" s="335"/>
      <c r="HD27" s="335"/>
      <c r="HE27" s="335"/>
      <c r="HF27" s="335"/>
      <c r="HG27" s="335"/>
      <c r="HH27" s="335"/>
      <c r="HI27" s="335"/>
      <c r="HJ27" s="335"/>
      <c r="HK27" s="335"/>
      <c r="HL27" s="335"/>
      <c r="HM27" s="335"/>
    </row>
    <row r="28" spans="1:221" x14ac:dyDescent="0.25">
      <c r="A28" s="386" t="s">
        <v>80</v>
      </c>
      <c r="B28" s="335"/>
      <c r="C28" s="335"/>
      <c r="D28" s="390">
        <f>IF($C$15&gt;833000,$C$15-833000,0)</f>
        <v>0</v>
      </c>
      <c r="E28" s="363" t="s">
        <v>41</v>
      </c>
      <c r="F28" s="364" t="s">
        <v>8</v>
      </c>
      <c r="G28" s="388"/>
      <c r="H28" s="388"/>
      <c r="I28" s="388">
        <f>'Rider Rates'!$B$5</f>
        <v>1.7560000000000001E-4</v>
      </c>
      <c r="J28" s="388">
        <f t="shared" si="0"/>
        <v>1.7560000000000001E-4</v>
      </c>
      <c r="K28" s="366" t="s">
        <v>42</v>
      </c>
      <c r="L28" s="250"/>
      <c r="M28" s="250"/>
      <c r="N28" s="250">
        <f t="shared" si="1"/>
        <v>0</v>
      </c>
      <c r="O28" s="250">
        <f t="shared" si="2"/>
        <v>0</v>
      </c>
      <c r="P28" s="360">
        <f>'Rider Rates'!$D$4</f>
        <v>45657</v>
      </c>
      <c r="Q28" s="385"/>
      <c r="R28" s="382"/>
      <c r="S28" s="376"/>
      <c r="T28" s="377"/>
      <c r="U28" s="335"/>
      <c r="V28" s="378"/>
      <c r="W28" s="335"/>
      <c r="X28" s="335"/>
      <c r="Y28" s="335"/>
      <c r="Z28" s="335"/>
      <c r="AA28" s="335"/>
      <c r="AB28" s="335"/>
      <c r="AC28" s="335"/>
      <c r="AD28" s="335"/>
      <c r="AE28" s="335"/>
      <c r="AF28" s="335"/>
      <c r="AG28" s="335"/>
      <c r="AH28" s="335"/>
      <c r="AI28" s="335"/>
      <c r="AJ28" s="335"/>
      <c r="AK28" s="335"/>
      <c r="AL28" s="335"/>
      <c r="AM28" s="335"/>
      <c r="AN28" s="335"/>
      <c r="AO28" s="335"/>
      <c r="AP28" s="335"/>
      <c r="AQ28" s="335"/>
      <c r="AR28" s="335"/>
      <c r="AS28" s="335"/>
      <c r="AT28" s="335"/>
      <c r="AU28" s="335"/>
      <c r="AV28" s="335"/>
      <c r="AW28" s="335"/>
      <c r="AX28" s="335"/>
      <c r="AY28" s="335"/>
      <c r="AZ28" s="335"/>
      <c r="BA28" s="335"/>
      <c r="BB28" s="335"/>
      <c r="BC28" s="335"/>
      <c r="BD28" s="335"/>
      <c r="BE28" s="335"/>
      <c r="BF28" s="335"/>
      <c r="BG28" s="335"/>
      <c r="BH28" s="335"/>
      <c r="BI28" s="335"/>
      <c r="BJ28" s="335"/>
      <c r="BK28" s="335"/>
      <c r="BL28" s="335"/>
      <c r="BM28" s="335"/>
      <c r="BN28" s="335"/>
      <c r="BO28" s="335"/>
      <c r="BP28" s="335"/>
      <c r="BQ28" s="335"/>
      <c r="BR28" s="335"/>
      <c r="BS28" s="335"/>
      <c r="BT28" s="335"/>
      <c r="BU28" s="335"/>
      <c r="BV28" s="335"/>
      <c r="BW28" s="335"/>
      <c r="BX28" s="335"/>
      <c r="BY28" s="335"/>
      <c r="BZ28" s="335"/>
      <c r="CA28" s="335"/>
      <c r="CB28" s="335"/>
      <c r="CC28" s="335"/>
      <c r="CD28" s="335"/>
      <c r="CE28" s="335"/>
      <c r="CF28" s="335"/>
      <c r="CG28" s="335"/>
      <c r="CH28" s="335"/>
      <c r="CI28" s="335"/>
      <c r="CJ28" s="335"/>
      <c r="CK28" s="335"/>
      <c r="CL28" s="335"/>
      <c r="CM28" s="335"/>
      <c r="CN28" s="335"/>
      <c r="CO28" s="335"/>
      <c r="CP28" s="335"/>
      <c r="CQ28" s="335"/>
      <c r="CR28" s="335"/>
      <c r="CS28" s="335"/>
      <c r="CT28" s="335"/>
      <c r="CU28" s="335"/>
      <c r="CV28" s="335"/>
      <c r="CW28" s="335"/>
      <c r="CX28" s="335"/>
      <c r="CY28" s="335"/>
      <c r="CZ28" s="335"/>
      <c r="DA28" s="335"/>
      <c r="DB28" s="335"/>
      <c r="DC28" s="335"/>
      <c r="DD28" s="335"/>
      <c r="DE28" s="335"/>
      <c r="DF28" s="335"/>
      <c r="DG28" s="335"/>
      <c r="DH28" s="335"/>
      <c r="DI28" s="335"/>
      <c r="DJ28" s="335"/>
      <c r="DK28" s="335"/>
      <c r="DL28" s="335"/>
      <c r="DM28" s="335"/>
      <c r="DN28" s="335"/>
      <c r="DO28" s="335"/>
      <c r="DP28" s="335"/>
      <c r="DQ28" s="335"/>
      <c r="DR28" s="335"/>
      <c r="DS28" s="335"/>
      <c r="DT28" s="335"/>
      <c r="DU28" s="335"/>
      <c r="DV28" s="335"/>
      <c r="DW28" s="335"/>
      <c r="DX28" s="335"/>
      <c r="DY28" s="335"/>
      <c r="DZ28" s="335"/>
      <c r="EA28" s="335"/>
      <c r="EB28" s="335"/>
      <c r="EC28" s="335"/>
      <c r="ED28" s="335"/>
      <c r="EE28" s="335"/>
      <c r="EF28" s="335"/>
      <c r="EG28" s="335"/>
      <c r="EH28" s="335"/>
      <c r="EI28" s="335"/>
      <c r="EJ28" s="335"/>
      <c r="EK28" s="335"/>
      <c r="EL28" s="335"/>
      <c r="EM28" s="335"/>
      <c r="EN28" s="335"/>
      <c r="EO28" s="335"/>
      <c r="EP28" s="335"/>
      <c r="EQ28" s="335"/>
      <c r="ER28" s="335"/>
      <c r="ES28" s="335"/>
      <c r="ET28" s="335"/>
      <c r="EU28" s="335"/>
      <c r="EV28" s="335"/>
      <c r="EW28" s="335"/>
      <c r="EX28" s="335"/>
      <c r="EY28" s="335"/>
      <c r="EZ28" s="335"/>
      <c r="FA28" s="335"/>
      <c r="FB28" s="335"/>
      <c r="FC28" s="335"/>
      <c r="FD28" s="335"/>
      <c r="FE28" s="335"/>
      <c r="FF28" s="335"/>
      <c r="FG28" s="335"/>
      <c r="FH28" s="335"/>
      <c r="FI28" s="335"/>
      <c r="FJ28" s="335"/>
      <c r="FK28" s="335"/>
      <c r="FL28" s="335"/>
      <c r="FM28" s="335"/>
      <c r="FN28" s="335"/>
      <c r="FO28" s="335"/>
      <c r="FP28" s="335"/>
      <c r="FQ28" s="335"/>
      <c r="FR28" s="335"/>
      <c r="FS28" s="335"/>
      <c r="FT28" s="335"/>
      <c r="FU28" s="335"/>
      <c r="FV28" s="335"/>
      <c r="FW28" s="335"/>
      <c r="FX28" s="335"/>
      <c r="FY28" s="335"/>
      <c r="FZ28" s="335"/>
      <c r="GA28" s="335"/>
      <c r="GB28" s="335"/>
      <c r="GC28" s="335"/>
      <c r="GD28" s="335"/>
      <c r="GE28" s="335"/>
      <c r="GF28" s="335"/>
      <c r="GG28" s="335"/>
      <c r="GH28" s="335"/>
      <c r="GI28" s="335"/>
      <c r="GJ28" s="335"/>
      <c r="GK28" s="335"/>
      <c r="GL28" s="335"/>
      <c r="GM28" s="335"/>
      <c r="GN28" s="335"/>
      <c r="GO28" s="335"/>
      <c r="GP28" s="335"/>
      <c r="GQ28" s="335"/>
      <c r="GR28" s="335"/>
      <c r="GS28" s="335"/>
      <c r="GT28" s="335"/>
      <c r="GU28" s="335"/>
      <c r="GV28" s="335"/>
      <c r="GW28" s="335"/>
      <c r="GX28" s="335"/>
      <c r="GY28" s="335"/>
      <c r="GZ28" s="335"/>
      <c r="HA28" s="335"/>
      <c r="HB28" s="335"/>
      <c r="HC28" s="335"/>
      <c r="HD28" s="335"/>
      <c r="HE28" s="335"/>
      <c r="HF28" s="335"/>
      <c r="HG28" s="335"/>
      <c r="HH28" s="335"/>
      <c r="HI28" s="335"/>
      <c r="HJ28" s="335"/>
      <c r="HK28" s="335"/>
      <c r="HL28" s="335"/>
      <c r="HM28" s="335"/>
    </row>
    <row r="29" spans="1:221" x14ac:dyDescent="0.25">
      <c r="A29" s="386" t="s">
        <v>97</v>
      </c>
      <c r="B29" s="335"/>
      <c r="C29" s="335"/>
      <c r="D29" s="362">
        <f>IF('Customer Info'!$C$32=TRUE,0,IF($C$15&lt;0,0,IF($C$15&gt;2000,2000,$C$15)))</f>
        <v>0</v>
      </c>
      <c r="E29" s="363" t="s">
        <v>41</v>
      </c>
      <c r="F29" s="364" t="s">
        <v>8</v>
      </c>
      <c r="G29" s="388"/>
      <c r="H29" s="388"/>
      <c r="I29" s="391">
        <f>'Rider Rates'!$B$8</f>
        <v>4.6499999999999996E-3</v>
      </c>
      <c r="J29" s="391">
        <f t="shared" si="0"/>
        <v>4.6499999999999996E-3</v>
      </c>
      <c r="K29" s="366" t="s">
        <v>42</v>
      </c>
      <c r="L29" s="250"/>
      <c r="M29" s="250"/>
      <c r="N29" s="250">
        <f t="shared" si="1"/>
        <v>0</v>
      </c>
      <c r="O29" s="250">
        <f t="shared" si="2"/>
        <v>0</v>
      </c>
      <c r="P29" s="360">
        <f>'Rider Rates'!$D$7</f>
        <v>44531</v>
      </c>
      <c r="Q29" s="385"/>
      <c r="R29" s="382"/>
      <c r="S29" s="376"/>
      <c r="T29" s="377"/>
      <c r="U29" s="335"/>
      <c r="V29" s="378"/>
      <c r="W29" s="335"/>
      <c r="X29" s="335"/>
      <c r="Y29" s="335"/>
      <c r="Z29" s="335"/>
      <c r="AA29" s="335"/>
      <c r="AB29" s="335"/>
      <c r="AC29" s="335"/>
      <c r="AD29" s="335"/>
      <c r="AE29" s="335"/>
      <c r="AF29" s="335"/>
      <c r="AG29" s="335"/>
      <c r="AH29" s="335"/>
      <c r="AI29" s="335"/>
      <c r="AJ29" s="335"/>
      <c r="AK29" s="335"/>
      <c r="AL29" s="335"/>
      <c r="AM29" s="335"/>
      <c r="AN29" s="335"/>
      <c r="AO29" s="335"/>
      <c r="AP29" s="335"/>
      <c r="AQ29" s="335"/>
      <c r="AR29" s="335"/>
      <c r="AS29" s="335"/>
      <c r="AT29" s="335"/>
      <c r="AU29" s="335"/>
      <c r="AV29" s="335"/>
      <c r="AW29" s="335"/>
      <c r="AX29" s="335"/>
      <c r="AY29" s="335"/>
      <c r="AZ29" s="335"/>
      <c r="BA29" s="335"/>
      <c r="BB29" s="335"/>
      <c r="BC29" s="335"/>
      <c r="BD29" s="335"/>
      <c r="BE29" s="335"/>
      <c r="BF29" s="335"/>
      <c r="BG29" s="335"/>
      <c r="BH29" s="335"/>
      <c r="BI29" s="335"/>
      <c r="BJ29" s="335"/>
      <c r="BK29" s="335"/>
      <c r="BL29" s="335"/>
      <c r="BM29" s="335"/>
      <c r="BN29" s="335"/>
      <c r="BO29" s="335"/>
      <c r="BP29" s="335"/>
      <c r="BQ29" s="335"/>
      <c r="BR29" s="335"/>
      <c r="BS29" s="335"/>
      <c r="BT29" s="335"/>
      <c r="BU29" s="335"/>
      <c r="BV29" s="335"/>
      <c r="BW29" s="335"/>
      <c r="BX29" s="335"/>
      <c r="BY29" s="335"/>
      <c r="BZ29" s="335"/>
      <c r="CA29" s="335"/>
      <c r="CB29" s="335"/>
      <c r="CC29" s="335"/>
      <c r="CD29" s="335"/>
      <c r="CE29" s="335"/>
      <c r="CF29" s="335"/>
      <c r="CG29" s="335"/>
      <c r="CH29" s="335"/>
      <c r="CI29" s="335"/>
      <c r="CJ29" s="335"/>
      <c r="CK29" s="335"/>
      <c r="CL29" s="335"/>
      <c r="CM29" s="335"/>
      <c r="CN29" s="335"/>
      <c r="CO29" s="335"/>
      <c r="CP29" s="335"/>
      <c r="CQ29" s="335"/>
      <c r="CR29" s="335"/>
      <c r="CS29" s="335"/>
      <c r="CT29" s="335"/>
      <c r="CU29" s="335"/>
      <c r="CV29" s="335"/>
      <c r="CW29" s="335"/>
      <c r="CX29" s="335"/>
      <c r="CY29" s="335"/>
      <c r="CZ29" s="335"/>
      <c r="DA29" s="335"/>
      <c r="DB29" s="335"/>
      <c r="DC29" s="335"/>
      <c r="DD29" s="335"/>
      <c r="DE29" s="335"/>
      <c r="DF29" s="335"/>
      <c r="DG29" s="335"/>
      <c r="DH29" s="335"/>
      <c r="DI29" s="335"/>
      <c r="DJ29" s="335"/>
      <c r="DK29" s="335"/>
      <c r="DL29" s="335"/>
      <c r="DM29" s="335"/>
      <c r="DN29" s="335"/>
      <c r="DO29" s="335"/>
      <c r="DP29" s="335"/>
      <c r="DQ29" s="335"/>
      <c r="DR29" s="335"/>
      <c r="DS29" s="335"/>
      <c r="DT29" s="335"/>
      <c r="DU29" s="335"/>
      <c r="DV29" s="335"/>
      <c r="DW29" s="335"/>
      <c r="DX29" s="335"/>
      <c r="DY29" s="335"/>
      <c r="DZ29" s="335"/>
      <c r="EA29" s="335"/>
      <c r="EB29" s="335"/>
      <c r="EC29" s="335"/>
      <c r="ED29" s="335"/>
      <c r="EE29" s="335"/>
      <c r="EF29" s="335"/>
      <c r="EG29" s="335"/>
      <c r="EH29" s="335"/>
      <c r="EI29" s="335"/>
      <c r="EJ29" s="335"/>
      <c r="EK29" s="335"/>
      <c r="EL29" s="335"/>
      <c r="EM29" s="335"/>
      <c r="EN29" s="335"/>
      <c r="EO29" s="335"/>
      <c r="EP29" s="335"/>
      <c r="EQ29" s="335"/>
      <c r="ER29" s="335"/>
      <c r="ES29" s="335"/>
      <c r="ET29" s="335"/>
      <c r="EU29" s="335"/>
      <c r="EV29" s="335"/>
      <c r="EW29" s="335"/>
      <c r="EX29" s="335"/>
      <c r="EY29" s="335"/>
      <c r="EZ29" s="335"/>
      <c r="FA29" s="335"/>
      <c r="FB29" s="335"/>
      <c r="FC29" s="335"/>
      <c r="FD29" s="335"/>
      <c r="FE29" s="335"/>
      <c r="FF29" s="335"/>
      <c r="FG29" s="335"/>
      <c r="FH29" s="335"/>
      <c r="FI29" s="335"/>
      <c r="FJ29" s="335"/>
      <c r="FK29" s="335"/>
      <c r="FL29" s="335"/>
      <c r="FM29" s="335"/>
      <c r="FN29" s="335"/>
      <c r="FO29" s="335"/>
      <c r="FP29" s="335"/>
      <c r="FQ29" s="335"/>
      <c r="FR29" s="335"/>
      <c r="FS29" s="335"/>
      <c r="FT29" s="335"/>
      <c r="FU29" s="335"/>
      <c r="FV29" s="335"/>
      <c r="FW29" s="335"/>
      <c r="FX29" s="335"/>
      <c r="FY29" s="335"/>
      <c r="FZ29" s="335"/>
      <c r="GA29" s="335"/>
      <c r="GB29" s="335"/>
      <c r="GC29" s="335"/>
      <c r="GD29" s="335"/>
      <c r="GE29" s="335"/>
      <c r="GF29" s="335"/>
      <c r="GG29" s="335"/>
      <c r="GH29" s="335"/>
      <c r="GI29" s="335"/>
      <c r="GJ29" s="335"/>
      <c r="GK29" s="335"/>
      <c r="GL29" s="335"/>
      <c r="GM29" s="335"/>
      <c r="GN29" s="335"/>
      <c r="GO29" s="335"/>
      <c r="GP29" s="335"/>
      <c r="GQ29" s="335"/>
      <c r="GR29" s="335"/>
      <c r="GS29" s="335"/>
      <c r="GT29" s="335"/>
      <c r="GU29" s="335"/>
      <c r="GV29" s="335"/>
      <c r="GW29" s="335"/>
      <c r="GX29" s="335"/>
      <c r="GY29" s="335"/>
      <c r="GZ29" s="335"/>
      <c r="HA29" s="335"/>
      <c r="HB29" s="335"/>
      <c r="HC29" s="335"/>
      <c r="HD29" s="335"/>
      <c r="HE29" s="335"/>
      <c r="HF29" s="335"/>
      <c r="HG29" s="335"/>
      <c r="HH29" s="335"/>
      <c r="HI29" s="335"/>
      <c r="HJ29" s="335"/>
      <c r="HK29" s="335"/>
      <c r="HL29" s="335"/>
      <c r="HM29" s="335"/>
    </row>
    <row r="30" spans="1:221" x14ac:dyDescent="0.25">
      <c r="A30" s="386" t="s">
        <v>98</v>
      </c>
      <c r="B30" s="335"/>
      <c r="C30" s="335"/>
      <c r="D30" s="362">
        <f>IF('Customer Info'!$C$32=TRUE,0,IF($C$15&lt;=2000,0,IF($C$15=0,0,IF($C$15-2000&gt;13000,13000,$C$15-2000))))</f>
        <v>0</v>
      </c>
      <c r="E30" s="363" t="s">
        <v>41</v>
      </c>
      <c r="F30" s="364" t="s">
        <v>8</v>
      </c>
      <c r="G30" s="388"/>
      <c r="H30" s="388"/>
      <c r="I30" s="391">
        <f>'Rider Rates'!$B$9</f>
        <v>4.1900000000000001E-3</v>
      </c>
      <c r="J30" s="391">
        <f t="shared" si="0"/>
        <v>4.1900000000000001E-3</v>
      </c>
      <c r="K30" s="366" t="s">
        <v>42</v>
      </c>
      <c r="L30" s="250"/>
      <c r="M30" s="250"/>
      <c r="N30" s="250">
        <f t="shared" si="1"/>
        <v>0</v>
      </c>
      <c r="O30" s="250">
        <f t="shared" si="2"/>
        <v>0</v>
      </c>
      <c r="P30" s="360">
        <f>'Rider Rates'!$D$7</f>
        <v>44531</v>
      </c>
      <c r="Q30" s="385"/>
      <c r="R30" s="382"/>
      <c r="S30" s="376"/>
      <c r="T30" s="377"/>
      <c r="U30" s="335"/>
      <c r="V30" s="378"/>
      <c r="W30" s="335"/>
      <c r="X30" s="335"/>
      <c r="Y30" s="335"/>
      <c r="Z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c r="AZ30" s="335"/>
      <c r="BA30" s="335"/>
      <c r="BB30" s="335"/>
      <c r="BC30" s="335"/>
      <c r="BD30" s="335"/>
      <c r="BE30" s="335"/>
      <c r="BF30" s="335"/>
      <c r="BG30" s="335"/>
      <c r="BH30" s="335"/>
      <c r="BI30" s="335"/>
      <c r="BJ30" s="335"/>
      <c r="BK30" s="335"/>
      <c r="BL30" s="335"/>
      <c r="BM30" s="335"/>
      <c r="BN30" s="335"/>
      <c r="BO30" s="335"/>
      <c r="BP30" s="335"/>
      <c r="BQ30" s="335"/>
      <c r="BR30" s="335"/>
      <c r="BS30" s="335"/>
      <c r="BT30" s="335"/>
      <c r="BU30" s="335"/>
      <c r="BV30" s="335"/>
      <c r="BW30" s="335"/>
      <c r="BX30" s="335"/>
      <c r="BY30" s="335"/>
      <c r="BZ30" s="335"/>
      <c r="CA30" s="335"/>
      <c r="CB30" s="335"/>
      <c r="CC30" s="335"/>
      <c r="CD30" s="335"/>
      <c r="CE30" s="335"/>
      <c r="CF30" s="335"/>
      <c r="CG30" s="335"/>
      <c r="CH30" s="335"/>
      <c r="CI30" s="335"/>
      <c r="CJ30" s="335"/>
      <c r="CK30" s="335"/>
      <c r="CL30" s="335"/>
      <c r="CM30" s="335"/>
      <c r="CN30" s="335"/>
      <c r="CO30" s="335"/>
      <c r="CP30" s="335"/>
      <c r="CQ30" s="335"/>
      <c r="CR30" s="335"/>
      <c r="CS30" s="335"/>
      <c r="CT30" s="335"/>
      <c r="CU30" s="335"/>
      <c r="CV30" s="335"/>
      <c r="CW30" s="335"/>
      <c r="CX30" s="335"/>
      <c r="CY30" s="335"/>
      <c r="CZ30" s="335"/>
      <c r="DA30" s="335"/>
      <c r="DB30" s="335"/>
      <c r="DC30" s="335"/>
      <c r="DD30" s="335"/>
      <c r="DE30" s="335"/>
      <c r="DF30" s="335"/>
      <c r="DG30" s="335"/>
      <c r="DH30" s="335"/>
      <c r="DI30" s="335"/>
      <c r="DJ30" s="335"/>
      <c r="DK30" s="335"/>
      <c r="DL30" s="335"/>
      <c r="DM30" s="335"/>
      <c r="DN30" s="335"/>
      <c r="DO30" s="335"/>
      <c r="DP30" s="335"/>
      <c r="DQ30" s="335"/>
      <c r="DR30" s="335"/>
      <c r="DS30" s="335"/>
      <c r="DT30" s="335"/>
      <c r="DU30" s="335"/>
      <c r="DV30" s="335"/>
      <c r="DW30" s="335"/>
      <c r="DX30" s="335"/>
      <c r="DY30" s="335"/>
      <c r="DZ30" s="335"/>
      <c r="EA30" s="335"/>
      <c r="EB30" s="335"/>
      <c r="EC30" s="335"/>
      <c r="ED30" s="335"/>
      <c r="EE30" s="335"/>
      <c r="EF30" s="335"/>
      <c r="EG30" s="335"/>
      <c r="EH30" s="335"/>
      <c r="EI30" s="335"/>
      <c r="EJ30" s="335"/>
      <c r="EK30" s="335"/>
      <c r="EL30" s="335"/>
      <c r="EM30" s="335"/>
      <c r="EN30" s="335"/>
      <c r="EO30" s="335"/>
      <c r="EP30" s="335"/>
      <c r="EQ30" s="335"/>
      <c r="ER30" s="335"/>
      <c r="ES30" s="335"/>
      <c r="ET30" s="335"/>
      <c r="EU30" s="335"/>
      <c r="EV30" s="335"/>
      <c r="EW30" s="335"/>
      <c r="EX30" s="335"/>
      <c r="EY30" s="335"/>
      <c r="EZ30" s="335"/>
      <c r="FA30" s="335"/>
      <c r="FB30" s="335"/>
      <c r="FC30" s="335"/>
      <c r="FD30" s="335"/>
      <c r="FE30" s="335"/>
      <c r="FF30" s="335"/>
      <c r="FG30" s="335"/>
      <c r="FH30" s="335"/>
      <c r="FI30" s="335"/>
      <c r="FJ30" s="335"/>
      <c r="FK30" s="335"/>
      <c r="FL30" s="335"/>
      <c r="FM30" s="335"/>
      <c r="FN30" s="335"/>
      <c r="FO30" s="335"/>
      <c r="FP30" s="335"/>
      <c r="FQ30" s="335"/>
      <c r="FR30" s="335"/>
      <c r="FS30" s="335"/>
      <c r="FT30" s="335"/>
      <c r="FU30" s="335"/>
      <c r="FV30" s="335"/>
      <c r="FW30" s="335"/>
      <c r="FX30" s="335"/>
      <c r="FY30" s="335"/>
      <c r="FZ30" s="335"/>
      <c r="GA30" s="335"/>
      <c r="GB30" s="335"/>
      <c r="GC30" s="335"/>
      <c r="GD30" s="335"/>
      <c r="GE30" s="335"/>
      <c r="GF30" s="335"/>
      <c r="GG30" s="335"/>
      <c r="GH30" s="335"/>
      <c r="GI30" s="335"/>
      <c r="GJ30" s="335"/>
      <c r="GK30" s="335"/>
      <c r="GL30" s="335"/>
      <c r="GM30" s="335"/>
      <c r="GN30" s="335"/>
      <c r="GO30" s="335"/>
      <c r="GP30" s="335"/>
      <c r="GQ30" s="335"/>
      <c r="GR30" s="335"/>
      <c r="GS30" s="335"/>
      <c r="GT30" s="335"/>
      <c r="GU30" s="335"/>
      <c r="GV30" s="335"/>
      <c r="GW30" s="335"/>
      <c r="GX30" s="335"/>
      <c r="GY30" s="335"/>
      <c r="GZ30" s="335"/>
      <c r="HA30" s="335"/>
      <c r="HB30" s="335"/>
      <c r="HC30" s="335"/>
      <c r="HD30" s="335"/>
      <c r="HE30" s="335"/>
      <c r="HF30" s="335"/>
      <c r="HG30" s="335"/>
      <c r="HH30" s="335"/>
      <c r="HI30" s="335"/>
      <c r="HJ30" s="335"/>
      <c r="HK30" s="335"/>
      <c r="HL30" s="335"/>
      <c r="HM30" s="335"/>
    </row>
    <row r="31" spans="1:221" x14ac:dyDescent="0.25">
      <c r="A31" s="386" t="s">
        <v>99</v>
      </c>
      <c r="B31" s="335"/>
      <c r="C31" s="335"/>
      <c r="D31" s="362">
        <f>IF('Customer Info'!$C$32=TRUE,0,IF($C$15=0,0,IF($C$15-15000&gt;=0,$C$15-15000,0)))</f>
        <v>0</v>
      </c>
      <c r="E31" s="363" t="s">
        <v>41</v>
      </c>
      <c r="F31" s="364" t="s">
        <v>8</v>
      </c>
      <c r="G31" s="388"/>
      <c r="H31" s="388"/>
      <c r="I31" s="391">
        <f>'Rider Rates'!$B$10</f>
        <v>3.63E-3</v>
      </c>
      <c r="J31" s="391">
        <f t="shared" si="0"/>
        <v>3.63E-3</v>
      </c>
      <c r="K31" s="366" t="s">
        <v>42</v>
      </c>
      <c r="L31" s="250"/>
      <c r="M31" s="250"/>
      <c r="N31" s="250">
        <f t="shared" si="1"/>
        <v>0</v>
      </c>
      <c r="O31" s="250">
        <f t="shared" si="2"/>
        <v>0</v>
      </c>
      <c r="P31" s="360">
        <f>'Rider Rates'!$D$7</f>
        <v>44531</v>
      </c>
      <c r="Q31" s="385"/>
      <c r="R31" s="382"/>
      <c r="S31" s="376"/>
      <c r="T31" s="377"/>
      <c r="U31" s="335"/>
      <c r="V31" s="378"/>
      <c r="W31" s="335"/>
      <c r="X31" s="335"/>
      <c r="Y31" s="335"/>
      <c r="Z31" s="335"/>
      <c r="AA31" s="335"/>
      <c r="AB31" s="335"/>
      <c r="AC31" s="335"/>
      <c r="AD31" s="335"/>
      <c r="AE31" s="335"/>
      <c r="AF31" s="335"/>
      <c r="AG31" s="335"/>
      <c r="AH31" s="335"/>
      <c r="AI31" s="335"/>
      <c r="AJ31" s="335"/>
      <c r="AK31" s="335"/>
      <c r="AL31" s="335"/>
      <c r="AM31" s="335"/>
      <c r="AN31" s="335"/>
      <c r="AO31" s="335"/>
      <c r="AP31" s="335"/>
      <c r="AQ31" s="335"/>
      <c r="AR31" s="335"/>
      <c r="AS31" s="335"/>
      <c r="AT31" s="335"/>
      <c r="AU31" s="335"/>
      <c r="AV31" s="335"/>
      <c r="AW31" s="335"/>
      <c r="AX31" s="335"/>
      <c r="AY31" s="335"/>
      <c r="AZ31" s="335"/>
      <c r="BA31" s="335"/>
      <c r="BB31" s="335"/>
      <c r="BC31" s="335"/>
      <c r="BD31" s="335"/>
      <c r="BE31" s="335"/>
      <c r="BF31" s="335"/>
      <c r="BG31" s="335"/>
      <c r="BH31" s="335"/>
      <c r="BI31" s="335"/>
      <c r="BJ31" s="335"/>
      <c r="BK31" s="335"/>
      <c r="BL31" s="335"/>
      <c r="BM31" s="335"/>
      <c r="BN31" s="335"/>
      <c r="BO31" s="335"/>
      <c r="BP31" s="335"/>
      <c r="BQ31" s="335"/>
      <c r="BR31" s="335"/>
      <c r="BS31" s="335"/>
      <c r="BT31" s="335"/>
      <c r="BU31" s="335"/>
      <c r="BV31" s="335"/>
      <c r="BW31" s="335"/>
      <c r="BX31" s="335"/>
      <c r="BY31" s="335"/>
      <c r="BZ31" s="335"/>
      <c r="CA31" s="335"/>
      <c r="CB31" s="335"/>
      <c r="CC31" s="335"/>
      <c r="CD31" s="335"/>
      <c r="CE31" s="335"/>
      <c r="CF31" s="335"/>
      <c r="CG31" s="335"/>
      <c r="CH31" s="335"/>
      <c r="CI31" s="335"/>
      <c r="CJ31" s="335"/>
      <c r="CK31" s="335"/>
      <c r="CL31" s="335"/>
      <c r="CM31" s="335"/>
      <c r="CN31" s="335"/>
      <c r="CO31" s="335"/>
      <c r="CP31" s="335"/>
      <c r="CQ31" s="335"/>
      <c r="CR31" s="335"/>
      <c r="CS31" s="335"/>
      <c r="CT31" s="335"/>
      <c r="CU31" s="335"/>
      <c r="CV31" s="335"/>
      <c r="CW31" s="335"/>
      <c r="CX31" s="335"/>
      <c r="CY31" s="335"/>
      <c r="CZ31" s="335"/>
      <c r="DA31" s="335"/>
      <c r="DB31" s="335"/>
      <c r="DC31" s="335"/>
      <c r="DD31" s="335"/>
      <c r="DE31" s="335"/>
      <c r="DF31" s="335"/>
      <c r="DG31" s="335"/>
      <c r="DH31" s="335"/>
      <c r="DI31" s="335"/>
      <c r="DJ31" s="335"/>
      <c r="DK31" s="335"/>
      <c r="DL31" s="335"/>
      <c r="DM31" s="335"/>
      <c r="DN31" s="335"/>
      <c r="DO31" s="335"/>
      <c r="DP31" s="335"/>
      <c r="DQ31" s="335"/>
      <c r="DR31" s="335"/>
      <c r="DS31" s="335"/>
      <c r="DT31" s="335"/>
      <c r="DU31" s="335"/>
      <c r="DV31" s="335"/>
      <c r="DW31" s="335"/>
      <c r="DX31" s="335"/>
      <c r="DY31" s="335"/>
      <c r="DZ31" s="335"/>
      <c r="EA31" s="335"/>
      <c r="EB31" s="335"/>
      <c r="EC31" s="335"/>
      <c r="ED31" s="335"/>
      <c r="EE31" s="335"/>
      <c r="EF31" s="335"/>
      <c r="EG31" s="335"/>
      <c r="EH31" s="335"/>
      <c r="EI31" s="335"/>
      <c r="EJ31" s="335"/>
      <c r="EK31" s="335"/>
      <c r="EL31" s="335"/>
      <c r="EM31" s="335"/>
      <c r="EN31" s="335"/>
      <c r="EO31" s="335"/>
      <c r="EP31" s="335"/>
      <c r="EQ31" s="335"/>
      <c r="ER31" s="335"/>
      <c r="ES31" s="335"/>
      <c r="ET31" s="335"/>
      <c r="EU31" s="335"/>
      <c r="EV31" s="335"/>
      <c r="EW31" s="335"/>
      <c r="EX31" s="335"/>
      <c r="EY31" s="335"/>
      <c r="EZ31" s="335"/>
      <c r="FA31" s="335"/>
      <c r="FB31" s="335"/>
      <c r="FC31" s="335"/>
      <c r="FD31" s="335"/>
      <c r="FE31" s="335"/>
      <c r="FF31" s="335"/>
      <c r="FG31" s="335"/>
      <c r="FH31" s="335"/>
      <c r="FI31" s="335"/>
      <c r="FJ31" s="335"/>
      <c r="FK31" s="335"/>
      <c r="FL31" s="335"/>
      <c r="FM31" s="335"/>
      <c r="FN31" s="335"/>
      <c r="FO31" s="335"/>
      <c r="FP31" s="335"/>
      <c r="FQ31" s="335"/>
      <c r="FR31" s="335"/>
      <c r="FS31" s="335"/>
      <c r="FT31" s="335"/>
      <c r="FU31" s="335"/>
      <c r="FV31" s="335"/>
      <c r="FW31" s="335"/>
      <c r="FX31" s="335"/>
      <c r="FY31" s="335"/>
      <c r="FZ31" s="335"/>
      <c r="GA31" s="335"/>
      <c r="GB31" s="335"/>
      <c r="GC31" s="335"/>
      <c r="GD31" s="335"/>
      <c r="GE31" s="335"/>
      <c r="GF31" s="335"/>
      <c r="GG31" s="335"/>
      <c r="GH31" s="335"/>
      <c r="GI31" s="335"/>
      <c r="GJ31" s="335"/>
      <c r="GK31" s="335"/>
      <c r="GL31" s="335"/>
      <c r="GM31" s="335"/>
      <c r="GN31" s="335"/>
      <c r="GO31" s="335"/>
      <c r="GP31" s="335"/>
      <c r="GQ31" s="335"/>
      <c r="GR31" s="335"/>
      <c r="GS31" s="335"/>
      <c r="GT31" s="335"/>
      <c r="GU31" s="335"/>
      <c r="GV31" s="335"/>
      <c r="GW31" s="335"/>
      <c r="GX31" s="335"/>
      <c r="GY31" s="335"/>
      <c r="GZ31" s="335"/>
      <c r="HA31" s="335"/>
      <c r="HB31" s="335"/>
      <c r="HC31" s="335"/>
      <c r="HD31" s="335"/>
      <c r="HE31" s="335"/>
      <c r="HF31" s="335"/>
      <c r="HG31" s="335"/>
      <c r="HH31" s="335"/>
      <c r="HI31" s="335"/>
      <c r="HJ31" s="335"/>
      <c r="HK31" s="335"/>
      <c r="HL31" s="335"/>
      <c r="HM31" s="335"/>
    </row>
    <row r="32" spans="1:221" x14ac:dyDescent="0.25">
      <c r="A32" s="394" t="s">
        <v>159</v>
      </c>
      <c r="B32" s="335"/>
      <c r="C32" s="335"/>
      <c r="D32" s="362">
        <f>IF($C$15&lt;0,0,$C$15)</f>
        <v>0</v>
      </c>
      <c r="E32" s="363" t="s">
        <v>41</v>
      </c>
      <c r="F32" s="364" t="s">
        <v>8</v>
      </c>
      <c r="G32" s="388"/>
      <c r="H32" s="388"/>
      <c r="I32" s="388">
        <f>'Rider Rates'!$B$16</f>
        <v>0</v>
      </c>
      <c r="J32" s="388">
        <f>SUM(G32:I32)</f>
        <v>0</v>
      </c>
      <c r="K32" s="366" t="s">
        <v>42</v>
      </c>
      <c r="L32" s="250"/>
      <c r="M32" s="250"/>
      <c r="N32" s="250">
        <f t="shared" si="1"/>
        <v>0</v>
      </c>
      <c r="O32" s="250">
        <f t="shared" si="2"/>
        <v>0</v>
      </c>
      <c r="P32" s="360">
        <f>'Rider Rates'!$D$16</f>
        <v>45322</v>
      </c>
      <c r="Q32" s="385"/>
      <c r="R32" s="382"/>
      <c r="S32" s="376"/>
      <c r="T32" s="377"/>
      <c r="U32" s="335"/>
      <c r="V32" s="378"/>
      <c r="W32" s="335"/>
      <c r="X32" s="335"/>
      <c r="Y32" s="335"/>
      <c r="Z32" s="335"/>
      <c r="AA32" s="335"/>
      <c r="AB32" s="335"/>
      <c r="AC32" s="335"/>
      <c r="AD32" s="335"/>
      <c r="AE32" s="335"/>
      <c r="AF32" s="335"/>
      <c r="AG32" s="335"/>
      <c r="AH32" s="335"/>
      <c r="AI32" s="335"/>
      <c r="AJ32" s="335"/>
      <c r="AK32" s="335"/>
      <c r="AL32" s="335"/>
      <c r="AM32" s="335"/>
      <c r="AN32" s="335"/>
      <c r="AO32" s="335"/>
      <c r="AP32" s="335"/>
      <c r="AQ32" s="335"/>
      <c r="AR32" s="335"/>
      <c r="AS32" s="335"/>
      <c r="AT32" s="335"/>
      <c r="AU32" s="335"/>
      <c r="AV32" s="335"/>
      <c r="AW32" s="335"/>
      <c r="AX32" s="335"/>
      <c r="AY32" s="335"/>
      <c r="AZ32" s="335"/>
      <c r="BA32" s="335"/>
      <c r="BB32" s="335"/>
      <c r="BC32" s="335"/>
      <c r="BD32" s="335"/>
      <c r="BE32" s="335"/>
      <c r="BF32" s="335"/>
      <c r="BG32" s="335"/>
      <c r="BH32" s="335"/>
      <c r="BI32" s="335"/>
      <c r="BJ32" s="335"/>
      <c r="BK32" s="335"/>
      <c r="BL32" s="335"/>
      <c r="BM32" s="335"/>
      <c r="BN32" s="335"/>
      <c r="BO32" s="335"/>
      <c r="BP32" s="335"/>
      <c r="BQ32" s="335"/>
      <c r="BR32" s="335"/>
      <c r="BS32" s="335"/>
      <c r="BT32" s="335"/>
      <c r="BU32" s="335"/>
      <c r="BV32" s="335"/>
      <c r="BW32" s="335"/>
      <c r="BX32" s="335"/>
      <c r="BY32" s="335"/>
      <c r="BZ32" s="335"/>
      <c r="CA32" s="335"/>
      <c r="CB32" s="335"/>
      <c r="CC32" s="335"/>
      <c r="CD32" s="335"/>
      <c r="CE32" s="335"/>
      <c r="CF32" s="335"/>
      <c r="CG32" s="335"/>
      <c r="CH32" s="335"/>
      <c r="CI32" s="335"/>
      <c r="CJ32" s="335"/>
      <c r="CK32" s="335"/>
      <c r="CL32" s="335"/>
      <c r="CM32" s="335"/>
      <c r="CN32" s="335"/>
      <c r="CO32" s="335"/>
      <c r="CP32" s="335"/>
      <c r="CQ32" s="335"/>
      <c r="CR32" s="335"/>
      <c r="CS32" s="335"/>
      <c r="CT32" s="335"/>
      <c r="CU32" s="335"/>
      <c r="CV32" s="335"/>
      <c r="CW32" s="335"/>
      <c r="CX32" s="335"/>
      <c r="CY32" s="335"/>
      <c r="CZ32" s="335"/>
      <c r="DA32" s="335"/>
      <c r="DB32" s="335"/>
      <c r="DC32" s="335"/>
      <c r="DD32" s="335"/>
      <c r="DE32" s="335"/>
      <c r="DF32" s="335"/>
      <c r="DG32" s="335"/>
      <c r="DH32" s="335"/>
      <c r="DI32" s="335"/>
      <c r="DJ32" s="335"/>
      <c r="DK32" s="335"/>
      <c r="DL32" s="335"/>
      <c r="DM32" s="335"/>
      <c r="DN32" s="335"/>
      <c r="DO32" s="335"/>
      <c r="DP32" s="335"/>
      <c r="DQ32" s="335"/>
      <c r="DR32" s="335"/>
      <c r="DS32" s="335"/>
      <c r="DT32" s="335"/>
      <c r="DU32" s="335"/>
      <c r="DV32" s="335"/>
      <c r="DW32" s="335"/>
      <c r="DX32" s="335"/>
      <c r="DY32" s="335"/>
      <c r="DZ32" s="335"/>
      <c r="EA32" s="335"/>
      <c r="EB32" s="335"/>
      <c r="EC32" s="335"/>
      <c r="ED32" s="335"/>
      <c r="EE32" s="335"/>
      <c r="EF32" s="335"/>
      <c r="EG32" s="335"/>
      <c r="EH32" s="335"/>
      <c r="EI32" s="335"/>
      <c r="EJ32" s="335"/>
      <c r="EK32" s="335"/>
      <c r="EL32" s="335"/>
      <c r="EM32" s="335"/>
      <c r="EN32" s="335"/>
      <c r="EO32" s="335"/>
      <c r="EP32" s="335"/>
      <c r="EQ32" s="335"/>
      <c r="ER32" s="335"/>
      <c r="ES32" s="335"/>
      <c r="ET32" s="335"/>
      <c r="EU32" s="335"/>
      <c r="EV32" s="335"/>
      <c r="EW32" s="335"/>
      <c r="EX32" s="335"/>
      <c r="EY32" s="335"/>
      <c r="EZ32" s="335"/>
      <c r="FA32" s="335"/>
      <c r="FB32" s="335"/>
      <c r="FC32" s="335"/>
      <c r="FD32" s="335"/>
      <c r="FE32" s="335"/>
      <c r="FF32" s="335"/>
      <c r="FG32" s="335"/>
      <c r="FH32" s="335"/>
      <c r="FI32" s="335"/>
      <c r="FJ32" s="335"/>
      <c r="FK32" s="335"/>
      <c r="FL32" s="335"/>
      <c r="FM32" s="335"/>
      <c r="FN32" s="335"/>
      <c r="FO32" s="335"/>
      <c r="FP32" s="335"/>
      <c r="FQ32" s="335"/>
      <c r="FR32" s="335"/>
      <c r="FS32" s="335"/>
      <c r="FT32" s="335"/>
      <c r="FU32" s="335"/>
      <c r="FV32" s="335"/>
      <c r="FW32" s="335"/>
      <c r="FX32" s="335"/>
      <c r="FY32" s="335"/>
      <c r="FZ32" s="335"/>
      <c r="GA32" s="335"/>
      <c r="GB32" s="335"/>
      <c r="GC32" s="335"/>
      <c r="GD32" s="335"/>
      <c r="GE32" s="335"/>
      <c r="GF32" s="335"/>
      <c r="GG32" s="335"/>
      <c r="GH32" s="335"/>
      <c r="GI32" s="335"/>
      <c r="GJ32" s="335"/>
      <c r="GK32" s="335"/>
      <c r="GL32" s="335"/>
      <c r="GM32" s="335"/>
      <c r="GN32" s="335"/>
      <c r="GO32" s="335"/>
      <c r="GP32" s="335"/>
      <c r="GQ32" s="335"/>
      <c r="GR32" s="335"/>
      <c r="GS32" s="335"/>
      <c r="GT32" s="335"/>
      <c r="GU32" s="335"/>
      <c r="GV32" s="335"/>
      <c r="GW32" s="335"/>
      <c r="GX32" s="335"/>
      <c r="GY32" s="335"/>
      <c r="GZ32" s="335"/>
      <c r="HA32" s="335"/>
      <c r="HB32" s="335"/>
      <c r="HC32" s="335"/>
      <c r="HD32" s="335"/>
      <c r="HE32" s="335"/>
      <c r="HF32" s="335"/>
      <c r="HG32" s="335"/>
      <c r="HH32" s="335"/>
      <c r="HI32" s="335"/>
      <c r="HJ32" s="335"/>
      <c r="HK32" s="335"/>
      <c r="HL32" s="335"/>
      <c r="HM32" s="335"/>
    </row>
    <row r="33" spans="1:221" x14ac:dyDescent="0.25">
      <c r="A33" s="394" t="s">
        <v>237</v>
      </c>
      <c r="B33" s="335"/>
      <c r="C33" s="335"/>
      <c r="D33" s="392">
        <f>$N$23</f>
        <v>9.4</v>
      </c>
      <c r="E33" s="363" t="s">
        <v>122</v>
      </c>
      <c r="F33" s="364" t="s">
        <v>8</v>
      </c>
      <c r="G33" s="388"/>
      <c r="H33" s="388"/>
      <c r="I33" s="393">
        <f>'Rider Rates'!$B$18+'Rider Rates'!$E$18</f>
        <v>0</v>
      </c>
      <c r="J33" s="393">
        <f>SUM(G33:I33)</f>
        <v>0</v>
      </c>
      <c r="K33" s="366"/>
      <c r="L33" s="250"/>
      <c r="M33" s="250"/>
      <c r="N33" s="250">
        <f>ROUND($D$33*'Rider Rates'!$B$18,2)+ROUND($D$33*'Rider Rates'!$E$18,2)</f>
        <v>0</v>
      </c>
      <c r="O33" s="250">
        <f t="shared" si="2"/>
        <v>0</v>
      </c>
      <c r="P33" s="360">
        <f>MAX('Rider Rates'!$D$18,'Rider Rates'!$F$18)</f>
        <v>44531</v>
      </c>
      <c r="Q33" s="385"/>
      <c r="R33" s="382"/>
      <c r="S33" s="376"/>
      <c r="T33" s="377"/>
      <c r="U33" s="335"/>
      <c r="V33" s="378"/>
      <c r="W33" s="335"/>
      <c r="X33" s="335"/>
      <c r="Y33" s="335"/>
      <c r="Z33" s="335"/>
      <c r="AA33" s="335"/>
      <c r="AB33" s="335"/>
      <c r="AC33" s="335"/>
      <c r="AD33" s="335"/>
      <c r="AE33" s="335"/>
      <c r="AF33" s="335"/>
      <c r="AG33" s="335"/>
      <c r="AH33" s="335"/>
      <c r="AI33" s="335"/>
      <c r="AJ33" s="335"/>
      <c r="AK33" s="335"/>
      <c r="AL33" s="335"/>
      <c r="AM33" s="335"/>
      <c r="AN33" s="335"/>
      <c r="AO33" s="335"/>
      <c r="AP33" s="335"/>
      <c r="AQ33" s="335"/>
      <c r="AR33" s="335"/>
      <c r="AS33" s="335"/>
      <c r="AT33" s="335"/>
      <c r="AU33" s="335"/>
      <c r="AV33" s="335"/>
      <c r="AW33" s="335"/>
      <c r="AX33" s="335"/>
      <c r="AY33" s="335"/>
      <c r="AZ33" s="335"/>
      <c r="BA33" s="335"/>
      <c r="BB33" s="335"/>
      <c r="BC33" s="335"/>
      <c r="BD33" s="335"/>
      <c r="BE33" s="335"/>
      <c r="BF33" s="335"/>
      <c r="BG33" s="335"/>
      <c r="BH33" s="335"/>
      <c r="BI33" s="335"/>
      <c r="BJ33" s="335"/>
      <c r="BK33" s="335"/>
      <c r="BL33" s="335"/>
      <c r="BM33" s="335"/>
      <c r="BN33" s="335"/>
      <c r="BO33" s="335"/>
      <c r="BP33" s="335"/>
      <c r="BQ33" s="335"/>
      <c r="BR33" s="335"/>
      <c r="BS33" s="335"/>
      <c r="BT33" s="335"/>
      <c r="BU33" s="335"/>
      <c r="BV33" s="335"/>
      <c r="BW33" s="335"/>
      <c r="BX33" s="335"/>
      <c r="BY33" s="335"/>
      <c r="BZ33" s="335"/>
      <c r="CA33" s="335"/>
      <c r="CB33" s="335"/>
      <c r="CC33" s="335"/>
      <c r="CD33" s="335"/>
      <c r="CE33" s="335"/>
      <c r="CF33" s="335"/>
      <c r="CG33" s="335"/>
      <c r="CH33" s="335"/>
      <c r="CI33" s="335"/>
      <c r="CJ33" s="335"/>
      <c r="CK33" s="335"/>
      <c r="CL33" s="335"/>
      <c r="CM33" s="335"/>
      <c r="CN33" s="335"/>
      <c r="CO33" s="335"/>
      <c r="CP33" s="335"/>
      <c r="CQ33" s="335"/>
      <c r="CR33" s="335"/>
      <c r="CS33" s="335"/>
      <c r="CT33" s="335"/>
      <c r="CU33" s="335"/>
      <c r="CV33" s="335"/>
      <c r="CW33" s="335"/>
      <c r="CX33" s="335"/>
      <c r="CY33" s="335"/>
      <c r="CZ33" s="335"/>
      <c r="DA33" s="335"/>
      <c r="DB33" s="335"/>
      <c r="DC33" s="335"/>
      <c r="DD33" s="335"/>
      <c r="DE33" s="335"/>
      <c r="DF33" s="335"/>
      <c r="DG33" s="335"/>
      <c r="DH33" s="335"/>
      <c r="DI33" s="335"/>
      <c r="DJ33" s="335"/>
      <c r="DK33" s="335"/>
      <c r="DL33" s="335"/>
      <c r="DM33" s="335"/>
      <c r="DN33" s="335"/>
      <c r="DO33" s="335"/>
      <c r="DP33" s="335"/>
      <c r="DQ33" s="335"/>
      <c r="DR33" s="335"/>
      <c r="DS33" s="335"/>
      <c r="DT33" s="335"/>
      <c r="DU33" s="335"/>
      <c r="DV33" s="335"/>
      <c r="DW33" s="335"/>
      <c r="DX33" s="335"/>
      <c r="DY33" s="335"/>
      <c r="DZ33" s="335"/>
      <c r="EA33" s="335"/>
      <c r="EB33" s="335"/>
      <c r="EC33" s="335"/>
      <c r="ED33" s="335"/>
      <c r="EE33" s="335"/>
      <c r="EF33" s="335"/>
      <c r="EG33" s="335"/>
      <c r="EH33" s="335"/>
      <c r="EI33" s="335"/>
      <c r="EJ33" s="335"/>
      <c r="EK33" s="335"/>
      <c r="EL33" s="335"/>
      <c r="EM33" s="335"/>
      <c r="EN33" s="335"/>
      <c r="EO33" s="335"/>
      <c r="EP33" s="335"/>
      <c r="EQ33" s="335"/>
      <c r="ER33" s="335"/>
      <c r="ES33" s="335"/>
      <c r="ET33" s="335"/>
      <c r="EU33" s="335"/>
      <c r="EV33" s="335"/>
      <c r="EW33" s="335"/>
      <c r="EX33" s="335"/>
      <c r="EY33" s="335"/>
      <c r="EZ33" s="335"/>
      <c r="FA33" s="335"/>
      <c r="FB33" s="335"/>
      <c r="FC33" s="335"/>
      <c r="FD33" s="335"/>
      <c r="FE33" s="335"/>
      <c r="FF33" s="335"/>
      <c r="FG33" s="335"/>
      <c r="FH33" s="335"/>
      <c r="FI33" s="335"/>
      <c r="FJ33" s="335"/>
      <c r="FK33" s="335"/>
      <c r="FL33" s="335"/>
      <c r="FM33" s="335"/>
      <c r="FN33" s="335"/>
      <c r="FO33" s="335"/>
      <c r="FP33" s="335"/>
      <c r="FQ33" s="335"/>
      <c r="FR33" s="335"/>
      <c r="FS33" s="335"/>
      <c r="FT33" s="335"/>
      <c r="FU33" s="335"/>
      <c r="FV33" s="335"/>
      <c r="FW33" s="335"/>
      <c r="FX33" s="335"/>
      <c r="FY33" s="335"/>
      <c r="FZ33" s="335"/>
      <c r="GA33" s="335"/>
      <c r="GB33" s="335"/>
      <c r="GC33" s="335"/>
      <c r="GD33" s="335"/>
      <c r="GE33" s="335"/>
      <c r="GF33" s="335"/>
      <c r="GG33" s="335"/>
      <c r="GH33" s="335"/>
      <c r="GI33" s="335"/>
      <c r="GJ33" s="335"/>
      <c r="GK33" s="335"/>
      <c r="GL33" s="335"/>
      <c r="GM33" s="335"/>
      <c r="GN33" s="335"/>
      <c r="GO33" s="335"/>
      <c r="GP33" s="335"/>
      <c r="GQ33" s="335"/>
      <c r="GR33" s="335"/>
      <c r="GS33" s="335"/>
      <c r="GT33" s="335"/>
      <c r="GU33" s="335"/>
      <c r="GV33" s="335"/>
      <c r="GW33" s="335"/>
      <c r="GX33" s="335"/>
      <c r="GY33" s="335"/>
      <c r="GZ33" s="335"/>
      <c r="HA33" s="335"/>
      <c r="HB33" s="335"/>
      <c r="HC33" s="335"/>
      <c r="HD33" s="335"/>
      <c r="HE33" s="335"/>
      <c r="HF33" s="335"/>
      <c r="HG33" s="335"/>
      <c r="HH33" s="335"/>
      <c r="HI33" s="335"/>
      <c r="HJ33" s="335"/>
      <c r="HK33" s="335"/>
      <c r="HL33" s="335"/>
      <c r="HM33" s="335"/>
    </row>
    <row r="34" spans="1:221" x14ac:dyDescent="0.25">
      <c r="A34" s="394" t="s">
        <v>186</v>
      </c>
      <c r="B34" s="335"/>
      <c r="C34" s="335"/>
      <c r="D34" s="100">
        <f>'Customer Info'!$B$21+'Customer Info'!$B$22-'Customer Info'!$B$23</f>
        <v>0</v>
      </c>
      <c r="E34" s="363" t="s">
        <v>41</v>
      </c>
      <c r="F34" s="364" t="s">
        <v>8</v>
      </c>
      <c r="G34" s="388">
        <f>'Rider Rates'!B22</f>
        <v>7.0209999999999995E-2</v>
      </c>
      <c r="H34" s="388"/>
      <c r="I34" s="388"/>
      <c r="J34" s="395">
        <f>SUM(G34:H34)</f>
        <v>7.0209999999999995E-2</v>
      </c>
      <c r="K34" s="366" t="s">
        <v>42</v>
      </c>
      <c r="L34" s="250">
        <f>ROUND(D34*G34,2)</f>
        <v>0</v>
      </c>
      <c r="M34" s="250"/>
      <c r="N34" s="250"/>
      <c r="O34" s="250">
        <f t="shared" si="2"/>
        <v>0</v>
      </c>
      <c r="P34" s="360">
        <f>'Rider Rates'!$D$22</f>
        <v>45444</v>
      </c>
      <c r="Q34" s="385"/>
      <c r="R34" s="382"/>
      <c r="S34" s="376"/>
      <c r="T34" s="377"/>
      <c r="U34" s="335"/>
      <c r="V34" s="378"/>
      <c r="W34" s="335"/>
      <c r="X34" s="335"/>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335"/>
      <c r="AY34" s="335"/>
      <c r="AZ34" s="335"/>
      <c r="BA34" s="335"/>
      <c r="BB34" s="335"/>
      <c r="BC34" s="335"/>
      <c r="BD34" s="335"/>
      <c r="BE34" s="335"/>
      <c r="BF34" s="335"/>
      <c r="BG34" s="335"/>
      <c r="BH34" s="335"/>
      <c r="BI34" s="335"/>
      <c r="BJ34" s="335"/>
      <c r="BK34" s="335"/>
      <c r="BL34" s="335"/>
      <c r="BM34" s="335"/>
      <c r="BN34" s="335"/>
      <c r="BO34" s="335"/>
      <c r="BP34" s="335"/>
      <c r="BQ34" s="335"/>
      <c r="BR34" s="335"/>
      <c r="BS34" s="335"/>
      <c r="BT34" s="335"/>
      <c r="BU34" s="335"/>
      <c r="BV34" s="335"/>
      <c r="BW34" s="335"/>
      <c r="BX34" s="335"/>
      <c r="BY34" s="335"/>
      <c r="BZ34" s="335"/>
      <c r="CA34" s="335"/>
      <c r="CB34" s="335"/>
      <c r="CC34" s="335"/>
      <c r="CD34" s="335"/>
      <c r="CE34" s="335"/>
      <c r="CF34" s="335"/>
      <c r="CG34" s="335"/>
      <c r="CH34" s="335"/>
      <c r="CI34" s="335"/>
      <c r="CJ34" s="335"/>
      <c r="CK34" s="335"/>
      <c r="CL34" s="335"/>
      <c r="CM34" s="335"/>
      <c r="CN34" s="335"/>
      <c r="CO34" s="335"/>
      <c r="CP34" s="335"/>
      <c r="CQ34" s="335"/>
      <c r="CR34" s="335"/>
      <c r="CS34" s="335"/>
      <c r="CT34" s="335"/>
      <c r="CU34" s="335"/>
      <c r="CV34" s="335"/>
      <c r="CW34" s="335"/>
      <c r="CX34" s="335"/>
      <c r="CY34" s="335"/>
      <c r="CZ34" s="335"/>
      <c r="DA34" s="335"/>
      <c r="DB34" s="335"/>
      <c r="DC34" s="335"/>
      <c r="DD34" s="335"/>
      <c r="DE34" s="335"/>
      <c r="DF34" s="335"/>
      <c r="DG34" s="335"/>
      <c r="DH34" s="335"/>
      <c r="DI34" s="335"/>
      <c r="DJ34" s="335"/>
      <c r="DK34" s="335"/>
      <c r="DL34" s="335"/>
      <c r="DM34" s="335"/>
      <c r="DN34" s="335"/>
      <c r="DO34" s="335"/>
      <c r="DP34" s="335"/>
      <c r="DQ34" s="335"/>
      <c r="DR34" s="335"/>
      <c r="DS34" s="335"/>
      <c r="DT34" s="335"/>
      <c r="DU34" s="335"/>
      <c r="DV34" s="335"/>
      <c r="DW34" s="335"/>
      <c r="DX34" s="335"/>
      <c r="DY34" s="335"/>
      <c r="DZ34" s="335"/>
      <c r="EA34" s="335"/>
      <c r="EB34" s="335"/>
      <c r="EC34" s="335"/>
      <c r="ED34" s="335"/>
      <c r="EE34" s="335"/>
      <c r="EF34" s="335"/>
      <c r="EG34" s="335"/>
      <c r="EH34" s="335"/>
      <c r="EI34" s="335"/>
      <c r="EJ34" s="335"/>
      <c r="EK34" s="335"/>
      <c r="EL34" s="335"/>
      <c r="EM34" s="335"/>
      <c r="EN34" s="335"/>
      <c r="EO34" s="335"/>
      <c r="EP34" s="335"/>
      <c r="EQ34" s="335"/>
      <c r="ER34" s="335"/>
      <c r="ES34" s="335"/>
      <c r="ET34" s="335"/>
      <c r="EU34" s="335"/>
      <c r="EV34" s="335"/>
      <c r="EW34" s="335"/>
      <c r="EX34" s="335"/>
      <c r="EY34" s="335"/>
      <c r="EZ34" s="335"/>
      <c r="FA34" s="335"/>
      <c r="FB34" s="335"/>
      <c r="FC34" s="335"/>
      <c r="FD34" s="335"/>
      <c r="FE34" s="335"/>
      <c r="FF34" s="335"/>
      <c r="FG34" s="335"/>
      <c r="FH34" s="335"/>
      <c r="FI34" s="335"/>
      <c r="FJ34" s="335"/>
      <c r="FK34" s="335"/>
      <c r="FL34" s="335"/>
      <c r="FM34" s="335"/>
      <c r="FN34" s="335"/>
      <c r="FO34" s="335"/>
      <c r="FP34" s="335"/>
      <c r="FQ34" s="335"/>
      <c r="FR34" s="335"/>
      <c r="FS34" s="335"/>
      <c r="FT34" s="335"/>
      <c r="FU34" s="335"/>
      <c r="FV34" s="335"/>
      <c r="FW34" s="335"/>
      <c r="FX34" s="335"/>
      <c r="FY34" s="335"/>
      <c r="FZ34" s="335"/>
      <c r="GA34" s="335"/>
      <c r="GB34" s="335"/>
      <c r="GC34" s="335"/>
      <c r="GD34" s="335"/>
      <c r="GE34" s="335"/>
      <c r="GF34" s="335"/>
      <c r="GG34" s="335"/>
      <c r="GH34" s="335"/>
      <c r="GI34" s="335"/>
      <c r="GJ34" s="335"/>
      <c r="GK34" s="335"/>
      <c r="GL34" s="335"/>
      <c r="GM34" s="335"/>
      <c r="GN34" s="335"/>
      <c r="GO34" s="335"/>
      <c r="GP34" s="335"/>
      <c r="GQ34" s="335"/>
      <c r="GR34" s="335"/>
      <c r="GS34" s="335"/>
      <c r="GT34" s="335"/>
      <c r="GU34" s="335"/>
      <c r="GV34" s="335"/>
      <c r="GW34" s="335"/>
      <c r="GX34" s="335"/>
      <c r="GY34" s="335"/>
      <c r="GZ34" s="335"/>
      <c r="HA34" s="335"/>
      <c r="HB34" s="335"/>
      <c r="HC34" s="335"/>
      <c r="HD34" s="335"/>
      <c r="HE34" s="335"/>
      <c r="HF34" s="335"/>
      <c r="HG34" s="335"/>
      <c r="HH34" s="335"/>
      <c r="HI34" s="335"/>
      <c r="HJ34" s="335"/>
      <c r="HK34" s="335"/>
      <c r="HL34" s="335"/>
      <c r="HM34" s="335"/>
    </row>
    <row r="35" spans="1:221" x14ac:dyDescent="0.25">
      <c r="A35" s="394" t="s">
        <v>162</v>
      </c>
      <c r="B35" s="335"/>
      <c r="C35" s="335"/>
      <c r="D35" s="362">
        <f>C16</f>
        <v>0</v>
      </c>
      <c r="E35" s="363" t="s">
        <v>41</v>
      </c>
      <c r="F35" s="364" t="s">
        <v>8</v>
      </c>
      <c r="G35" s="388">
        <f>'Rider Rates'!B41</f>
        <v>3.0709000000000001E-3</v>
      </c>
      <c r="H35" s="388"/>
      <c r="I35" s="388"/>
      <c r="J35" s="395">
        <f>SUM(G35:H35)</f>
        <v>3.0709000000000001E-3</v>
      </c>
      <c r="K35" s="366" t="s">
        <v>42</v>
      </c>
      <c r="L35" s="250">
        <f>ROUND(D35*G35,2)</f>
        <v>0</v>
      </c>
      <c r="M35" s="250"/>
      <c r="N35" s="250"/>
      <c r="O35" s="250">
        <f t="shared" si="2"/>
        <v>0</v>
      </c>
      <c r="P35" s="360">
        <f>'Rider Rates'!$D$35</f>
        <v>45444</v>
      </c>
      <c r="Q35" s="385"/>
      <c r="R35" s="382"/>
      <c r="S35" s="376"/>
      <c r="T35" s="377"/>
      <c r="U35" s="335"/>
      <c r="V35" s="378"/>
      <c r="W35" s="335"/>
      <c r="X35" s="335"/>
      <c r="Y35" s="335"/>
      <c r="Z35" s="335"/>
      <c r="AA35" s="335"/>
      <c r="AB35" s="335"/>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c r="AZ35" s="335"/>
      <c r="BA35" s="335"/>
      <c r="BB35" s="335"/>
      <c r="BC35" s="335"/>
      <c r="BD35" s="335"/>
      <c r="BE35" s="335"/>
      <c r="BF35" s="335"/>
      <c r="BG35" s="335"/>
      <c r="BH35" s="335"/>
      <c r="BI35" s="335"/>
      <c r="BJ35" s="335"/>
      <c r="BK35" s="335"/>
      <c r="BL35" s="335"/>
      <c r="BM35" s="335"/>
      <c r="BN35" s="335"/>
      <c r="BO35" s="335"/>
      <c r="BP35" s="335"/>
      <c r="BQ35" s="335"/>
      <c r="BR35" s="335"/>
      <c r="BS35" s="335"/>
      <c r="BT35" s="335"/>
      <c r="BU35" s="335"/>
      <c r="BV35" s="335"/>
      <c r="BW35" s="335"/>
      <c r="BX35" s="335"/>
      <c r="BY35" s="335"/>
      <c r="BZ35" s="335"/>
      <c r="CA35" s="335"/>
      <c r="CB35" s="335"/>
      <c r="CC35" s="335"/>
      <c r="CD35" s="335"/>
      <c r="CE35" s="335"/>
      <c r="CF35" s="335"/>
      <c r="CG35" s="335"/>
      <c r="CH35" s="335"/>
      <c r="CI35" s="335"/>
      <c r="CJ35" s="335"/>
      <c r="CK35" s="335"/>
      <c r="CL35" s="335"/>
      <c r="CM35" s="335"/>
      <c r="CN35" s="335"/>
      <c r="CO35" s="335"/>
      <c r="CP35" s="335"/>
      <c r="CQ35" s="335"/>
      <c r="CR35" s="335"/>
      <c r="CS35" s="335"/>
      <c r="CT35" s="335"/>
      <c r="CU35" s="335"/>
      <c r="CV35" s="335"/>
      <c r="CW35" s="335"/>
      <c r="CX35" s="335"/>
      <c r="CY35" s="335"/>
      <c r="CZ35" s="335"/>
      <c r="DA35" s="335"/>
      <c r="DB35" s="335"/>
      <c r="DC35" s="335"/>
      <c r="DD35" s="335"/>
      <c r="DE35" s="335"/>
      <c r="DF35" s="335"/>
      <c r="DG35" s="335"/>
      <c r="DH35" s="335"/>
      <c r="DI35" s="335"/>
      <c r="DJ35" s="335"/>
      <c r="DK35" s="335"/>
      <c r="DL35" s="335"/>
      <c r="DM35" s="335"/>
      <c r="DN35" s="335"/>
      <c r="DO35" s="335"/>
      <c r="DP35" s="335"/>
      <c r="DQ35" s="335"/>
      <c r="DR35" s="335"/>
      <c r="DS35" s="335"/>
      <c r="DT35" s="335"/>
      <c r="DU35" s="335"/>
      <c r="DV35" s="335"/>
      <c r="DW35" s="335"/>
      <c r="DX35" s="335"/>
      <c r="DY35" s="335"/>
      <c r="DZ35" s="335"/>
      <c r="EA35" s="335"/>
      <c r="EB35" s="335"/>
      <c r="EC35" s="335"/>
      <c r="ED35" s="335"/>
      <c r="EE35" s="335"/>
      <c r="EF35" s="335"/>
      <c r="EG35" s="335"/>
      <c r="EH35" s="335"/>
      <c r="EI35" s="335"/>
      <c r="EJ35" s="335"/>
      <c r="EK35" s="335"/>
      <c r="EL35" s="335"/>
      <c r="EM35" s="335"/>
      <c r="EN35" s="335"/>
      <c r="EO35" s="335"/>
      <c r="EP35" s="335"/>
      <c r="EQ35" s="335"/>
      <c r="ER35" s="335"/>
      <c r="ES35" s="335"/>
      <c r="ET35" s="335"/>
      <c r="EU35" s="335"/>
      <c r="EV35" s="335"/>
      <c r="EW35" s="335"/>
      <c r="EX35" s="335"/>
      <c r="EY35" s="335"/>
      <c r="EZ35" s="335"/>
      <c r="FA35" s="335"/>
      <c r="FB35" s="335"/>
      <c r="FC35" s="335"/>
      <c r="FD35" s="335"/>
      <c r="FE35" s="335"/>
      <c r="FF35" s="335"/>
      <c r="FG35" s="335"/>
      <c r="FH35" s="335"/>
      <c r="FI35" s="335"/>
      <c r="FJ35" s="335"/>
      <c r="FK35" s="335"/>
      <c r="FL35" s="335"/>
      <c r="FM35" s="335"/>
      <c r="FN35" s="335"/>
      <c r="FO35" s="335"/>
      <c r="FP35" s="335"/>
      <c r="FQ35" s="335"/>
      <c r="FR35" s="335"/>
      <c r="FS35" s="335"/>
      <c r="FT35" s="335"/>
      <c r="FU35" s="335"/>
      <c r="FV35" s="335"/>
      <c r="FW35" s="335"/>
      <c r="FX35" s="335"/>
      <c r="FY35" s="335"/>
      <c r="FZ35" s="335"/>
      <c r="GA35" s="335"/>
      <c r="GB35" s="335"/>
      <c r="GC35" s="335"/>
      <c r="GD35" s="335"/>
      <c r="GE35" s="335"/>
      <c r="GF35" s="335"/>
      <c r="GG35" s="335"/>
      <c r="GH35" s="335"/>
      <c r="GI35" s="335"/>
      <c r="GJ35" s="335"/>
      <c r="GK35" s="335"/>
      <c r="GL35" s="335"/>
      <c r="GM35" s="335"/>
      <c r="GN35" s="335"/>
      <c r="GO35" s="335"/>
      <c r="GP35" s="335"/>
      <c r="GQ35" s="335"/>
      <c r="GR35" s="335"/>
      <c r="GS35" s="335"/>
      <c r="GT35" s="335"/>
      <c r="GU35" s="335"/>
      <c r="GV35" s="335"/>
      <c r="GW35" s="335"/>
      <c r="GX35" s="335"/>
      <c r="GY35" s="335"/>
      <c r="GZ35" s="335"/>
      <c r="HA35" s="335"/>
      <c r="HB35" s="335"/>
      <c r="HC35" s="335"/>
      <c r="HD35" s="335"/>
      <c r="HE35" s="335"/>
      <c r="HF35" s="335"/>
      <c r="HG35" s="335"/>
      <c r="HH35" s="335"/>
      <c r="HI35" s="335"/>
      <c r="HJ35" s="335"/>
      <c r="HK35" s="335"/>
      <c r="HL35" s="335"/>
      <c r="HM35" s="335"/>
    </row>
    <row r="36" spans="1:221" x14ac:dyDescent="0.25">
      <c r="A36" s="394" t="s">
        <v>219</v>
      </c>
      <c r="B36" s="335"/>
      <c r="C36" s="335"/>
      <c r="D36" s="362">
        <f>C17</f>
        <v>0</v>
      </c>
      <c r="E36" s="363" t="s">
        <v>41</v>
      </c>
      <c r="F36" s="357" t="s">
        <v>8</v>
      </c>
      <c r="G36" s="388">
        <f>'Rider Rates'!C41</f>
        <v>1.325E-3</v>
      </c>
      <c r="H36" s="388"/>
      <c r="I36" s="388"/>
      <c r="J36" s="395">
        <f>SUM(G36:H36)</f>
        <v>1.325E-3</v>
      </c>
      <c r="K36" s="366" t="s">
        <v>42</v>
      </c>
      <c r="L36" s="250">
        <f>ROUND(D36*G36,2)</f>
        <v>0</v>
      </c>
      <c r="M36" s="250"/>
      <c r="N36" s="250"/>
      <c r="O36" s="250">
        <f t="shared" si="2"/>
        <v>0</v>
      </c>
      <c r="P36" s="360">
        <f>'Rider Rates'!D36</f>
        <v>45444</v>
      </c>
      <c r="Q36" s="385"/>
      <c r="R36" s="382"/>
      <c r="S36" s="376"/>
      <c r="T36" s="377"/>
      <c r="U36" s="335"/>
      <c r="V36" s="378"/>
      <c r="W36" s="335"/>
      <c r="X36" s="335"/>
      <c r="Y36" s="335"/>
      <c r="Z36" s="335"/>
      <c r="AA36" s="335"/>
      <c r="AB36" s="335"/>
      <c r="AC36" s="335"/>
      <c r="AD36" s="335"/>
      <c r="AE36" s="335"/>
      <c r="AF36" s="335"/>
      <c r="AG36" s="335"/>
      <c r="AH36" s="335"/>
      <c r="AI36" s="335"/>
      <c r="AJ36" s="335"/>
      <c r="AK36" s="335"/>
      <c r="AL36" s="335"/>
      <c r="AM36" s="335"/>
      <c r="AN36" s="335"/>
      <c r="AO36" s="335"/>
      <c r="AP36" s="335"/>
      <c r="AQ36" s="335"/>
      <c r="AR36" s="335"/>
      <c r="AS36" s="335"/>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c r="BU36" s="335"/>
      <c r="BV36" s="335"/>
      <c r="BW36" s="335"/>
      <c r="BX36" s="335"/>
      <c r="BY36" s="335"/>
      <c r="BZ36" s="335"/>
      <c r="CA36" s="335"/>
      <c r="CB36" s="335"/>
      <c r="CC36" s="335"/>
      <c r="CD36" s="335"/>
      <c r="CE36" s="335"/>
      <c r="CF36" s="335"/>
      <c r="CG36" s="335"/>
      <c r="CH36" s="335"/>
      <c r="CI36" s="335"/>
      <c r="CJ36" s="335"/>
      <c r="CK36" s="335"/>
      <c r="CL36" s="335"/>
      <c r="CM36" s="335"/>
      <c r="CN36" s="335"/>
      <c r="CO36" s="335"/>
      <c r="CP36" s="335"/>
      <c r="CQ36" s="335"/>
      <c r="CR36" s="335"/>
      <c r="CS36" s="335"/>
      <c r="CT36" s="335"/>
      <c r="CU36" s="335"/>
      <c r="CV36" s="335"/>
      <c r="CW36" s="335"/>
      <c r="CX36" s="335"/>
      <c r="CY36" s="335"/>
      <c r="CZ36" s="335"/>
      <c r="DA36" s="335"/>
      <c r="DB36" s="335"/>
      <c r="DC36" s="335"/>
      <c r="DD36" s="335"/>
      <c r="DE36" s="335"/>
      <c r="DF36" s="335"/>
      <c r="DG36" s="335"/>
      <c r="DH36" s="335"/>
      <c r="DI36" s="335"/>
      <c r="DJ36" s="335"/>
      <c r="DK36" s="335"/>
      <c r="DL36" s="335"/>
      <c r="DM36" s="335"/>
      <c r="DN36" s="335"/>
      <c r="DO36" s="335"/>
      <c r="DP36" s="335"/>
      <c r="DQ36" s="335"/>
      <c r="DR36" s="335"/>
      <c r="DS36" s="335"/>
      <c r="DT36" s="335"/>
      <c r="DU36" s="335"/>
      <c r="DV36" s="335"/>
      <c r="DW36" s="335"/>
      <c r="DX36" s="335"/>
      <c r="DY36" s="335"/>
      <c r="DZ36" s="335"/>
      <c r="EA36" s="335"/>
      <c r="EB36" s="335"/>
      <c r="EC36" s="335"/>
      <c r="ED36" s="335"/>
      <c r="EE36" s="335"/>
      <c r="EF36" s="335"/>
      <c r="EG36" s="335"/>
      <c r="EH36" s="335"/>
      <c r="EI36" s="335"/>
      <c r="EJ36" s="335"/>
      <c r="EK36" s="335"/>
      <c r="EL36" s="335"/>
      <c r="EM36" s="335"/>
      <c r="EN36" s="335"/>
      <c r="EO36" s="335"/>
      <c r="EP36" s="335"/>
      <c r="EQ36" s="335"/>
      <c r="ER36" s="335"/>
      <c r="ES36" s="335"/>
      <c r="ET36" s="335"/>
      <c r="EU36" s="335"/>
      <c r="EV36" s="335"/>
      <c r="EW36" s="335"/>
      <c r="EX36" s="335"/>
      <c r="EY36" s="335"/>
      <c r="EZ36" s="335"/>
      <c r="FA36" s="335"/>
      <c r="FB36" s="335"/>
      <c r="FC36" s="335"/>
      <c r="FD36" s="335"/>
      <c r="FE36" s="335"/>
      <c r="FF36" s="335"/>
      <c r="FG36" s="335"/>
      <c r="FH36" s="335"/>
      <c r="FI36" s="335"/>
      <c r="FJ36" s="335"/>
      <c r="FK36" s="335"/>
      <c r="FL36" s="335"/>
      <c r="FM36" s="335"/>
      <c r="FN36" s="335"/>
      <c r="FO36" s="335"/>
      <c r="FP36" s="335"/>
      <c r="FQ36" s="335"/>
      <c r="FR36" s="335"/>
      <c r="FS36" s="335"/>
      <c r="FT36" s="335"/>
      <c r="FU36" s="335"/>
      <c r="FV36" s="335"/>
      <c r="FW36" s="335"/>
      <c r="FX36" s="335"/>
      <c r="FY36" s="335"/>
      <c r="FZ36" s="335"/>
      <c r="GA36" s="335"/>
      <c r="GB36" s="335"/>
      <c r="GC36" s="335"/>
      <c r="GD36" s="335"/>
      <c r="GE36" s="335"/>
      <c r="GF36" s="335"/>
      <c r="GG36" s="335"/>
      <c r="GH36" s="335"/>
      <c r="GI36" s="335"/>
      <c r="GJ36" s="335"/>
      <c r="GK36" s="335"/>
      <c r="GL36" s="335"/>
      <c r="GM36" s="335"/>
      <c r="GN36" s="335"/>
      <c r="GO36" s="335"/>
      <c r="GP36" s="335"/>
      <c r="GQ36" s="335"/>
      <c r="GR36" s="335"/>
      <c r="GS36" s="335"/>
      <c r="GT36" s="335"/>
      <c r="GU36" s="335"/>
      <c r="GV36" s="335"/>
      <c r="GW36" s="335"/>
      <c r="GX36" s="335"/>
      <c r="GY36" s="335"/>
      <c r="GZ36" s="335"/>
      <c r="HA36" s="335"/>
      <c r="HB36" s="335"/>
      <c r="HC36" s="335"/>
      <c r="HD36" s="335"/>
      <c r="HE36" s="335"/>
      <c r="HF36" s="335"/>
      <c r="HG36" s="335"/>
      <c r="HH36" s="335"/>
      <c r="HI36" s="335"/>
      <c r="HJ36" s="335"/>
      <c r="HK36" s="335"/>
      <c r="HL36" s="335"/>
      <c r="HM36" s="335"/>
    </row>
    <row r="37" spans="1:221" x14ac:dyDescent="0.25">
      <c r="A37" s="394" t="s">
        <v>193</v>
      </c>
      <c r="B37" s="335"/>
      <c r="C37" s="335"/>
      <c r="D37" s="362">
        <f>C16+C17</f>
        <v>0</v>
      </c>
      <c r="E37" s="363" t="s">
        <v>41</v>
      </c>
      <c r="F37" s="364" t="s">
        <v>8</v>
      </c>
      <c r="G37" s="388">
        <f>'Rider Rates'!$B$45</f>
        <v>-4.1073000000000004E-3</v>
      </c>
      <c r="H37" s="388"/>
      <c r="I37" s="388"/>
      <c r="J37" s="395">
        <f>SUM(G37:H37)</f>
        <v>-4.1073000000000004E-3</v>
      </c>
      <c r="K37" s="366" t="s">
        <v>42</v>
      </c>
      <c r="L37" s="250">
        <f>ROUND(D37*G37,2)</f>
        <v>0</v>
      </c>
      <c r="M37" s="250"/>
      <c r="N37" s="250"/>
      <c r="O37" s="250">
        <f t="shared" si="2"/>
        <v>0</v>
      </c>
      <c r="P37" s="360">
        <f>'Rider Rates'!$D$45</f>
        <v>45747</v>
      </c>
      <c r="Q37" s="385"/>
      <c r="R37" s="382"/>
      <c r="S37" s="376"/>
      <c r="T37" s="377"/>
      <c r="U37" s="335"/>
      <c r="V37" s="378"/>
      <c r="W37" s="335"/>
      <c r="X37" s="335"/>
      <c r="Y37" s="335"/>
      <c r="Z37" s="335"/>
      <c r="AA37" s="335"/>
      <c r="AB37" s="335"/>
      <c r="AC37" s="335"/>
      <c r="AD37" s="335"/>
      <c r="AE37" s="335"/>
      <c r="AF37" s="335"/>
      <c r="AG37" s="335"/>
      <c r="AH37" s="335"/>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c r="BE37" s="335"/>
      <c r="BF37" s="335"/>
      <c r="BG37" s="335"/>
      <c r="BH37" s="335"/>
      <c r="BI37" s="335"/>
      <c r="BJ37" s="335"/>
      <c r="BK37" s="335"/>
      <c r="BL37" s="335"/>
      <c r="BM37" s="335"/>
      <c r="BN37" s="335"/>
      <c r="BO37" s="335"/>
      <c r="BP37" s="335"/>
      <c r="BQ37" s="335"/>
      <c r="BR37" s="335"/>
      <c r="BS37" s="335"/>
      <c r="BT37" s="335"/>
      <c r="BU37" s="335"/>
      <c r="BV37" s="335"/>
      <c r="BW37" s="335"/>
      <c r="BX37" s="335"/>
      <c r="BY37" s="335"/>
      <c r="BZ37" s="335"/>
      <c r="CA37" s="335"/>
      <c r="CB37" s="335"/>
      <c r="CC37" s="335"/>
      <c r="CD37" s="335"/>
      <c r="CE37" s="335"/>
      <c r="CF37" s="335"/>
      <c r="CG37" s="335"/>
      <c r="CH37" s="335"/>
      <c r="CI37" s="335"/>
      <c r="CJ37" s="335"/>
      <c r="CK37" s="335"/>
      <c r="CL37" s="335"/>
      <c r="CM37" s="335"/>
      <c r="CN37" s="335"/>
      <c r="CO37" s="335"/>
      <c r="CP37" s="335"/>
      <c r="CQ37" s="335"/>
      <c r="CR37" s="335"/>
      <c r="CS37" s="335"/>
      <c r="CT37" s="335"/>
      <c r="CU37" s="335"/>
      <c r="CV37" s="335"/>
      <c r="CW37" s="335"/>
      <c r="CX37" s="335"/>
      <c r="CY37" s="335"/>
      <c r="CZ37" s="335"/>
      <c r="DA37" s="335"/>
      <c r="DB37" s="335"/>
      <c r="DC37" s="335"/>
      <c r="DD37" s="335"/>
      <c r="DE37" s="335"/>
      <c r="DF37" s="335"/>
      <c r="DG37" s="335"/>
      <c r="DH37" s="335"/>
      <c r="DI37" s="335"/>
      <c r="DJ37" s="335"/>
      <c r="DK37" s="335"/>
      <c r="DL37" s="335"/>
      <c r="DM37" s="335"/>
      <c r="DN37" s="335"/>
      <c r="DO37" s="335"/>
      <c r="DP37" s="335"/>
      <c r="DQ37" s="335"/>
      <c r="DR37" s="335"/>
      <c r="DS37" s="335"/>
      <c r="DT37" s="335"/>
      <c r="DU37" s="335"/>
      <c r="DV37" s="335"/>
      <c r="DW37" s="335"/>
      <c r="DX37" s="335"/>
      <c r="DY37" s="335"/>
      <c r="DZ37" s="335"/>
      <c r="EA37" s="335"/>
      <c r="EB37" s="335"/>
      <c r="EC37" s="335"/>
      <c r="ED37" s="335"/>
      <c r="EE37" s="335"/>
      <c r="EF37" s="335"/>
      <c r="EG37" s="335"/>
      <c r="EH37" s="335"/>
      <c r="EI37" s="335"/>
      <c r="EJ37" s="335"/>
      <c r="EK37" s="335"/>
      <c r="EL37" s="335"/>
      <c r="EM37" s="335"/>
      <c r="EN37" s="335"/>
      <c r="EO37" s="335"/>
      <c r="EP37" s="335"/>
      <c r="EQ37" s="335"/>
      <c r="ER37" s="335"/>
      <c r="ES37" s="335"/>
      <c r="ET37" s="335"/>
      <c r="EU37" s="335"/>
      <c r="EV37" s="335"/>
      <c r="EW37" s="335"/>
      <c r="EX37" s="335"/>
      <c r="EY37" s="335"/>
      <c r="EZ37" s="335"/>
      <c r="FA37" s="335"/>
      <c r="FB37" s="335"/>
      <c r="FC37" s="335"/>
      <c r="FD37" s="335"/>
      <c r="FE37" s="335"/>
      <c r="FF37" s="335"/>
      <c r="FG37" s="335"/>
      <c r="FH37" s="335"/>
      <c r="FI37" s="335"/>
      <c r="FJ37" s="335"/>
      <c r="FK37" s="335"/>
      <c r="FL37" s="335"/>
      <c r="FM37" s="335"/>
      <c r="FN37" s="335"/>
      <c r="FO37" s="335"/>
      <c r="FP37" s="335"/>
      <c r="FQ37" s="335"/>
      <c r="FR37" s="335"/>
      <c r="FS37" s="335"/>
      <c r="FT37" s="335"/>
      <c r="FU37" s="335"/>
      <c r="FV37" s="335"/>
      <c r="FW37" s="335"/>
      <c r="FX37" s="335"/>
      <c r="FY37" s="335"/>
      <c r="FZ37" s="335"/>
      <c r="GA37" s="335"/>
      <c r="GB37" s="335"/>
      <c r="GC37" s="335"/>
      <c r="GD37" s="335"/>
      <c r="GE37" s="335"/>
      <c r="GF37" s="335"/>
      <c r="GG37" s="335"/>
      <c r="GH37" s="335"/>
      <c r="GI37" s="335"/>
      <c r="GJ37" s="335"/>
      <c r="GK37" s="335"/>
      <c r="GL37" s="335"/>
      <c r="GM37" s="335"/>
      <c r="GN37" s="335"/>
      <c r="GO37" s="335"/>
      <c r="GP37" s="335"/>
      <c r="GQ37" s="335"/>
      <c r="GR37" s="335"/>
      <c r="GS37" s="335"/>
      <c r="GT37" s="335"/>
      <c r="GU37" s="335"/>
      <c r="GV37" s="335"/>
      <c r="GW37" s="335"/>
      <c r="GX37" s="335"/>
      <c r="GY37" s="335"/>
      <c r="GZ37" s="335"/>
      <c r="HA37" s="335"/>
      <c r="HB37" s="335"/>
      <c r="HC37" s="335"/>
      <c r="HD37" s="335"/>
      <c r="HE37" s="335"/>
      <c r="HF37" s="335"/>
      <c r="HG37" s="335"/>
      <c r="HH37" s="335"/>
      <c r="HI37" s="335"/>
      <c r="HJ37" s="335"/>
      <c r="HK37" s="335"/>
      <c r="HL37" s="335"/>
      <c r="HM37" s="335"/>
    </row>
    <row r="38" spans="1:221" x14ac:dyDescent="0.25">
      <c r="A38" s="396" t="s">
        <v>210</v>
      </c>
      <c r="B38" s="335"/>
      <c r="C38" s="335"/>
      <c r="D38" s="362">
        <f>IF($C$15&lt;0,0,IF($C$15&gt;833000,833000,$C$15))</f>
        <v>0</v>
      </c>
      <c r="E38" s="363" t="s">
        <v>41</v>
      </c>
      <c r="F38" s="364" t="s">
        <v>8</v>
      </c>
      <c r="G38" s="388"/>
      <c r="H38" s="388"/>
      <c r="I38" s="388">
        <f>'Rider Rates'!D49</f>
        <v>1.8006999999999999E-3</v>
      </c>
      <c r="J38" s="388">
        <f>SUM(G38:I38)</f>
        <v>1.8006999999999999E-3</v>
      </c>
      <c r="K38" s="366" t="s">
        <v>42</v>
      </c>
      <c r="L38" s="250"/>
      <c r="M38" s="250"/>
      <c r="N38" s="250">
        <f>D38*J38</f>
        <v>0</v>
      </c>
      <c r="O38" s="250">
        <f t="shared" si="2"/>
        <v>0</v>
      </c>
      <c r="P38" s="360">
        <f>'Rider Rates'!E49</f>
        <v>45658</v>
      </c>
      <c r="Q38" s="385"/>
      <c r="R38" s="382"/>
      <c r="S38" s="376"/>
      <c r="T38" s="377"/>
      <c r="U38" s="335"/>
      <c r="V38" s="378"/>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35"/>
      <c r="BM38" s="335"/>
      <c r="BN38" s="335"/>
      <c r="BO38" s="335"/>
      <c r="BP38" s="335"/>
      <c r="BQ38" s="335"/>
      <c r="BR38" s="335"/>
      <c r="BS38" s="335"/>
      <c r="BT38" s="335"/>
      <c r="BU38" s="335"/>
      <c r="BV38" s="335"/>
      <c r="BW38" s="335"/>
      <c r="BX38" s="335"/>
      <c r="BY38" s="335"/>
      <c r="BZ38" s="335"/>
      <c r="CA38" s="335"/>
      <c r="CB38" s="335"/>
      <c r="CC38" s="335"/>
      <c r="CD38" s="335"/>
      <c r="CE38" s="335"/>
      <c r="CF38" s="335"/>
      <c r="CG38" s="335"/>
      <c r="CH38" s="335"/>
      <c r="CI38" s="335"/>
      <c r="CJ38" s="335"/>
      <c r="CK38" s="335"/>
      <c r="CL38" s="335"/>
      <c r="CM38" s="335"/>
      <c r="CN38" s="335"/>
      <c r="CO38" s="335"/>
      <c r="CP38" s="335"/>
      <c r="CQ38" s="335"/>
      <c r="CR38" s="335"/>
      <c r="CS38" s="335"/>
      <c r="CT38" s="335"/>
      <c r="CU38" s="335"/>
      <c r="CV38" s="335"/>
      <c r="CW38" s="335"/>
      <c r="CX38" s="335"/>
      <c r="CY38" s="335"/>
      <c r="CZ38" s="335"/>
      <c r="DA38" s="335"/>
      <c r="DB38" s="335"/>
      <c r="DC38" s="335"/>
      <c r="DD38" s="335"/>
      <c r="DE38" s="335"/>
      <c r="DF38" s="335"/>
      <c r="DG38" s="335"/>
      <c r="DH38" s="335"/>
      <c r="DI38" s="335"/>
      <c r="DJ38" s="335"/>
      <c r="DK38" s="335"/>
      <c r="DL38" s="335"/>
      <c r="DM38" s="335"/>
      <c r="DN38" s="335"/>
      <c r="DO38" s="335"/>
      <c r="DP38" s="335"/>
      <c r="DQ38" s="335"/>
      <c r="DR38" s="335"/>
      <c r="DS38" s="335"/>
      <c r="DT38" s="335"/>
      <c r="DU38" s="335"/>
      <c r="DV38" s="335"/>
      <c r="DW38" s="335"/>
      <c r="DX38" s="335"/>
      <c r="DY38" s="335"/>
      <c r="DZ38" s="335"/>
      <c r="EA38" s="335"/>
      <c r="EB38" s="335"/>
      <c r="EC38" s="335"/>
      <c r="ED38" s="335"/>
      <c r="EE38" s="335"/>
      <c r="EF38" s="335"/>
      <c r="EG38" s="335"/>
      <c r="EH38" s="335"/>
      <c r="EI38" s="335"/>
      <c r="EJ38" s="335"/>
      <c r="EK38" s="335"/>
      <c r="EL38" s="335"/>
      <c r="EM38" s="335"/>
      <c r="EN38" s="335"/>
      <c r="EO38" s="335"/>
      <c r="EP38" s="335"/>
      <c r="EQ38" s="335"/>
      <c r="ER38" s="335"/>
      <c r="ES38" s="335"/>
      <c r="ET38" s="335"/>
      <c r="EU38" s="335"/>
      <c r="EV38" s="335"/>
      <c r="EW38" s="335"/>
      <c r="EX38" s="335"/>
      <c r="EY38" s="335"/>
      <c r="EZ38" s="335"/>
      <c r="FA38" s="335"/>
      <c r="FB38" s="335"/>
      <c r="FC38" s="335"/>
      <c r="FD38" s="335"/>
      <c r="FE38" s="335"/>
      <c r="FF38" s="335"/>
      <c r="FG38" s="335"/>
      <c r="FH38" s="335"/>
      <c r="FI38" s="335"/>
      <c r="FJ38" s="335"/>
      <c r="FK38" s="335"/>
      <c r="FL38" s="335"/>
      <c r="FM38" s="335"/>
      <c r="FN38" s="335"/>
      <c r="FO38" s="335"/>
      <c r="FP38" s="335"/>
      <c r="FQ38" s="335"/>
      <c r="FR38" s="335"/>
      <c r="FS38" s="335"/>
      <c r="FT38" s="335"/>
      <c r="FU38" s="335"/>
      <c r="FV38" s="335"/>
      <c r="FW38" s="335"/>
      <c r="FX38" s="335"/>
      <c r="FY38" s="335"/>
      <c r="FZ38" s="335"/>
      <c r="GA38" s="335"/>
      <c r="GB38" s="335"/>
      <c r="GC38" s="335"/>
      <c r="GD38" s="335"/>
      <c r="GE38" s="335"/>
      <c r="GF38" s="335"/>
      <c r="GG38" s="335"/>
      <c r="GH38" s="335"/>
      <c r="GI38" s="335"/>
      <c r="GJ38" s="335"/>
      <c r="GK38" s="335"/>
      <c r="GL38" s="335"/>
      <c r="GM38" s="335"/>
      <c r="GN38" s="335"/>
      <c r="GO38" s="335"/>
      <c r="GP38" s="335"/>
      <c r="GQ38" s="335"/>
      <c r="GR38" s="335"/>
      <c r="GS38" s="335"/>
      <c r="GT38" s="335"/>
      <c r="GU38" s="335"/>
      <c r="GV38" s="335"/>
      <c r="GW38" s="335"/>
      <c r="GX38" s="335"/>
      <c r="GY38" s="335"/>
      <c r="GZ38" s="335"/>
      <c r="HA38" s="335"/>
      <c r="HB38" s="335"/>
      <c r="HC38" s="335"/>
      <c r="HD38" s="335"/>
      <c r="HE38" s="335"/>
      <c r="HF38" s="335"/>
      <c r="HG38" s="335"/>
      <c r="HH38" s="335"/>
      <c r="HI38" s="335"/>
      <c r="HJ38" s="335"/>
      <c r="HK38" s="335"/>
      <c r="HL38" s="335"/>
      <c r="HM38" s="335"/>
    </row>
    <row r="39" spans="1:221" x14ac:dyDescent="0.25">
      <c r="A39" s="394" t="s">
        <v>189</v>
      </c>
      <c r="B39" s="335"/>
      <c r="C39" s="335"/>
      <c r="D39" s="362">
        <f>IF($C$15&lt;0,0,$C$15)</f>
        <v>0</v>
      </c>
      <c r="E39" s="397" t="s">
        <v>41</v>
      </c>
      <c r="F39" s="364" t="s">
        <v>8</v>
      </c>
      <c r="G39" s="388"/>
      <c r="H39" s="388">
        <f>'Rider Rates'!$B$56</f>
        <v>1.9706999999999999E-2</v>
      </c>
      <c r="I39" s="388"/>
      <c r="J39" s="388">
        <f>SUM(G39:I39)</f>
        <v>1.9706999999999999E-2</v>
      </c>
      <c r="K39" s="366" t="s">
        <v>42</v>
      </c>
      <c r="L39" s="250"/>
      <c r="M39" s="250">
        <f>ROUND(D39*H39,2)</f>
        <v>0</v>
      </c>
      <c r="N39" s="398"/>
      <c r="O39" s="250">
        <f t="shared" si="2"/>
        <v>0</v>
      </c>
      <c r="P39" s="360">
        <f>'Rider Rates'!$D$56</f>
        <v>45747</v>
      </c>
      <c r="Q39" s="385"/>
      <c r="R39" s="382"/>
      <c r="S39" s="376"/>
      <c r="T39" s="377"/>
      <c r="U39" s="335"/>
      <c r="V39" s="378"/>
      <c r="W39" s="335"/>
      <c r="X39" s="335"/>
      <c r="Y39" s="335"/>
      <c r="Z39" s="335"/>
      <c r="AA39" s="335"/>
      <c r="AB39" s="335"/>
      <c r="AC39" s="335"/>
      <c r="AD39" s="335"/>
      <c r="AE39" s="335"/>
      <c r="AF39" s="335"/>
      <c r="AG39" s="335"/>
      <c r="AH39" s="335"/>
      <c r="AI39" s="335"/>
      <c r="AJ39" s="335"/>
      <c r="AK39" s="335"/>
      <c r="AL39" s="335"/>
      <c r="AM39" s="335"/>
      <c r="AN39" s="335"/>
      <c r="AO39" s="335"/>
      <c r="AP39" s="335"/>
      <c r="AQ39" s="335"/>
      <c r="AR39" s="335"/>
      <c r="AS39" s="335"/>
      <c r="AT39" s="335"/>
      <c r="AU39" s="335"/>
      <c r="AV39" s="335"/>
      <c r="AW39" s="335"/>
      <c r="AX39" s="335"/>
      <c r="AY39" s="335"/>
      <c r="AZ39" s="335"/>
      <c r="BA39" s="335"/>
      <c r="BB39" s="335"/>
      <c r="BC39" s="335"/>
      <c r="BD39" s="335"/>
      <c r="BE39" s="335"/>
      <c r="BF39" s="335"/>
      <c r="BG39" s="335"/>
      <c r="BH39" s="335"/>
      <c r="BI39" s="335"/>
      <c r="BJ39" s="335"/>
      <c r="BK39" s="335"/>
      <c r="BL39" s="335"/>
      <c r="BM39" s="335"/>
      <c r="BN39" s="335"/>
      <c r="BO39" s="335"/>
      <c r="BP39" s="335"/>
      <c r="BQ39" s="335"/>
      <c r="BR39" s="335"/>
      <c r="BS39" s="335"/>
      <c r="BT39" s="335"/>
      <c r="BU39" s="335"/>
      <c r="BV39" s="335"/>
      <c r="BW39" s="335"/>
      <c r="BX39" s="335"/>
      <c r="BY39" s="335"/>
      <c r="BZ39" s="335"/>
      <c r="CA39" s="335"/>
      <c r="CB39" s="335"/>
      <c r="CC39" s="335"/>
      <c r="CD39" s="335"/>
      <c r="CE39" s="335"/>
      <c r="CF39" s="335"/>
      <c r="CG39" s="335"/>
      <c r="CH39" s="335"/>
      <c r="CI39" s="335"/>
      <c r="CJ39" s="335"/>
      <c r="CK39" s="335"/>
      <c r="CL39" s="335"/>
      <c r="CM39" s="335"/>
      <c r="CN39" s="335"/>
      <c r="CO39" s="335"/>
      <c r="CP39" s="335"/>
      <c r="CQ39" s="335"/>
      <c r="CR39" s="335"/>
      <c r="CS39" s="335"/>
      <c r="CT39" s="335"/>
      <c r="CU39" s="335"/>
      <c r="CV39" s="335"/>
      <c r="CW39" s="335"/>
      <c r="CX39" s="335"/>
      <c r="CY39" s="335"/>
      <c r="CZ39" s="335"/>
      <c r="DA39" s="335"/>
      <c r="DB39" s="335"/>
      <c r="DC39" s="335"/>
      <c r="DD39" s="335"/>
      <c r="DE39" s="335"/>
      <c r="DF39" s="335"/>
      <c r="DG39" s="335"/>
      <c r="DH39" s="335"/>
      <c r="DI39" s="335"/>
      <c r="DJ39" s="335"/>
      <c r="DK39" s="335"/>
      <c r="DL39" s="335"/>
      <c r="DM39" s="335"/>
      <c r="DN39" s="335"/>
      <c r="DO39" s="335"/>
      <c r="DP39" s="335"/>
      <c r="DQ39" s="335"/>
      <c r="DR39" s="335"/>
      <c r="DS39" s="335"/>
      <c r="DT39" s="335"/>
      <c r="DU39" s="335"/>
      <c r="DV39" s="335"/>
      <c r="DW39" s="335"/>
      <c r="DX39" s="335"/>
      <c r="DY39" s="335"/>
      <c r="DZ39" s="335"/>
      <c r="EA39" s="335"/>
      <c r="EB39" s="335"/>
      <c r="EC39" s="335"/>
      <c r="ED39" s="335"/>
      <c r="EE39" s="335"/>
      <c r="EF39" s="335"/>
      <c r="EG39" s="335"/>
      <c r="EH39" s="335"/>
      <c r="EI39" s="335"/>
      <c r="EJ39" s="335"/>
      <c r="EK39" s="335"/>
      <c r="EL39" s="335"/>
      <c r="EM39" s="335"/>
      <c r="EN39" s="335"/>
      <c r="EO39" s="335"/>
      <c r="EP39" s="335"/>
      <c r="EQ39" s="335"/>
      <c r="ER39" s="335"/>
      <c r="ES39" s="335"/>
      <c r="ET39" s="335"/>
      <c r="EU39" s="335"/>
      <c r="EV39" s="335"/>
      <c r="EW39" s="335"/>
      <c r="EX39" s="335"/>
      <c r="EY39" s="335"/>
      <c r="EZ39" s="335"/>
      <c r="FA39" s="335"/>
      <c r="FB39" s="335"/>
      <c r="FC39" s="335"/>
      <c r="FD39" s="335"/>
      <c r="FE39" s="335"/>
      <c r="FF39" s="335"/>
      <c r="FG39" s="335"/>
      <c r="FH39" s="335"/>
      <c r="FI39" s="335"/>
      <c r="FJ39" s="335"/>
      <c r="FK39" s="335"/>
      <c r="FL39" s="335"/>
      <c r="FM39" s="335"/>
      <c r="FN39" s="335"/>
      <c r="FO39" s="335"/>
      <c r="FP39" s="335"/>
      <c r="FQ39" s="335"/>
      <c r="FR39" s="335"/>
      <c r="FS39" s="335"/>
      <c r="FT39" s="335"/>
      <c r="FU39" s="335"/>
      <c r="FV39" s="335"/>
      <c r="FW39" s="335"/>
      <c r="FX39" s="335"/>
      <c r="FY39" s="335"/>
      <c r="FZ39" s="335"/>
      <c r="GA39" s="335"/>
      <c r="GB39" s="335"/>
      <c r="GC39" s="335"/>
      <c r="GD39" s="335"/>
      <c r="GE39" s="335"/>
      <c r="GF39" s="335"/>
      <c r="GG39" s="335"/>
      <c r="GH39" s="335"/>
      <c r="GI39" s="335"/>
      <c r="GJ39" s="335"/>
      <c r="GK39" s="335"/>
      <c r="GL39" s="335"/>
      <c r="GM39" s="335"/>
      <c r="GN39" s="335"/>
      <c r="GO39" s="335"/>
      <c r="GP39" s="335"/>
      <c r="GQ39" s="335"/>
      <c r="GR39" s="335"/>
      <c r="GS39" s="335"/>
      <c r="GT39" s="335"/>
      <c r="GU39" s="335"/>
      <c r="GV39" s="335"/>
      <c r="GW39" s="335"/>
      <c r="GX39" s="335"/>
      <c r="GY39" s="335"/>
      <c r="GZ39" s="335"/>
      <c r="HA39" s="335"/>
      <c r="HB39" s="335"/>
      <c r="HC39" s="335"/>
      <c r="HD39" s="335"/>
      <c r="HE39" s="335"/>
      <c r="HF39" s="335"/>
      <c r="HG39" s="335"/>
      <c r="HH39" s="335"/>
      <c r="HI39" s="335"/>
      <c r="HJ39" s="335"/>
      <c r="HK39" s="335"/>
      <c r="HL39" s="335"/>
      <c r="HM39" s="335"/>
    </row>
    <row r="40" spans="1:221" x14ac:dyDescent="0.25">
      <c r="A40" s="386" t="s">
        <v>96</v>
      </c>
      <c r="B40" s="335"/>
      <c r="C40" s="335"/>
      <c r="D40" s="362">
        <f>IF('Customer Info'!C34=TRUE,0,IF($C$15&lt;0,0,$C$15))</f>
        <v>0</v>
      </c>
      <c r="E40" s="363" t="s">
        <v>41</v>
      </c>
      <c r="F40" s="364" t="s">
        <v>8</v>
      </c>
      <c r="G40" s="388"/>
      <c r="H40" s="388"/>
      <c r="I40" s="388">
        <f>'Rider Rates'!$B$70+'Rider Rates'!$C$70</f>
        <v>0</v>
      </c>
      <c r="J40" s="388">
        <f t="shared" si="0"/>
        <v>0</v>
      </c>
      <c r="K40" s="366" t="s">
        <v>42</v>
      </c>
      <c r="L40" s="250"/>
      <c r="M40" s="250"/>
      <c r="N40" s="250">
        <f>ROUND($D$40*'Rider Rates'!$B$70,2)+ROUND($D$40*'Rider Rates'!$C$70,2)</f>
        <v>0</v>
      </c>
      <c r="O40" s="250">
        <f t="shared" si="2"/>
        <v>0</v>
      </c>
      <c r="P40" s="360">
        <f>'Rider Rates'!$D$70</f>
        <v>45444</v>
      </c>
      <c r="Q40" s="385"/>
      <c r="R40" s="382"/>
      <c r="S40" s="376"/>
      <c r="T40" s="377"/>
      <c r="U40" s="335"/>
      <c r="V40" s="378"/>
      <c r="W40" s="335"/>
      <c r="X40" s="335"/>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c r="BU40" s="335"/>
      <c r="BV40" s="335"/>
      <c r="BW40" s="335"/>
      <c r="BX40" s="335"/>
      <c r="BY40" s="335"/>
      <c r="BZ40" s="335"/>
      <c r="CA40" s="335"/>
      <c r="CB40" s="335"/>
      <c r="CC40" s="335"/>
      <c r="CD40" s="335"/>
      <c r="CE40" s="335"/>
      <c r="CF40" s="335"/>
      <c r="CG40" s="335"/>
      <c r="CH40" s="335"/>
      <c r="CI40" s="335"/>
      <c r="CJ40" s="335"/>
      <c r="CK40" s="335"/>
      <c r="CL40" s="335"/>
      <c r="CM40" s="335"/>
      <c r="CN40" s="335"/>
      <c r="CO40" s="335"/>
      <c r="CP40" s="335"/>
      <c r="CQ40" s="335"/>
      <c r="CR40" s="335"/>
      <c r="CS40" s="335"/>
      <c r="CT40" s="335"/>
      <c r="CU40" s="335"/>
      <c r="CV40" s="335"/>
      <c r="CW40" s="335"/>
      <c r="CX40" s="335"/>
      <c r="CY40" s="335"/>
      <c r="CZ40" s="335"/>
      <c r="DA40" s="335"/>
      <c r="DB40" s="335"/>
      <c r="DC40" s="335"/>
      <c r="DD40" s="335"/>
      <c r="DE40" s="335"/>
      <c r="DF40" s="335"/>
      <c r="DG40" s="335"/>
      <c r="DH40" s="335"/>
      <c r="DI40" s="335"/>
      <c r="DJ40" s="335"/>
      <c r="DK40" s="335"/>
      <c r="DL40" s="335"/>
      <c r="DM40" s="335"/>
      <c r="DN40" s="335"/>
      <c r="DO40" s="335"/>
      <c r="DP40" s="335"/>
      <c r="DQ40" s="335"/>
      <c r="DR40" s="335"/>
      <c r="DS40" s="335"/>
      <c r="DT40" s="335"/>
      <c r="DU40" s="335"/>
      <c r="DV40" s="335"/>
      <c r="DW40" s="335"/>
      <c r="DX40" s="335"/>
      <c r="DY40" s="335"/>
      <c r="DZ40" s="335"/>
      <c r="EA40" s="335"/>
      <c r="EB40" s="335"/>
      <c r="EC40" s="335"/>
      <c r="ED40" s="335"/>
      <c r="EE40" s="335"/>
      <c r="EF40" s="335"/>
      <c r="EG40" s="335"/>
      <c r="EH40" s="335"/>
      <c r="EI40" s="335"/>
      <c r="EJ40" s="335"/>
      <c r="EK40" s="335"/>
      <c r="EL40" s="335"/>
      <c r="EM40" s="335"/>
      <c r="EN40" s="335"/>
      <c r="EO40" s="335"/>
      <c r="EP40" s="335"/>
      <c r="EQ40" s="335"/>
      <c r="ER40" s="335"/>
      <c r="ES40" s="335"/>
      <c r="ET40" s="335"/>
      <c r="EU40" s="335"/>
      <c r="EV40" s="335"/>
      <c r="EW40" s="335"/>
      <c r="EX40" s="335"/>
      <c r="EY40" s="335"/>
      <c r="EZ40" s="335"/>
      <c r="FA40" s="335"/>
      <c r="FB40" s="335"/>
      <c r="FC40" s="335"/>
      <c r="FD40" s="335"/>
      <c r="FE40" s="335"/>
      <c r="FF40" s="335"/>
      <c r="FG40" s="335"/>
      <c r="FH40" s="335"/>
      <c r="FI40" s="335"/>
      <c r="FJ40" s="335"/>
      <c r="FK40" s="335"/>
      <c r="FL40" s="335"/>
      <c r="FM40" s="335"/>
      <c r="FN40" s="335"/>
      <c r="FO40" s="335"/>
      <c r="FP40" s="335"/>
      <c r="FQ40" s="335"/>
      <c r="FR40" s="335"/>
      <c r="FS40" s="335"/>
      <c r="FT40" s="335"/>
      <c r="FU40" s="335"/>
      <c r="FV40" s="335"/>
      <c r="FW40" s="335"/>
      <c r="FX40" s="335"/>
      <c r="FY40" s="335"/>
      <c r="FZ40" s="335"/>
      <c r="GA40" s="335"/>
      <c r="GB40" s="335"/>
      <c r="GC40" s="335"/>
      <c r="GD40" s="335"/>
      <c r="GE40" s="335"/>
      <c r="GF40" s="335"/>
      <c r="GG40" s="335"/>
      <c r="GH40" s="335"/>
      <c r="GI40" s="335"/>
      <c r="GJ40" s="335"/>
      <c r="GK40" s="335"/>
      <c r="GL40" s="335"/>
      <c r="GM40" s="335"/>
      <c r="GN40" s="335"/>
      <c r="GO40" s="335"/>
      <c r="GP40" s="335"/>
      <c r="GQ40" s="335"/>
      <c r="GR40" s="335"/>
      <c r="GS40" s="335"/>
      <c r="GT40" s="335"/>
      <c r="GU40" s="335"/>
      <c r="GV40" s="335"/>
      <c r="GW40" s="335"/>
      <c r="GX40" s="335"/>
      <c r="GY40" s="335"/>
      <c r="GZ40" s="335"/>
      <c r="HA40" s="335"/>
      <c r="HB40" s="335"/>
      <c r="HC40" s="335"/>
      <c r="HD40" s="335"/>
      <c r="HE40" s="335"/>
      <c r="HF40" s="335"/>
      <c r="HG40" s="335"/>
      <c r="HH40" s="335"/>
      <c r="HI40" s="335"/>
      <c r="HJ40" s="335"/>
      <c r="HK40" s="335"/>
      <c r="HL40" s="335"/>
      <c r="HM40" s="335"/>
    </row>
    <row r="41" spans="1:221" x14ac:dyDescent="0.25">
      <c r="A41" s="386" t="s">
        <v>96</v>
      </c>
      <c r="B41" s="335"/>
      <c r="C41" s="335"/>
      <c r="D41" s="362"/>
      <c r="E41" s="363" t="s">
        <v>115</v>
      </c>
      <c r="F41" s="364"/>
      <c r="G41" s="388"/>
      <c r="H41" s="388"/>
      <c r="I41" s="402">
        <f>'Rider Rates'!$B$77</f>
        <v>0</v>
      </c>
      <c r="J41" s="402">
        <f>IF('Customer Info'!C34=TRUE,0,SUM(G41:I41))</f>
        <v>0</v>
      </c>
      <c r="K41" s="366"/>
      <c r="L41" s="250"/>
      <c r="M41" s="250"/>
      <c r="N41" s="250">
        <f>J41</f>
        <v>0</v>
      </c>
      <c r="O41" s="250">
        <f>SUM(L41:N41)</f>
        <v>0</v>
      </c>
      <c r="P41" s="360">
        <f>'Rider Rates'!$D$77</f>
        <v>45444</v>
      </c>
      <c r="Q41" s="385"/>
      <c r="R41" s="382"/>
      <c r="S41" s="376"/>
      <c r="T41" s="377"/>
      <c r="U41" s="335"/>
      <c r="V41" s="378"/>
      <c r="W41" s="335"/>
      <c r="X41" s="335"/>
      <c r="Y41" s="335"/>
      <c r="Z41" s="335"/>
      <c r="AA41" s="335"/>
      <c r="AB41" s="335"/>
      <c r="AC41" s="335"/>
      <c r="AD41" s="335"/>
      <c r="AE41" s="335"/>
      <c r="AF41" s="335"/>
      <c r="AG41" s="335"/>
      <c r="AH41" s="335"/>
      <c r="AI41" s="335"/>
      <c r="AJ41" s="335"/>
      <c r="AK41" s="335"/>
      <c r="AL41" s="335"/>
      <c r="AM41" s="335"/>
      <c r="AN41" s="335"/>
      <c r="AO41" s="335"/>
      <c r="AP41" s="335"/>
      <c r="AQ41" s="335"/>
      <c r="AR41" s="335"/>
      <c r="AS41" s="335"/>
      <c r="AT41" s="335"/>
      <c r="AU41" s="335"/>
      <c r="AV41" s="335"/>
      <c r="AW41" s="335"/>
      <c r="AX41" s="335"/>
      <c r="AY41" s="335"/>
      <c r="AZ41" s="335"/>
      <c r="BA41" s="335"/>
      <c r="BB41" s="335"/>
      <c r="BC41" s="335"/>
      <c r="BD41" s="335"/>
      <c r="BE41" s="335"/>
      <c r="BF41" s="335"/>
      <c r="BG41" s="335"/>
      <c r="BH41" s="335"/>
      <c r="BI41" s="335"/>
      <c r="BJ41" s="335"/>
      <c r="BK41" s="335"/>
      <c r="BL41" s="335"/>
      <c r="BM41" s="335"/>
      <c r="BN41" s="335"/>
      <c r="BO41" s="335"/>
      <c r="BP41" s="335"/>
      <c r="BQ41" s="335"/>
      <c r="BR41" s="335"/>
      <c r="BS41" s="335"/>
      <c r="BT41" s="335"/>
      <c r="BU41" s="335"/>
      <c r="BV41" s="335"/>
      <c r="BW41" s="335"/>
      <c r="BX41" s="335"/>
      <c r="BY41" s="335"/>
      <c r="BZ41" s="335"/>
      <c r="CA41" s="335"/>
      <c r="CB41" s="335"/>
      <c r="CC41" s="335"/>
      <c r="CD41" s="335"/>
      <c r="CE41" s="335"/>
      <c r="CF41" s="335"/>
      <c r="CG41" s="335"/>
      <c r="CH41" s="335"/>
      <c r="CI41" s="335"/>
      <c r="CJ41" s="335"/>
      <c r="CK41" s="335"/>
      <c r="CL41" s="335"/>
      <c r="CM41" s="335"/>
      <c r="CN41" s="335"/>
      <c r="CO41" s="335"/>
      <c r="CP41" s="335"/>
      <c r="CQ41" s="335"/>
      <c r="CR41" s="335"/>
      <c r="CS41" s="335"/>
      <c r="CT41" s="335"/>
      <c r="CU41" s="335"/>
      <c r="CV41" s="335"/>
      <c r="CW41" s="335"/>
      <c r="CX41" s="335"/>
      <c r="CY41" s="335"/>
      <c r="CZ41" s="335"/>
      <c r="DA41" s="335"/>
      <c r="DB41" s="335"/>
      <c r="DC41" s="335"/>
      <c r="DD41" s="335"/>
      <c r="DE41" s="335"/>
      <c r="DF41" s="335"/>
      <c r="DG41" s="335"/>
      <c r="DH41" s="335"/>
      <c r="DI41" s="335"/>
      <c r="DJ41" s="335"/>
      <c r="DK41" s="335"/>
      <c r="DL41" s="335"/>
      <c r="DM41" s="335"/>
      <c r="DN41" s="335"/>
      <c r="DO41" s="335"/>
      <c r="DP41" s="335"/>
      <c r="DQ41" s="335"/>
      <c r="DR41" s="335"/>
      <c r="DS41" s="335"/>
      <c r="DT41" s="335"/>
      <c r="DU41" s="335"/>
      <c r="DV41" s="335"/>
      <c r="DW41" s="335"/>
      <c r="DX41" s="335"/>
      <c r="DY41" s="335"/>
      <c r="DZ41" s="335"/>
      <c r="EA41" s="335"/>
      <c r="EB41" s="335"/>
      <c r="EC41" s="335"/>
      <c r="ED41" s="335"/>
      <c r="EE41" s="335"/>
      <c r="EF41" s="335"/>
      <c r="EG41" s="335"/>
      <c r="EH41" s="335"/>
      <c r="EI41" s="335"/>
      <c r="EJ41" s="335"/>
      <c r="EK41" s="335"/>
      <c r="EL41" s="335"/>
      <c r="EM41" s="335"/>
      <c r="EN41" s="335"/>
      <c r="EO41" s="335"/>
      <c r="EP41" s="335"/>
      <c r="EQ41" s="335"/>
      <c r="ER41" s="335"/>
      <c r="ES41" s="335"/>
      <c r="ET41" s="335"/>
      <c r="EU41" s="335"/>
      <c r="EV41" s="335"/>
      <c r="EW41" s="335"/>
      <c r="EX41" s="335"/>
      <c r="EY41" s="335"/>
      <c r="EZ41" s="335"/>
      <c r="FA41" s="335"/>
      <c r="FB41" s="335"/>
      <c r="FC41" s="335"/>
      <c r="FD41" s="335"/>
      <c r="FE41" s="335"/>
      <c r="FF41" s="335"/>
      <c r="FG41" s="335"/>
      <c r="FH41" s="335"/>
      <c r="FI41" s="335"/>
      <c r="FJ41" s="335"/>
      <c r="FK41" s="335"/>
      <c r="FL41" s="335"/>
      <c r="FM41" s="335"/>
      <c r="FN41" s="335"/>
      <c r="FO41" s="335"/>
      <c r="FP41" s="335"/>
      <c r="FQ41" s="335"/>
      <c r="FR41" s="335"/>
      <c r="FS41" s="335"/>
      <c r="FT41" s="335"/>
      <c r="FU41" s="335"/>
      <c r="FV41" s="335"/>
      <c r="FW41" s="335"/>
      <c r="FX41" s="335"/>
      <c r="FY41" s="335"/>
      <c r="FZ41" s="335"/>
      <c r="GA41" s="335"/>
      <c r="GB41" s="335"/>
      <c r="GC41" s="335"/>
      <c r="GD41" s="335"/>
      <c r="GE41" s="335"/>
      <c r="GF41" s="335"/>
      <c r="GG41" s="335"/>
      <c r="GH41" s="335"/>
      <c r="GI41" s="335"/>
      <c r="GJ41" s="335"/>
      <c r="GK41" s="335"/>
      <c r="GL41" s="335"/>
      <c r="GM41" s="335"/>
      <c r="GN41" s="335"/>
      <c r="GO41" s="335"/>
      <c r="GP41" s="335"/>
      <c r="GQ41" s="335"/>
      <c r="GR41" s="335"/>
      <c r="GS41" s="335"/>
      <c r="GT41" s="335"/>
      <c r="GU41" s="335"/>
      <c r="GV41" s="335"/>
      <c r="GW41" s="335"/>
      <c r="GX41" s="335"/>
      <c r="GY41" s="335"/>
      <c r="GZ41" s="335"/>
      <c r="HA41" s="335"/>
      <c r="HB41" s="335"/>
      <c r="HC41" s="335"/>
      <c r="HD41" s="335"/>
      <c r="HE41" s="335"/>
      <c r="HF41" s="335"/>
      <c r="HG41" s="335"/>
      <c r="HH41" s="335"/>
      <c r="HI41" s="335"/>
      <c r="HJ41" s="335"/>
      <c r="HK41" s="335"/>
      <c r="HL41" s="335"/>
      <c r="HM41" s="335"/>
    </row>
    <row r="42" spans="1:221" x14ac:dyDescent="0.25">
      <c r="A42" s="386" t="s">
        <v>81</v>
      </c>
      <c r="B42" s="335"/>
      <c r="C42" s="335"/>
      <c r="D42" s="438">
        <f>$N$23</f>
        <v>9.4</v>
      </c>
      <c r="E42" s="363" t="s">
        <v>122</v>
      </c>
      <c r="F42" s="364" t="s">
        <v>8</v>
      </c>
      <c r="G42" s="399"/>
      <c r="H42" s="355"/>
      <c r="I42" s="400">
        <f>'Rider Rates'!$B$85</f>
        <v>1.9512100000000001E-2</v>
      </c>
      <c r="J42" s="400">
        <f t="shared" si="0"/>
        <v>1.9512100000000001E-2</v>
      </c>
      <c r="K42" s="366"/>
      <c r="L42" s="250"/>
      <c r="M42" s="250"/>
      <c r="N42" s="250">
        <f>ROUND(D42*I42,2)</f>
        <v>0.18</v>
      </c>
      <c r="O42" s="250">
        <f t="shared" si="2"/>
        <v>0.18</v>
      </c>
      <c r="P42" s="360">
        <f>'Rider Rates'!$D$85</f>
        <v>45747</v>
      </c>
      <c r="Q42" s="385"/>
      <c r="R42" s="382"/>
      <c r="S42" s="376"/>
      <c r="T42" s="377"/>
      <c r="U42" s="335"/>
      <c r="V42" s="378"/>
      <c r="W42" s="335"/>
      <c r="X42" s="335"/>
      <c r="Y42" s="335"/>
      <c r="Z42" s="335"/>
      <c r="AA42" s="335"/>
      <c r="AB42" s="335"/>
      <c r="AC42" s="335"/>
      <c r="AD42" s="335"/>
      <c r="AE42" s="335"/>
      <c r="AF42" s="335"/>
      <c r="AG42" s="335"/>
      <c r="AH42" s="335"/>
      <c r="AI42" s="335"/>
      <c r="AJ42" s="335"/>
      <c r="AK42" s="335"/>
      <c r="AL42" s="335"/>
      <c r="AM42" s="335"/>
      <c r="AN42" s="335"/>
      <c r="AO42" s="335"/>
      <c r="AP42" s="335"/>
      <c r="AQ42" s="335"/>
      <c r="AR42" s="335"/>
      <c r="AS42" s="335"/>
      <c r="AT42" s="335"/>
      <c r="AU42" s="335"/>
      <c r="AV42" s="335"/>
      <c r="AW42" s="335"/>
      <c r="AX42" s="335"/>
      <c r="AY42" s="335"/>
      <c r="AZ42" s="335"/>
      <c r="BA42" s="335"/>
      <c r="BB42" s="335"/>
      <c r="BC42" s="335"/>
      <c r="BD42" s="335"/>
      <c r="BE42" s="335"/>
      <c r="BF42" s="335"/>
      <c r="BG42" s="335"/>
      <c r="BH42" s="335"/>
      <c r="BI42" s="335"/>
      <c r="BJ42" s="335"/>
      <c r="BK42" s="335"/>
      <c r="BL42" s="335"/>
      <c r="BM42" s="335"/>
      <c r="BN42" s="335"/>
      <c r="BO42" s="335"/>
      <c r="BP42" s="335"/>
      <c r="BQ42" s="335"/>
      <c r="BR42" s="335"/>
      <c r="BS42" s="335"/>
      <c r="BT42" s="335"/>
      <c r="BU42" s="335"/>
      <c r="BV42" s="335"/>
      <c r="BW42" s="335"/>
      <c r="BX42" s="335"/>
      <c r="BY42" s="335"/>
      <c r="BZ42" s="335"/>
      <c r="CA42" s="335"/>
      <c r="CB42" s="335"/>
      <c r="CC42" s="335"/>
      <c r="CD42" s="335"/>
      <c r="CE42" s="335"/>
      <c r="CF42" s="335"/>
      <c r="CG42" s="335"/>
      <c r="CH42" s="335"/>
      <c r="CI42" s="335"/>
      <c r="CJ42" s="335"/>
      <c r="CK42" s="335"/>
      <c r="CL42" s="335"/>
      <c r="CM42" s="335"/>
      <c r="CN42" s="335"/>
      <c r="CO42" s="335"/>
      <c r="CP42" s="335"/>
      <c r="CQ42" s="335"/>
      <c r="CR42" s="335"/>
      <c r="CS42" s="335"/>
      <c r="CT42" s="335"/>
      <c r="CU42" s="335"/>
      <c r="CV42" s="335"/>
      <c r="CW42" s="335"/>
      <c r="CX42" s="335"/>
      <c r="CY42" s="335"/>
      <c r="CZ42" s="335"/>
      <c r="DA42" s="335"/>
      <c r="DB42" s="335"/>
      <c r="DC42" s="335"/>
      <c r="DD42" s="335"/>
      <c r="DE42" s="335"/>
      <c r="DF42" s="335"/>
      <c r="DG42" s="335"/>
      <c r="DH42" s="335"/>
      <c r="DI42" s="335"/>
      <c r="DJ42" s="335"/>
      <c r="DK42" s="335"/>
      <c r="DL42" s="335"/>
      <c r="DM42" s="335"/>
      <c r="DN42" s="335"/>
      <c r="DO42" s="335"/>
      <c r="DP42" s="335"/>
      <c r="DQ42" s="335"/>
      <c r="DR42" s="335"/>
      <c r="DS42" s="335"/>
      <c r="DT42" s="335"/>
      <c r="DU42" s="335"/>
      <c r="DV42" s="335"/>
      <c r="DW42" s="335"/>
      <c r="DX42" s="335"/>
      <c r="DY42" s="335"/>
      <c r="DZ42" s="335"/>
      <c r="EA42" s="335"/>
      <c r="EB42" s="335"/>
      <c r="EC42" s="335"/>
      <c r="ED42" s="335"/>
      <c r="EE42" s="335"/>
      <c r="EF42" s="335"/>
      <c r="EG42" s="335"/>
      <c r="EH42" s="335"/>
      <c r="EI42" s="335"/>
      <c r="EJ42" s="335"/>
      <c r="EK42" s="335"/>
      <c r="EL42" s="335"/>
      <c r="EM42" s="335"/>
      <c r="EN42" s="335"/>
      <c r="EO42" s="335"/>
      <c r="EP42" s="335"/>
      <c r="EQ42" s="335"/>
      <c r="ER42" s="335"/>
      <c r="ES42" s="335"/>
      <c r="ET42" s="335"/>
      <c r="EU42" s="335"/>
      <c r="EV42" s="335"/>
      <c r="EW42" s="335"/>
      <c r="EX42" s="335"/>
      <c r="EY42" s="335"/>
      <c r="EZ42" s="335"/>
      <c r="FA42" s="335"/>
      <c r="FB42" s="335"/>
      <c r="FC42" s="335"/>
      <c r="FD42" s="335"/>
      <c r="FE42" s="335"/>
      <c r="FF42" s="335"/>
      <c r="FG42" s="335"/>
      <c r="FH42" s="335"/>
      <c r="FI42" s="335"/>
      <c r="FJ42" s="335"/>
      <c r="FK42" s="335"/>
      <c r="FL42" s="335"/>
      <c r="FM42" s="335"/>
      <c r="FN42" s="335"/>
      <c r="FO42" s="335"/>
      <c r="FP42" s="335"/>
      <c r="FQ42" s="335"/>
      <c r="FR42" s="335"/>
      <c r="FS42" s="335"/>
      <c r="FT42" s="335"/>
      <c r="FU42" s="335"/>
      <c r="FV42" s="335"/>
      <c r="FW42" s="335"/>
      <c r="FX42" s="335"/>
      <c r="FY42" s="335"/>
      <c r="FZ42" s="335"/>
      <c r="GA42" s="335"/>
      <c r="GB42" s="335"/>
      <c r="GC42" s="335"/>
      <c r="GD42" s="335"/>
      <c r="GE42" s="335"/>
      <c r="GF42" s="335"/>
      <c r="GG42" s="335"/>
      <c r="GH42" s="335"/>
      <c r="GI42" s="335"/>
      <c r="GJ42" s="335"/>
      <c r="GK42" s="335"/>
      <c r="GL42" s="335"/>
      <c r="GM42" s="335"/>
      <c r="GN42" s="335"/>
      <c r="GO42" s="335"/>
      <c r="GP42" s="335"/>
      <c r="GQ42" s="335"/>
      <c r="GR42" s="335"/>
      <c r="GS42" s="335"/>
      <c r="GT42" s="335"/>
      <c r="GU42" s="335"/>
      <c r="GV42" s="335"/>
      <c r="GW42" s="335"/>
      <c r="GX42" s="335"/>
      <c r="GY42" s="335"/>
      <c r="GZ42" s="335"/>
      <c r="HA42" s="335"/>
      <c r="HB42" s="335"/>
      <c r="HC42" s="335"/>
      <c r="HD42" s="335"/>
      <c r="HE42" s="335"/>
      <c r="HF42" s="335"/>
      <c r="HG42" s="335"/>
      <c r="HH42" s="335"/>
      <c r="HI42" s="335"/>
      <c r="HJ42" s="335"/>
      <c r="HK42" s="335"/>
      <c r="HL42" s="335"/>
      <c r="HM42" s="335"/>
    </row>
    <row r="43" spans="1:221" x14ac:dyDescent="0.25">
      <c r="A43" s="386" t="s">
        <v>82</v>
      </c>
      <c r="B43" s="335"/>
      <c r="C43" s="335"/>
      <c r="D43" s="392">
        <f>$N$23</f>
        <v>9.4</v>
      </c>
      <c r="E43" s="363" t="s">
        <v>122</v>
      </c>
      <c r="F43" s="364" t="s">
        <v>8</v>
      </c>
      <c r="G43" s="401"/>
      <c r="H43" s="355"/>
      <c r="I43" s="400">
        <f>'Rider Rates'!$B$87</f>
        <v>6.6985699999999995E-2</v>
      </c>
      <c r="J43" s="400">
        <f t="shared" si="0"/>
        <v>6.6985699999999995E-2</v>
      </c>
      <c r="K43" s="366"/>
      <c r="L43" s="250"/>
      <c r="M43" s="250"/>
      <c r="N43" s="250">
        <f>ROUND(D43*I43,2)</f>
        <v>0.63</v>
      </c>
      <c r="O43" s="250">
        <f t="shared" si="2"/>
        <v>0.63</v>
      </c>
      <c r="P43" s="360">
        <f>'Rider Rates'!$D$87</f>
        <v>45167</v>
      </c>
      <c r="Q43" s="385"/>
      <c r="R43" s="382"/>
      <c r="S43" s="376"/>
      <c r="T43" s="377"/>
      <c r="U43" s="335"/>
      <c r="V43" s="378"/>
      <c r="W43" s="335"/>
      <c r="X43" s="335"/>
      <c r="Y43" s="335"/>
      <c r="Z43" s="335"/>
      <c r="AA43" s="335"/>
      <c r="AB43" s="335"/>
      <c r="AC43" s="335"/>
      <c r="AD43" s="335"/>
      <c r="AE43" s="335"/>
      <c r="AF43" s="335"/>
      <c r="AG43" s="335"/>
      <c r="AH43" s="335"/>
      <c r="AI43" s="335"/>
      <c r="AJ43" s="335"/>
      <c r="AK43" s="335"/>
      <c r="AL43" s="335"/>
      <c r="AM43" s="335"/>
      <c r="AN43" s="335"/>
      <c r="AO43" s="335"/>
      <c r="AP43" s="335"/>
      <c r="AQ43" s="335"/>
      <c r="AR43" s="335"/>
      <c r="AS43" s="335"/>
      <c r="AT43" s="335"/>
      <c r="AU43" s="335"/>
      <c r="AV43" s="335"/>
      <c r="AW43" s="335"/>
      <c r="AX43" s="335"/>
      <c r="AY43" s="335"/>
      <c r="AZ43" s="335"/>
      <c r="BA43" s="335"/>
      <c r="BB43" s="335"/>
      <c r="BC43" s="335"/>
      <c r="BD43" s="335"/>
      <c r="BE43" s="335"/>
      <c r="BF43" s="335"/>
      <c r="BG43" s="335"/>
      <c r="BH43" s="335"/>
      <c r="BI43" s="335"/>
      <c r="BJ43" s="335"/>
      <c r="BK43" s="335"/>
      <c r="BL43" s="335"/>
      <c r="BM43" s="335"/>
      <c r="BN43" s="335"/>
      <c r="BO43" s="335"/>
      <c r="BP43" s="335"/>
      <c r="BQ43" s="335"/>
      <c r="BR43" s="335"/>
      <c r="BS43" s="335"/>
      <c r="BT43" s="335"/>
      <c r="BU43" s="335"/>
      <c r="BV43" s="335"/>
      <c r="BW43" s="335"/>
      <c r="BX43" s="335"/>
      <c r="BY43" s="335"/>
      <c r="BZ43" s="335"/>
      <c r="CA43" s="335"/>
      <c r="CB43" s="335"/>
      <c r="CC43" s="335"/>
      <c r="CD43" s="335"/>
      <c r="CE43" s="335"/>
      <c r="CF43" s="335"/>
      <c r="CG43" s="335"/>
      <c r="CH43" s="335"/>
      <c r="CI43" s="335"/>
      <c r="CJ43" s="335"/>
      <c r="CK43" s="335"/>
      <c r="CL43" s="335"/>
      <c r="CM43" s="335"/>
      <c r="CN43" s="335"/>
      <c r="CO43" s="335"/>
      <c r="CP43" s="335"/>
      <c r="CQ43" s="335"/>
      <c r="CR43" s="335"/>
      <c r="CS43" s="335"/>
      <c r="CT43" s="335"/>
      <c r="CU43" s="335"/>
      <c r="CV43" s="335"/>
      <c r="CW43" s="335"/>
      <c r="CX43" s="335"/>
      <c r="CY43" s="335"/>
      <c r="CZ43" s="335"/>
      <c r="DA43" s="335"/>
      <c r="DB43" s="335"/>
      <c r="DC43" s="335"/>
      <c r="DD43" s="335"/>
      <c r="DE43" s="335"/>
      <c r="DF43" s="335"/>
      <c r="DG43" s="335"/>
      <c r="DH43" s="335"/>
      <c r="DI43" s="335"/>
      <c r="DJ43" s="335"/>
      <c r="DK43" s="335"/>
      <c r="DL43" s="335"/>
      <c r="DM43" s="335"/>
      <c r="DN43" s="335"/>
      <c r="DO43" s="335"/>
      <c r="DP43" s="335"/>
      <c r="DQ43" s="335"/>
      <c r="DR43" s="335"/>
      <c r="DS43" s="335"/>
      <c r="DT43" s="335"/>
      <c r="DU43" s="335"/>
      <c r="DV43" s="335"/>
      <c r="DW43" s="335"/>
      <c r="DX43" s="335"/>
      <c r="DY43" s="335"/>
      <c r="DZ43" s="335"/>
      <c r="EA43" s="335"/>
      <c r="EB43" s="335"/>
      <c r="EC43" s="335"/>
      <c r="ED43" s="335"/>
      <c r="EE43" s="335"/>
      <c r="EF43" s="335"/>
      <c r="EG43" s="335"/>
      <c r="EH43" s="335"/>
      <c r="EI43" s="335"/>
      <c r="EJ43" s="335"/>
      <c r="EK43" s="335"/>
      <c r="EL43" s="335"/>
      <c r="EM43" s="335"/>
      <c r="EN43" s="335"/>
      <c r="EO43" s="335"/>
      <c r="EP43" s="335"/>
      <c r="EQ43" s="335"/>
      <c r="ER43" s="335"/>
      <c r="ES43" s="335"/>
      <c r="ET43" s="335"/>
      <c r="EU43" s="335"/>
      <c r="EV43" s="335"/>
      <c r="EW43" s="335"/>
      <c r="EX43" s="335"/>
      <c r="EY43" s="335"/>
      <c r="EZ43" s="335"/>
      <c r="FA43" s="335"/>
      <c r="FB43" s="335"/>
      <c r="FC43" s="335"/>
      <c r="FD43" s="335"/>
      <c r="FE43" s="335"/>
      <c r="FF43" s="335"/>
      <c r="FG43" s="335"/>
      <c r="FH43" s="335"/>
      <c r="FI43" s="335"/>
      <c r="FJ43" s="335"/>
      <c r="FK43" s="335"/>
      <c r="FL43" s="335"/>
      <c r="FM43" s="335"/>
      <c r="FN43" s="335"/>
      <c r="FO43" s="335"/>
      <c r="FP43" s="335"/>
      <c r="FQ43" s="335"/>
      <c r="FR43" s="335"/>
      <c r="FS43" s="335"/>
      <c r="FT43" s="335"/>
      <c r="FU43" s="335"/>
      <c r="FV43" s="335"/>
      <c r="FW43" s="335"/>
      <c r="FX43" s="335"/>
      <c r="FY43" s="335"/>
      <c r="FZ43" s="335"/>
      <c r="GA43" s="335"/>
      <c r="GB43" s="335"/>
      <c r="GC43" s="335"/>
      <c r="GD43" s="335"/>
      <c r="GE43" s="335"/>
      <c r="GF43" s="335"/>
      <c r="GG43" s="335"/>
      <c r="GH43" s="335"/>
      <c r="GI43" s="335"/>
      <c r="GJ43" s="335"/>
      <c r="GK43" s="335"/>
      <c r="GL43" s="335"/>
      <c r="GM43" s="335"/>
      <c r="GN43" s="335"/>
      <c r="GO43" s="335"/>
      <c r="GP43" s="335"/>
      <c r="GQ43" s="335"/>
      <c r="GR43" s="335"/>
      <c r="GS43" s="335"/>
      <c r="GT43" s="335"/>
      <c r="GU43" s="335"/>
      <c r="GV43" s="335"/>
      <c r="GW43" s="335"/>
      <c r="GX43" s="335"/>
      <c r="GY43" s="335"/>
      <c r="GZ43" s="335"/>
      <c r="HA43" s="335"/>
      <c r="HB43" s="335"/>
      <c r="HC43" s="335"/>
      <c r="HD43" s="335"/>
      <c r="HE43" s="335"/>
      <c r="HF43" s="335"/>
      <c r="HG43" s="335"/>
      <c r="HH43" s="335"/>
      <c r="HI43" s="335"/>
      <c r="HJ43" s="335"/>
      <c r="HK43" s="335"/>
      <c r="HL43" s="335"/>
      <c r="HM43" s="335"/>
    </row>
    <row r="44" spans="1:221" x14ac:dyDescent="0.25">
      <c r="A44" s="394" t="s">
        <v>206</v>
      </c>
      <c r="B44" s="335"/>
      <c r="C44" s="335"/>
      <c r="D44" s="392"/>
      <c r="E44" s="397" t="s">
        <v>115</v>
      </c>
      <c r="F44" s="385"/>
      <c r="G44" s="401"/>
      <c r="H44" s="355"/>
      <c r="I44" s="402">
        <f>'Rider Rates'!$B$91</f>
        <v>18.72</v>
      </c>
      <c r="J44" s="402">
        <f t="shared" si="0"/>
        <v>18.72</v>
      </c>
      <c r="K44" s="366"/>
      <c r="L44" s="250"/>
      <c r="M44" s="250"/>
      <c r="N44" s="250">
        <f>I44</f>
        <v>18.72</v>
      </c>
      <c r="O44" s="250">
        <f t="shared" si="2"/>
        <v>18.72</v>
      </c>
      <c r="P44" s="360">
        <f>'Rider Rates'!$D$91</f>
        <v>45747</v>
      </c>
      <c r="Q44" s="385"/>
      <c r="R44" s="382"/>
      <c r="S44" s="376"/>
      <c r="T44" s="377"/>
      <c r="U44" s="335"/>
      <c r="V44" s="378"/>
      <c r="W44" s="335"/>
      <c r="X44" s="335"/>
      <c r="Y44" s="335"/>
      <c r="Z44" s="335"/>
      <c r="AA44" s="335"/>
      <c r="AB44" s="335"/>
      <c r="AC44" s="335"/>
      <c r="AD44" s="335"/>
      <c r="AE44" s="335"/>
      <c r="AF44" s="335"/>
      <c r="AG44" s="335"/>
      <c r="AH44" s="335"/>
      <c r="AI44" s="335"/>
      <c r="AJ44" s="335"/>
      <c r="AK44" s="335"/>
      <c r="AL44" s="335"/>
      <c r="AM44" s="335"/>
      <c r="AN44" s="335"/>
      <c r="AO44" s="335"/>
      <c r="AP44" s="335"/>
      <c r="AQ44" s="335"/>
      <c r="AR44" s="335"/>
      <c r="AS44" s="335"/>
      <c r="AT44" s="335"/>
      <c r="AU44" s="335"/>
      <c r="AV44" s="335"/>
      <c r="AW44" s="335"/>
      <c r="AX44" s="335"/>
      <c r="AY44" s="335"/>
      <c r="AZ44" s="335"/>
      <c r="BA44" s="335"/>
      <c r="BB44" s="335"/>
      <c r="BC44" s="335"/>
      <c r="BD44" s="335"/>
      <c r="BE44" s="335"/>
      <c r="BF44" s="335"/>
      <c r="BG44" s="335"/>
      <c r="BH44" s="335"/>
      <c r="BI44" s="335"/>
      <c r="BJ44" s="335"/>
      <c r="BK44" s="335"/>
      <c r="BL44" s="335"/>
      <c r="BM44" s="335"/>
      <c r="BN44" s="335"/>
      <c r="BO44" s="335"/>
      <c r="BP44" s="335"/>
      <c r="BQ44" s="335"/>
      <c r="BR44" s="335"/>
      <c r="BS44" s="335"/>
      <c r="BT44" s="335"/>
      <c r="BU44" s="335"/>
      <c r="BV44" s="335"/>
      <c r="BW44" s="335"/>
      <c r="BX44" s="335"/>
      <c r="BY44" s="335"/>
      <c r="BZ44" s="335"/>
      <c r="CA44" s="335"/>
      <c r="CB44" s="335"/>
      <c r="CC44" s="335"/>
      <c r="CD44" s="335"/>
      <c r="CE44" s="335"/>
      <c r="CF44" s="335"/>
      <c r="CG44" s="335"/>
      <c r="CH44" s="335"/>
      <c r="CI44" s="335"/>
      <c r="CJ44" s="335"/>
      <c r="CK44" s="335"/>
      <c r="CL44" s="335"/>
      <c r="CM44" s="335"/>
      <c r="CN44" s="335"/>
      <c r="CO44" s="335"/>
      <c r="CP44" s="335"/>
      <c r="CQ44" s="335"/>
      <c r="CR44" s="335"/>
      <c r="CS44" s="335"/>
      <c r="CT44" s="335"/>
      <c r="CU44" s="335"/>
      <c r="CV44" s="335"/>
      <c r="CW44" s="335"/>
      <c r="CX44" s="335"/>
      <c r="CY44" s="335"/>
      <c r="CZ44" s="335"/>
      <c r="DA44" s="335"/>
      <c r="DB44" s="335"/>
      <c r="DC44" s="335"/>
      <c r="DD44" s="335"/>
      <c r="DE44" s="335"/>
      <c r="DF44" s="335"/>
      <c r="DG44" s="335"/>
      <c r="DH44" s="335"/>
      <c r="DI44" s="335"/>
      <c r="DJ44" s="335"/>
      <c r="DK44" s="335"/>
      <c r="DL44" s="335"/>
      <c r="DM44" s="335"/>
      <c r="DN44" s="335"/>
      <c r="DO44" s="335"/>
      <c r="DP44" s="335"/>
      <c r="DQ44" s="335"/>
      <c r="DR44" s="335"/>
      <c r="DS44" s="335"/>
      <c r="DT44" s="335"/>
      <c r="DU44" s="335"/>
      <c r="DV44" s="335"/>
      <c r="DW44" s="335"/>
      <c r="DX44" s="335"/>
      <c r="DY44" s="335"/>
      <c r="DZ44" s="335"/>
      <c r="EA44" s="335"/>
      <c r="EB44" s="335"/>
      <c r="EC44" s="335"/>
      <c r="ED44" s="335"/>
      <c r="EE44" s="335"/>
      <c r="EF44" s="335"/>
      <c r="EG44" s="335"/>
      <c r="EH44" s="335"/>
      <c r="EI44" s="335"/>
      <c r="EJ44" s="335"/>
      <c r="EK44" s="335"/>
      <c r="EL44" s="335"/>
      <c r="EM44" s="335"/>
      <c r="EN44" s="335"/>
      <c r="EO44" s="335"/>
      <c r="EP44" s="335"/>
      <c r="EQ44" s="335"/>
      <c r="ER44" s="335"/>
      <c r="ES44" s="335"/>
      <c r="ET44" s="335"/>
      <c r="EU44" s="335"/>
      <c r="EV44" s="335"/>
      <c r="EW44" s="335"/>
      <c r="EX44" s="335"/>
      <c r="EY44" s="335"/>
      <c r="EZ44" s="335"/>
      <c r="FA44" s="335"/>
      <c r="FB44" s="335"/>
      <c r="FC44" s="335"/>
      <c r="FD44" s="335"/>
      <c r="FE44" s="335"/>
      <c r="FF44" s="335"/>
      <c r="FG44" s="335"/>
      <c r="FH44" s="335"/>
      <c r="FI44" s="335"/>
      <c r="FJ44" s="335"/>
      <c r="FK44" s="335"/>
      <c r="FL44" s="335"/>
      <c r="FM44" s="335"/>
      <c r="FN44" s="335"/>
      <c r="FO44" s="335"/>
      <c r="FP44" s="335"/>
      <c r="FQ44" s="335"/>
      <c r="FR44" s="335"/>
      <c r="FS44" s="335"/>
      <c r="FT44" s="335"/>
      <c r="FU44" s="335"/>
      <c r="FV44" s="335"/>
      <c r="FW44" s="335"/>
      <c r="FX44" s="335"/>
      <c r="FY44" s="335"/>
      <c r="FZ44" s="335"/>
      <c r="GA44" s="335"/>
      <c r="GB44" s="335"/>
      <c r="GC44" s="335"/>
      <c r="GD44" s="335"/>
      <c r="GE44" s="335"/>
      <c r="GF44" s="335"/>
      <c r="GG44" s="335"/>
      <c r="GH44" s="335"/>
      <c r="GI44" s="335"/>
      <c r="GJ44" s="335"/>
      <c r="GK44" s="335"/>
      <c r="GL44" s="335"/>
      <c r="GM44" s="335"/>
      <c r="GN44" s="335"/>
      <c r="GO44" s="335"/>
      <c r="GP44" s="335"/>
      <c r="GQ44" s="335"/>
      <c r="GR44" s="335"/>
      <c r="GS44" s="335"/>
      <c r="GT44" s="335"/>
      <c r="GU44" s="335"/>
      <c r="GV44" s="335"/>
      <c r="GW44" s="335"/>
      <c r="GX44" s="335"/>
      <c r="GY44" s="335"/>
      <c r="GZ44" s="335"/>
      <c r="HA44" s="335"/>
      <c r="HB44" s="335"/>
      <c r="HC44" s="335"/>
      <c r="HD44" s="335"/>
      <c r="HE44" s="335"/>
      <c r="HF44" s="335"/>
      <c r="HG44" s="335"/>
      <c r="HH44" s="335"/>
      <c r="HI44" s="335"/>
      <c r="HJ44" s="335"/>
      <c r="HK44" s="335"/>
      <c r="HL44" s="335"/>
      <c r="HM44" s="335"/>
    </row>
    <row r="45" spans="1:221" x14ac:dyDescent="0.25">
      <c r="A45" s="394" t="s">
        <v>239</v>
      </c>
      <c r="B45" s="335"/>
      <c r="C45" s="335"/>
      <c r="D45" s="362">
        <f>IF($C$15&lt;0,0,$C$15)</f>
        <v>0</v>
      </c>
      <c r="E45" s="363" t="s">
        <v>41</v>
      </c>
      <c r="F45" s="364" t="s">
        <v>8</v>
      </c>
      <c r="G45" s="388"/>
      <c r="H45" s="388"/>
      <c r="I45" s="388"/>
      <c r="J45" s="388">
        <f>'Rider Rates'!$B$95</f>
        <v>0</v>
      </c>
      <c r="K45" s="366" t="s">
        <v>42</v>
      </c>
      <c r="L45" s="250"/>
      <c r="M45" s="250"/>
      <c r="N45" s="250"/>
      <c r="O45" s="250">
        <f>ROUND($D45*('Rider Rates'!B$95),2)</f>
        <v>0</v>
      </c>
      <c r="P45" s="360">
        <f>'Rider Rates'!$D$95</f>
        <v>44531</v>
      </c>
      <c r="Q45" s="385"/>
      <c r="R45" s="382"/>
      <c r="S45" s="376"/>
      <c r="T45" s="377"/>
      <c r="U45" s="335"/>
      <c r="V45" s="378"/>
      <c r="W45" s="335"/>
      <c r="X45" s="335"/>
      <c r="Y45" s="335"/>
      <c r="Z45" s="335"/>
      <c r="AA45" s="335"/>
      <c r="AB45" s="335"/>
      <c r="AC45" s="335"/>
      <c r="AD45" s="335"/>
      <c r="AE45" s="335"/>
      <c r="AF45" s="335"/>
      <c r="AG45" s="335"/>
      <c r="AH45" s="335"/>
      <c r="AI45" s="335"/>
      <c r="AJ45" s="335"/>
      <c r="AK45" s="335"/>
      <c r="AL45" s="335"/>
      <c r="AM45" s="335"/>
      <c r="AN45" s="335"/>
      <c r="AO45" s="335"/>
      <c r="AP45" s="335"/>
      <c r="AQ45" s="335"/>
      <c r="AR45" s="335"/>
      <c r="AS45" s="335"/>
      <c r="AT45" s="335"/>
      <c r="AU45" s="335"/>
      <c r="AV45" s="335"/>
      <c r="AW45" s="335"/>
      <c r="AX45" s="335"/>
      <c r="AY45" s="335"/>
      <c r="AZ45" s="335"/>
      <c r="BA45" s="335"/>
      <c r="BB45" s="335"/>
      <c r="BC45" s="335"/>
      <c r="BD45" s="335"/>
      <c r="BE45" s="335"/>
      <c r="BF45" s="335"/>
      <c r="BG45" s="335"/>
      <c r="BH45" s="335"/>
      <c r="BI45" s="335"/>
      <c r="BJ45" s="335"/>
      <c r="BK45" s="335"/>
      <c r="BL45" s="335"/>
      <c r="BM45" s="335"/>
      <c r="BN45" s="335"/>
      <c r="BO45" s="335"/>
      <c r="BP45" s="335"/>
      <c r="BQ45" s="335"/>
      <c r="BR45" s="335"/>
      <c r="BS45" s="335"/>
      <c r="BT45" s="335"/>
      <c r="BU45" s="335"/>
      <c r="BV45" s="335"/>
      <c r="BW45" s="335"/>
      <c r="BX45" s="335"/>
      <c r="BY45" s="335"/>
      <c r="BZ45" s="335"/>
      <c r="CA45" s="335"/>
      <c r="CB45" s="335"/>
      <c r="CC45" s="335"/>
      <c r="CD45" s="335"/>
      <c r="CE45" s="335"/>
      <c r="CF45" s="335"/>
      <c r="CG45" s="335"/>
      <c r="CH45" s="335"/>
      <c r="CI45" s="335"/>
      <c r="CJ45" s="335"/>
      <c r="CK45" s="335"/>
      <c r="CL45" s="335"/>
      <c r="CM45" s="335"/>
      <c r="CN45" s="335"/>
      <c r="CO45" s="335"/>
      <c r="CP45" s="335"/>
      <c r="CQ45" s="335"/>
      <c r="CR45" s="335"/>
      <c r="CS45" s="335"/>
      <c r="CT45" s="335"/>
      <c r="CU45" s="335"/>
      <c r="CV45" s="335"/>
      <c r="CW45" s="335"/>
      <c r="CX45" s="335"/>
      <c r="CY45" s="335"/>
      <c r="CZ45" s="335"/>
      <c r="DA45" s="335"/>
      <c r="DB45" s="335"/>
      <c r="DC45" s="335"/>
      <c r="DD45" s="335"/>
      <c r="DE45" s="335"/>
      <c r="DF45" s="335"/>
      <c r="DG45" s="335"/>
      <c r="DH45" s="335"/>
      <c r="DI45" s="335"/>
      <c r="DJ45" s="335"/>
      <c r="DK45" s="335"/>
      <c r="DL45" s="335"/>
      <c r="DM45" s="335"/>
      <c r="DN45" s="335"/>
      <c r="DO45" s="335"/>
      <c r="DP45" s="335"/>
      <c r="DQ45" s="335"/>
      <c r="DR45" s="335"/>
      <c r="DS45" s="335"/>
      <c r="DT45" s="335"/>
      <c r="DU45" s="335"/>
      <c r="DV45" s="335"/>
      <c r="DW45" s="335"/>
      <c r="DX45" s="335"/>
      <c r="DY45" s="335"/>
      <c r="DZ45" s="335"/>
      <c r="EA45" s="335"/>
      <c r="EB45" s="335"/>
      <c r="EC45" s="335"/>
      <c r="ED45" s="335"/>
      <c r="EE45" s="335"/>
      <c r="EF45" s="335"/>
      <c r="EG45" s="335"/>
      <c r="EH45" s="335"/>
      <c r="EI45" s="335"/>
      <c r="EJ45" s="335"/>
      <c r="EK45" s="335"/>
      <c r="EL45" s="335"/>
      <c r="EM45" s="335"/>
      <c r="EN45" s="335"/>
      <c r="EO45" s="335"/>
      <c r="EP45" s="335"/>
      <c r="EQ45" s="335"/>
      <c r="ER45" s="335"/>
      <c r="ES45" s="335"/>
      <c r="ET45" s="335"/>
      <c r="EU45" s="335"/>
      <c r="EV45" s="335"/>
      <c r="EW45" s="335"/>
      <c r="EX45" s="335"/>
      <c r="EY45" s="335"/>
      <c r="EZ45" s="335"/>
      <c r="FA45" s="335"/>
      <c r="FB45" s="335"/>
      <c r="FC45" s="335"/>
      <c r="FD45" s="335"/>
      <c r="FE45" s="335"/>
      <c r="FF45" s="335"/>
      <c r="FG45" s="335"/>
      <c r="FH45" s="335"/>
      <c r="FI45" s="335"/>
      <c r="FJ45" s="335"/>
      <c r="FK45" s="335"/>
      <c r="FL45" s="335"/>
      <c r="FM45" s="335"/>
      <c r="FN45" s="335"/>
      <c r="FO45" s="335"/>
      <c r="FP45" s="335"/>
      <c r="FQ45" s="335"/>
      <c r="FR45" s="335"/>
      <c r="FS45" s="335"/>
      <c r="FT45" s="335"/>
      <c r="FU45" s="335"/>
      <c r="FV45" s="335"/>
      <c r="FW45" s="335"/>
      <c r="FX45" s="335"/>
      <c r="FY45" s="335"/>
      <c r="FZ45" s="335"/>
      <c r="GA45" s="335"/>
      <c r="GB45" s="335"/>
      <c r="GC45" s="335"/>
      <c r="GD45" s="335"/>
      <c r="GE45" s="335"/>
      <c r="GF45" s="335"/>
      <c r="GG45" s="335"/>
      <c r="GH45" s="335"/>
      <c r="GI45" s="335"/>
      <c r="GJ45" s="335"/>
      <c r="GK45" s="335"/>
      <c r="GL45" s="335"/>
      <c r="GM45" s="335"/>
      <c r="GN45" s="335"/>
      <c r="GO45" s="335"/>
      <c r="GP45" s="335"/>
      <c r="GQ45" s="335"/>
      <c r="GR45" s="335"/>
      <c r="GS45" s="335"/>
      <c r="GT45" s="335"/>
      <c r="GU45" s="335"/>
      <c r="GV45" s="335"/>
      <c r="GW45" s="335"/>
      <c r="GX45" s="335"/>
      <c r="GY45" s="335"/>
      <c r="GZ45" s="335"/>
      <c r="HA45" s="335"/>
      <c r="HB45" s="335"/>
      <c r="HC45" s="335"/>
      <c r="HD45" s="335"/>
      <c r="HE45" s="335"/>
      <c r="HF45" s="335"/>
      <c r="HG45" s="335"/>
      <c r="HH45" s="335"/>
      <c r="HI45" s="335"/>
      <c r="HJ45" s="335"/>
      <c r="HK45" s="335"/>
      <c r="HL45" s="335"/>
      <c r="HM45" s="335"/>
    </row>
    <row r="46" spans="1:221" x14ac:dyDescent="0.25">
      <c r="A46" s="386" t="s">
        <v>156</v>
      </c>
      <c r="B46" s="335"/>
      <c r="C46" s="335"/>
      <c r="D46" s="392">
        <f>$N$23</f>
        <v>9.4</v>
      </c>
      <c r="E46" s="363" t="s">
        <v>122</v>
      </c>
      <c r="F46" s="364" t="s">
        <v>8</v>
      </c>
      <c r="G46" s="401"/>
      <c r="H46" s="355"/>
      <c r="I46" s="400">
        <f>'Rider Rates'!$B$105</f>
        <v>0.24140039999999999</v>
      </c>
      <c r="J46" s="400">
        <f t="shared" si="0"/>
        <v>0.24140039999999999</v>
      </c>
      <c r="K46" s="366"/>
      <c r="L46" s="250"/>
      <c r="M46" s="250"/>
      <c r="N46" s="250">
        <f>ROUND(D46*I46,2)</f>
        <v>2.27</v>
      </c>
      <c r="O46" s="250">
        <f t="shared" si="2"/>
        <v>2.27</v>
      </c>
      <c r="P46" s="360">
        <f>'Rider Rates'!$D$105</f>
        <v>45716</v>
      </c>
      <c r="Q46" s="385"/>
      <c r="R46" s="382"/>
      <c r="S46" s="376"/>
      <c r="T46" s="377"/>
      <c r="U46" s="335"/>
      <c r="V46" s="378"/>
      <c r="W46" s="335"/>
      <c r="X46" s="335"/>
      <c r="Y46" s="335"/>
      <c r="Z46" s="335"/>
      <c r="AA46" s="335"/>
      <c r="AB46" s="335"/>
      <c r="AC46" s="335"/>
      <c r="AD46" s="335"/>
      <c r="AE46" s="335"/>
      <c r="AF46" s="335"/>
      <c r="AG46" s="335"/>
      <c r="AH46" s="335"/>
      <c r="AI46" s="335"/>
      <c r="AJ46" s="335"/>
      <c r="AK46" s="335"/>
      <c r="AL46" s="335"/>
      <c r="AM46" s="335"/>
      <c r="AN46" s="335"/>
      <c r="AO46" s="335"/>
      <c r="AP46" s="335"/>
      <c r="AQ46" s="335"/>
      <c r="AR46" s="335"/>
      <c r="AS46" s="335"/>
      <c r="AT46" s="335"/>
      <c r="AU46" s="335"/>
      <c r="AV46" s="335"/>
      <c r="AW46" s="335"/>
      <c r="AX46" s="335"/>
      <c r="AY46" s="335"/>
      <c r="AZ46" s="335"/>
      <c r="BA46" s="335"/>
      <c r="BB46" s="335"/>
      <c r="BC46" s="335"/>
      <c r="BD46" s="335"/>
      <c r="BE46" s="335"/>
      <c r="BF46" s="335"/>
      <c r="BG46" s="335"/>
      <c r="BH46" s="335"/>
      <c r="BI46" s="335"/>
      <c r="BJ46" s="335"/>
      <c r="BK46" s="335"/>
      <c r="BL46" s="335"/>
      <c r="BM46" s="335"/>
      <c r="BN46" s="335"/>
      <c r="BO46" s="335"/>
      <c r="BP46" s="335"/>
      <c r="BQ46" s="335"/>
      <c r="BR46" s="335"/>
      <c r="BS46" s="335"/>
      <c r="BT46" s="335"/>
      <c r="BU46" s="335"/>
      <c r="BV46" s="335"/>
      <c r="BW46" s="335"/>
      <c r="BX46" s="335"/>
      <c r="BY46" s="335"/>
      <c r="BZ46" s="335"/>
      <c r="CA46" s="335"/>
      <c r="CB46" s="335"/>
      <c r="CC46" s="335"/>
      <c r="CD46" s="335"/>
      <c r="CE46" s="335"/>
      <c r="CF46" s="335"/>
      <c r="CG46" s="335"/>
      <c r="CH46" s="335"/>
      <c r="CI46" s="335"/>
      <c r="CJ46" s="335"/>
      <c r="CK46" s="335"/>
      <c r="CL46" s="335"/>
      <c r="CM46" s="335"/>
      <c r="CN46" s="335"/>
      <c r="CO46" s="335"/>
      <c r="CP46" s="335"/>
      <c r="CQ46" s="335"/>
      <c r="CR46" s="335"/>
      <c r="CS46" s="335"/>
      <c r="CT46" s="335"/>
      <c r="CU46" s="335"/>
      <c r="CV46" s="335"/>
      <c r="CW46" s="335"/>
      <c r="CX46" s="335"/>
      <c r="CY46" s="335"/>
      <c r="CZ46" s="335"/>
      <c r="DA46" s="335"/>
      <c r="DB46" s="335"/>
      <c r="DC46" s="335"/>
      <c r="DD46" s="335"/>
      <c r="DE46" s="335"/>
      <c r="DF46" s="335"/>
      <c r="DG46" s="335"/>
      <c r="DH46" s="335"/>
      <c r="DI46" s="335"/>
      <c r="DJ46" s="335"/>
      <c r="DK46" s="335"/>
      <c r="DL46" s="335"/>
      <c r="DM46" s="335"/>
      <c r="DN46" s="335"/>
      <c r="DO46" s="335"/>
      <c r="DP46" s="335"/>
      <c r="DQ46" s="335"/>
      <c r="DR46" s="335"/>
      <c r="DS46" s="335"/>
      <c r="DT46" s="335"/>
      <c r="DU46" s="335"/>
      <c r="DV46" s="335"/>
      <c r="DW46" s="335"/>
      <c r="DX46" s="335"/>
      <c r="DY46" s="335"/>
      <c r="DZ46" s="335"/>
      <c r="EA46" s="335"/>
      <c r="EB46" s="335"/>
      <c r="EC46" s="335"/>
      <c r="ED46" s="335"/>
      <c r="EE46" s="335"/>
      <c r="EF46" s="335"/>
      <c r="EG46" s="335"/>
      <c r="EH46" s="335"/>
      <c r="EI46" s="335"/>
      <c r="EJ46" s="335"/>
      <c r="EK46" s="335"/>
      <c r="EL46" s="335"/>
      <c r="EM46" s="335"/>
      <c r="EN46" s="335"/>
      <c r="EO46" s="335"/>
      <c r="EP46" s="335"/>
      <c r="EQ46" s="335"/>
      <c r="ER46" s="335"/>
      <c r="ES46" s="335"/>
      <c r="ET46" s="335"/>
      <c r="EU46" s="335"/>
      <c r="EV46" s="335"/>
      <c r="EW46" s="335"/>
      <c r="EX46" s="335"/>
      <c r="EY46" s="335"/>
      <c r="EZ46" s="335"/>
      <c r="FA46" s="335"/>
      <c r="FB46" s="335"/>
      <c r="FC46" s="335"/>
      <c r="FD46" s="335"/>
      <c r="FE46" s="335"/>
      <c r="FF46" s="335"/>
      <c r="FG46" s="335"/>
      <c r="FH46" s="335"/>
      <c r="FI46" s="335"/>
      <c r="FJ46" s="335"/>
      <c r="FK46" s="335"/>
      <c r="FL46" s="335"/>
      <c r="FM46" s="335"/>
      <c r="FN46" s="335"/>
      <c r="FO46" s="335"/>
      <c r="FP46" s="335"/>
      <c r="FQ46" s="335"/>
      <c r="FR46" s="335"/>
      <c r="FS46" s="335"/>
      <c r="FT46" s="335"/>
      <c r="FU46" s="335"/>
      <c r="FV46" s="335"/>
      <c r="FW46" s="335"/>
      <c r="FX46" s="335"/>
      <c r="FY46" s="335"/>
      <c r="FZ46" s="335"/>
      <c r="GA46" s="335"/>
      <c r="GB46" s="335"/>
      <c r="GC46" s="335"/>
      <c r="GD46" s="335"/>
      <c r="GE46" s="335"/>
      <c r="GF46" s="335"/>
      <c r="GG46" s="335"/>
      <c r="GH46" s="335"/>
      <c r="GI46" s="335"/>
      <c r="GJ46" s="335"/>
      <c r="GK46" s="335"/>
      <c r="GL46" s="335"/>
      <c r="GM46" s="335"/>
      <c r="GN46" s="335"/>
      <c r="GO46" s="335"/>
      <c r="GP46" s="335"/>
      <c r="GQ46" s="335"/>
      <c r="GR46" s="335"/>
      <c r="GS46" s="335"/>
      <c r="GT46" s="335"/>
      <c r="GU46" s="335"/>
      <c r="GV46" s="335"/>
      <c r="GW46" s="335"/>
      <c r="GX46" s="335"/>
      <c r="GY46" s="335"/>
      <c r="GZ46" s="335"/>
      <c r="HA46" s="335"/>
      <c r="HB46" s="335"/>
      <c r="HC46" s="335"/>
      <c r="HD46" s="335"/>
      <c r="HE46" s="335"/>
      <c r="HF46" s="335"/>
      <c r="HG46" s="335"/>
      <c r="HH46" s="335"/>
      <c r="HI46" s="335"/>
      <c r="HJ46" s="335"/>
      <c r="HK46" s="335"/>
      <c r="HL46" s="335"/>
      <c r="HM46" s="335"/>
    </row>
    <row r="47" spans="1:221" x14ac:dyDescent="0.25">
      <c r="A47" s="394" t="s">
        <v>217</v>
      </c>
      <c r="B47" s="335"/>
      <c r="C47" s="335"/>
      <c r="D47" s="392"/>
      <c r="E47" s="397" t="s">
        <v>115</v>
      </c>
      <c r="F47" s="385"/>
      <c r="G47" s="401"/>
      <c r="H47" s="355"/>
      <c r="I47" s="403">
        <f>'Rider Rates'!B121</f>
        <v>4.84</v>
      </c>
      <c r="J47" s="402">
        <f t="shared" si="0"/>
        <v>4.84</v>
      </c>
      <c r="K47" s="366"/>
      <c r="L47" s="250"/>
      <c r="M47" s="250"/>
      <c r="N47" s="404">
        <f>I47</f>
        <v>4.84</v>
      </c>
      <c r="O47" s="250">
        <f t="shared" si="2"/>
        <v>4.84</v>
      </c>
      <c r="P47" s="360">
        <f>'Rider Rates'!D121</f>
        <v>45593</v>
      </c>
      <c r="Q47" s="385"/>
      <c r="R47" s="382"/>
      <c r="S47" s="376"/>
      <c r="T47" s="377"/>
      <c r="U47" s="335"/>
      <c r="V47" s="378"/>
      <c r="W47" s="335"/>
      <c r="X47" s="335"/>
      <c r="Y47" s="335"/>
      <c r="Z47" s="335"/>
      <c r="AA47" s="335"/>
      <c r="AB47" s="335"/>
      <c r="AC47" s="335"/>
      <c r="AD47" s="335"/>
      <c r="AE47" s="335"/>
      <c r="AF47" s="335"/>
      <c r="AG47" s="335"/>
      <c r="AH47" s="335"/>
      <c r="AI47" s="335"/>
      <c r="AJ47" s="335"/>
      <c r="AK47" s="335"/>
      <c r="AL47" s="335"/>
      <c r="AM47" s="335"/>
      <c r="AN47" s="335"/>
      <c r="AO47" s="335"/>
      <c r="AP47" s="335"/>
      <c r="AQ47" s="335"/>
      <c r="AR47" s="335"/>
      <c r="AS47" s="335"/>
      <c r="AT47" s="335"/>
      <c r="AU47" s="335"/>
      <c r="AV47" s="335"/>
      <c r="AW47" s="335"/>
      <c r="AX47" s="335"/>
      <c r="AY47" s="335"/>
      <c r="AZ47" s="335"/>
      <c r="BA47" s="335"/>
      <c r="BB47" s="335"/>
      <c r="BC47" s="335"/>
      <c r="BD47" s="335"/>
      <c r="BE47" s="335"/>
      <c r="BF47" s="335"/>
      <c r="BG47" s="335"/>
      <c r="BH47" s="335"/>
      <c r="BI47" s="335"/>
      <c r="BJ47" s="335"/>
      <c r="BK47" s="335"/>
      <c r="BL47" s="335"/>
      <c r="BM47" s="335"/>
      <c r="BN47" s="335"/>
      <c r="BO47" s="335"/>
      <c r="BP47" s="335"/>
      <c r="BQ47" s="335"/>
      <c r="BR47" s="335"/>
      <c r="BS47" s="335"/>
      <c r="BT47" s="335"/>
      <c r="BU47" s="335"/>
      <c r="BV47" s="335"/>
      <c r="BW47" s="335"/>
      <c r="BX47" s="335"/>
      <c r="BY47" s="335"/>
      <c r="BZ47" s="335"/>
      <c r="CA47" s="335"/>
      <c r="CB47" s="335"/>
      <c r="CC47" s="335"/>
      <c r="CD47" s="335"/>
      <c r="CE47" s="335"/>
      <c r="CF47" s="335"/>
      <c r="CG47" s="335"/>
      <c r="CH47" s="335"/>
      <c r="CI47" s="335"/>
      <c r="CJ47" s="335"/>
      <c r="CK47" s="335"/>
      <c r="CL47" s="335"/>
      <c r="CM47" s="335"/>
      <c r="CN47" s="335"/>
      <c r="CO47" s="335"/>
      <c r="CP47" s="335"/>
      <c r="CQ47" s="335"/>
      <c r="CR47" s="335"/>
      <c r="CS47" s="335"/>
      <c r="CT47" s="335"/>
      <c r="CU47" s="335"/>
      <c r="CV47" s="335"/>
      <c r="CW47" s="335"/>
      <c r="CX47" s="335"/>
      <c r="CY47" s="335"/>
      <c r="CZ47" s="335"/>
      <c r="DA47" s="335"/>
      <c r="DB47" s="335"/>
      <c r="DC47" s="335"/>
      <c r="DD47" s="335"/>
      <c r="DE47" s="335"/>
      <c r="DF47" s="335"/>
      <c r="DG47" s="335"/>
      <c r="DH47" s="335"/>
      <c r="DI47" s="335"/>
      <c r="DJ47" s="335"/>
      <c r="DK47" s="335"/>
      <c r="DL47" s="335"/>
      <c r="DM47" s="335"/>
      <c r="DN47" s="335"/>
      <c r="DO47" s="335"/>
      <c r="DP47" s="335"/>
      <c r="DQ47" s="335"/>
      <c r="DR47" s="335"/>
      <c r="DS47" s="335"/>
      <c r="DT47" s="335"/>
      <c r="DU47" s="335"/>
      <c r="DV47" s="335"/>
      <c r="DW47" s="335"/>
      <c r="DX47" s="335"/>
      <c r="DY47" s="335"/>
      <c r="DZ47" s="335"/>
      <c r="EA47" s="335"/>
      <c r="EB47" s="335"/>
      <c r="EC47" s="335"/>
      <c r="ED47" s="335"/>
      <c r="EE47" s="335"/>
      <c r="EF47" s="335"/>
      <c r="EG47" s="335"/>
      <c r="EH47" s="335"/>
      <c r="EI47" s="335"/>
      <c r="EJ47" s="335"/>
      <c r="EK47" s="335"/>
      <c r="EL47" s="335"/>
      <c r="EM47" s="335"/>
      <c r="EN47" s="335"/>
      <c r="EO47" s="335"/>
      <c r="EP47" s="335"/>
      <c r="EQ47" s="335"/>
      <c r="ER47" s="335"/>
      <c r="ES47" s="335"/>
      <c r="ET47" s="335"/>
      <c r="EU47" s="335"/>
      <c r="EV47" s="335"/>
      <c r="EW47" s="335"/>
      <c r="EX47" s="335"/>
      <c r="EY47" s="335"/>
      <c r="EZ47" s="335"/>
      <c r="FA47" s="335"/>
      <c r="FB47" s="335"/>
      <c r="FC47" s="335"/>
      <c r="FD47" s="335"/>
      <c r="FE47" s="335"/>
      <c r="FF47" s="335"/>
      <c r="FG47" s="335"/>
      <c r="FH47" s="335"/>
      <c r="FI47" s="335"/>
      <c r="FJ47" s="335"/>
      <c r="FK47" s="335"/>
      <c r="FL47" s="335"/>
      <c r="FM47" s="335"/>
      <c r="FN47" s="335"/>
      <c r="FO47" s="335"/>
      <c r="FP47" s="335"/>
      <c r="FQ47" s="335"/>
      <c r="FR47" s="335"/>
      <c r="FS47" s="335"/>
      <c r="FT47" s="335"/>
      <c r="FU47" s="335"/>
      <c r="FV47" s="335"/>
      <c r="FW47" s="335"/>
      <c r="FX47" s="335"/>
      <c r="FY47" s="335"/>
      <c r="FZ47" s="335"/>
      <c r="GA47" s="335"/>
      <c r="GB47" s="335"/>
      <c r="GC47" s="335"/>
      <c r="GD47" s="335"/>
      <c r="GE47" s="335"/>
      <c r="GF47" s="335"/>
      <c r="GG47" s="335"/>
      <c r="GH47" s="335"/>
      <c r="GI47" s="335"/>
      <c r="GJ47" s="335"/>
      <c r="GK47" s="335"/>
      <c r="GL47" s="335"/>
      <c r="GM47" s="335"/>
      <c r="GN47" s="335"/>
      <c r="GO47" s="335"/>
      <c r="GP47" s="335"/>
      <c r="GQ47" s="335"/>
      <c r="GR47" s="335"/>
      <c r="GS47" s="335"/>
      <c r="GT47" s="335"/>
      <c r="GU47" s="335"/>
      <c r="GV47" s="335"/>
      <c r="GW47" s="335"/>
      <c r="GX47" s="335"/>
      <c r="GY47" s="335"/>
      <c r="GZ47" s="335"/>
      <c r="HA47" s="335"/>
      <c r="HB47" s="335"/>
      <c r="HC47" s="335"/>
      <c r="HD47" s="335"/>
      <c r="HE47" s="335"/>
      <c r="HF47" s="335"/>
      <c r="HG47" s="335"/>
      <c r="HH47" s="335"/>
      <c r="HI47" s="335"/>
      <c r="HJ47" s="335"/>
      <c r="HK47" s="335"/>
      <c r="HL47" s="335"/>
      <c r="HM47" s="335"/>
    </row>
    <row r="48" spans="1:221" x14ac:dyDescent="0.25">
      <c r="A48" s="386" t="s">
        <v>157</v>
      </c>
      <c r="B48" s="335"/>
      <c r="C48" s="335"/>
      <c r="D48" s="362">
        <f>C16+C17</f>
        <v>0</v>
      </c>
      <c r="E48" s="363" t="s">
        <v>41</v>
      </c>
      <c r="F48" s="364" t="s">
        <v>8</v>
      </c>
      <c r="G48" s="388">
        <f>'Rider Rates'!$B$112</f>
        <v>3.8972999999999998E-3</v>
      </c>
      <c r="H48" s="388"/>
      <c r="I48" s="400"/>
      <c r="J48" s="395">
        <f>SUM(G48:H48)</f>
        <v>3.8972999999999998E-3</v>
      </c>
      <c r="K48" s="366" t="s">
        <v>42</v>
      </c>
      <c r="L48" s="250">
        <f>ROUND(D48*G48,2)</f>
        <v>0</v>
      </c>
      <c r="M48" s="250"/>
      <c r="N48" s="250"/>
      <c r="O48" s="250">
        <f t="shared" si="2"/>
        <v>0</v>
      </c>
      <c r="P48" s="360">
        <f>'Rider Rates'!$D$112</f>
        <v>44531</v>
      </c>
      <c r="Q48" s="385"/>
      <c r="R48" s="382"/>
      <c r="S48" s="376"/>
      <c r="T48" s="377"/>
      <c r="U48" s="335"/>
      <c r="V48" s="378"/>
      <c r="W48" s="335"/>
      <c r="X48" s="335"/>
      <c r="Y48" s="335"/>
      <c r="Z48" s="335"/>
      <c r="AA48" s="335"/>
      <c r="AB48" s="335"/>
      <c r="AC48" s="335"/>
      <c r="AD48" s="335"/>
      <c r="AE48" s="335"/>
      <c r="AF48" s="335"/>
      <c r="AG48" s="335"/>
      <c r="AH48" s="335"/>
      <c r="AI48" s="335"/>
      <c r="AJ48" s="335"/>
      <c r="AK48" s="335"/>
      <c r="AL48" s="335"/>
      <c r="AM48" s="335"/>
      <c r="AN48" s="335"/>
      <c r="AO48" s="335"/>
      <c r="AP48" s="335"/>
      <c r="AQ48" s="335"/>
      <c r="AR48" s="335"/>
      <c r="AS48" s="335"/>
      <c r="AT48" s="335"/>
      <c r="AU48" s="335"/>
      <c r="AV48" s="335"/>
      <c r="AW48" s="335"/>
      <c r="AX48" s="335"/>
      <c r="AY48" s="335"/>
      <c r="AZ48" s="335"/>
      <c r="BA48" s="335"/>
      <c r="BB48" s="335"/>
      <c r="BC48" s="335"/>
      <c r="BD48" s="335"/>
      <c r="BE48" s="335"/>
      <c r="BF48" s="335"/>
      <c r="BG48" s="335"/>
      <c r="BH48" s="335"/>
      <c r="BI48" s="335"/>
      <c r="BJ48" s="335"/>
      <c r="BK48" s="335"/>
      <c r="BL48" s="335"/>
      <c r="BM48" s="335"/>
      <c r="BN48" s="335"/>
      <c r="BO48" s="335"/>
      <c r="BP48" s="335"/>
      <c r="BQ48" s="335"/>
      <c r="BR48" s="335"/>
      <c r="BS48" s="335"/>
      <c r="BT48" s="335"/>
      <c r="BU48" s="335"/>
      <c r="BV48" s="335"/>
      <c r="BW48" s="335"/>
      <c r="BX48" s="335"/>
      <c r="BY48" s="335"/>
      <c r="BZ48" s="335"/>
      <c r="CA48" s="335"/>
      <c r="CB48" s="335"/>
      <c r="CC48" s="335"/>
      <c r="CD48" s="335"/>
      <c r="CE48" s="335"/>
      <c r="CF48" s="335"/>
      <c r="CG48" s="335"/>
      <c r="CH48" s="335"/>
      <c r="CI48" s="335"/>
      <c r="CJ48" s="335"/>
      <c r="CK48" s="335"/>
      <c r="CL48" s="335"/>
      <c r="CM48" s="335"/>
      <c r="CN48" s="335"/>
      <c r="CO48" s="335"/>
      <c r="CP48" s="335"/>
      <c r="CQ48" s="335"/>
      <c r="CR48" s="335"/>
      <c r="CS48" s="335"/>
      <c r="CT48" s="335"/>
      <c r="CU48" s="335"/>
      <c r="CV48" s="335"/>
      <c r="CW48" s="335"/>
      <c r="CX48" s="335"/>
      <c r="CY48" s="335"/>
      <c r="CZ48" s="335"/>
      <c r="DA48" s="335"/>
      <c r="DB48" s="335"/>
      <c r="DC48" s="335"/>
      <c r="DD48" s="335"/>
      <c r="DE48" s="335"/>
      <c r="DF48" s="335"/>
      <c r="DG48" s="335"/>
      <c r="DH48" s="335"/>
      <c r="DI48" s="335"/>
      <c r="DJ48" s="335"/>
      <c r="DK48" s="335"/>
      <c r="DL48" s="335"/>
      <c r="DM48" s="335"/>
      <c r="DN48" s="335"/>
      <c r="DO48" s="335"/>
      <c r="DP48" s="335"/>
      <c r="DQ48" s="335"/>
      <c r="DR48" s="335"/>
      <c r="DS48" s="335"/>
      <c r="DT48" s="335"/>
      <c r="DU48" s="335"/>
      <c r="DV48" s="335"/>
      <c r="DW48" s="335"/>
      <c r="DX48" s="335"/>
      <c r="DY48" s="335"/>
      <c r="DZ48" s="335"/>
      <c r="EA48" s="335"/>
      <c r="EB48" s="335"/>
      <c r="EC48" s="335"/>
      <c r="ED48" s="335"/>
      <c r="EE48" s="335"/>
      <c r="EF48" s="335"/>
      <c r="EG48" s="335"/>
      <c r="EH48" s="335"/>
      <c r="EI48" s="335"/>
      <c r="EJ48" s="335"/>
      <c r="EK48" s="335"/>
      <c r="EL48" s="335"/>
      <c r="EM48" s="335"/>
      <c r="EN48" s="335"/>
      <c r="EO48" s="335"/>
      <c r="EP48" s="335"/>
      <c r="EQ48" s="335"/>
      <c r="ER48" s="335"/>
      <c r="ES48" s="335"/>
      <c r="ET48" s="335"/>
      <c r="EU48" s="335"/>
      <c r="EV48" s="335"/>
      <c r="EW48" s="335"/>
      <c r="EX48" s="335"/>
      <c r="EY48" s="335"/>
      <c r="EZ48" s="335"/>
      <c r="FA48" s="335"/>
      <c r="FB48" s="335"/>
      <c r="FC48" s="335"/>
      <c r="FD48" s="335"/>
      <c r="FE48" s="335"/>
      <c r="FF48" s="335"/>
      <c r="FG48" s="335"/>
      <c r="FH48" s="335"/>
      <c r="FI48" s="335"/>
      <c r="FJ48" s="335"/>
      <c r="FK48" s="335"/>
      <c r="FL48" s="335"/>
      <c r="FM48" s="335"/>
      <c r="FN48" s="335"/>
      <c r="FO48" s="335"/>
      <c r="FP48" s="335"/>
      <c r="FQ48" s="335"/>
      <c r="FR48" s="335"/>
      <c r="FS48" s="335"/>
      <c r="FT48" s="335"/>
      <c r="FU48" s="335"/>
      <c r="FV48" s="335"/>
      <c r="FW48" s="335"/>
      <c r="FX48" s="335"/>
      <c r="FY48" s="335"/>
      <c r="FZ48" s="335"/>
      <c r="GA48" s="335"/>
      <c r="GB48" s="335"/>
      <c r="GC48" s="335"/>
      <c r="GD48" s="335"/>
      <c r="GE48" s="335"/>
      <c r="GF48" s="335"/>
      <c r="GG48" s="335"/>
      <c r="GH48" s="335"/>
      <c r="GI48" s="335"/>
      <c r="GJ48" s="335"/>
      <c r="GK48" s="335"/>
      <c r="GL48" s="335"/>
      <c r="GM48" s="335"/>
      <c r="GN48" s="335"/>
      <c r="GO48" s="335"/>
      <c r="GP48" s="335"/>
      <c r="GQ48" s="335"/>
      <c r="GR48" s="335"/>
      <c r="GS48" s="335"/>
      <c r="GT48" s="335"/>
      <c r="GU48" s="335"/>
      <c r="GV48" s="335"/>
      <c r="GW48" s="335"/>
      <c r="GX48" s="335"/>
      <c r="GY48" s="335"/>
      <c r="GZ48" s="335"/>
      <c r="HA48" s="335"/>
      <c r="HB48" s="335"/>
      <c r="HC48" s="335"/>
      <c r="HD48" s="335"/>
      <c r="HE48" s="335"/>
      <c r="HF48" s="335"/>
      <c r="HG48" s="335"/>
      <c r="HH48" s="335"/>
      <c r="HI48" s="335"/>
      <c r="HJ48" s="335"/>
      <c r="HK48" s="335"/>
      <c r="HL48" s="335"/>
      <c r="HM48" s="335"/>
    </row>
    <row r="49" spans="1:236" x14ac:dyDescent="0.25">
      <c r="A49" s="394" t="s">
        <v>208</v>
      </c>
      <c r="B49" s="335"/>
      <c r="C49" s="335"/>
      <c r="D49" s="362">
        <f>IF($C$15&lt;1,0,$C$15)</f>
        <v>0</v>
      </c>
      <c r="E49" s="363" t="s">
        <v>41</v>
      </c>
      <c r="F49" s="357" t="s">
        <v>8</v>
      </c>
      <c r="G49" s="365"/>
      <c r="H49" s="365"/>
      <c r="I49" s="405">
        <f>'Rider Rates'!B118</f>
        <v>0</v>
      </c>
      <c r="J49" s="405">
        <f>SUM(G49:I49)</f>
        <v>0</v>
      </c>
      <c r="K49" s="366" t="s">
        <v>42</v>
      </c>
      <c r="L49" s="250"/>
      <c r="M49" s="250"/>
      <c r="N49" s="250">
        <f>D49*J49</f>
        <v>0</v>
      </c>
      <c r="O49" s="250">
        <f>SUM(L49:N49)</f>
        <v>0</v>
      </c>
      <c r="P49" s="360">
        <f>'Rider Rates'!D118</f>
        <v>45657</v>
      </c>
      <c r="Q49" s="385"/>
      <c r="R49" s="382"/>
      <c r="S49" s="376"/>
      <c r="T49" s="377"/>
      <c r="U49" s="335"/>
      <c r="V49" s="378"/>
      <c r="W49" s="335"/>
      <c r="X49" s="335"/>
      <c r="Y49" s="335"/>
      <c r="Z49" s="335"/>
      <c r="AA49" s="335"/>
      <c r="AB49" s="335"/>
      <c r="AC49" s="335"/>
      <c r="AD49" s="335"/>
      <c r="AE49" s="335"/>
      <c r="AF49" s="335"/>
      <c r="AG49" s="335"/>
      <c r="AH49" s="335"/>
      <c r="AI49" s="335"/>
      <c r="AJ49" s="335"/>
      <c r="AK49" s="335"/>
      <c r="AL49" s="335"/>
      <c r="AM49" s="335"/>
      <c r="AN49" s="335"/>
      <c r="AO49" s="335"/>
      <c r="AP49" s="335"/>
      <c r="AQ49" s="335"/>
      <c r="AR49" s="335"/>
      <c r="AS49" s="335"/>
      <c r="AT49" s="335"/>
      <c r="AU49" s="335"/>
      <c r="AV49" s="335"/>
      <c r="AW49" s="335"/>
      <c r="AX49" s="335"/>
      <c r="AY49" s="335"/>
      <c r="AZ49" s="335"/>
      <c r="BA49" s="335"/>
      <c r="BB49" s="335"/>
      <c r="BC49" s="335"/>
      <c r="BD49" s="335"/>
      <c r="BE49" s="335"/>
      <c r="BF49" s="335"/>
      <c r="BG49" s="335"/>
      <c r="BH49" s="335"/>
      <c r="BI49" s="335"/>
      <c r="BJ49" s="335"/>
      <c r="BK49" s="335"/>
      <c r="BL49" s="335"/>
      <c r="BM49" s="335"/>
      <c r="BN49" s="335"/>
      <c r="BO49" s="335"/>
      <c r="BP49" s="335"/>
      <c r="BQ49" s="335"/>
      <c r="BR49" s="335"/>
      <c r="BS49" s="335"/>
      <c r="BT49" s="335"/>
      <c r="BU49" s="335"/>
      <c r="BV49" s="335"/>
      <c r="BW49" s="335"/>
      <c r="BX49" s="335"/>
      <c r="BY49" s="335"/>
      <c r="BZ49" s="335"/>
      <c r="CA49" s="335"/>
      <c r="CB49" s="335"/>
      <c r="CC49" s="335"/>
      <c r="CD49" s="335"/>
      <c r="CE49" s="335"/>
      <c r="CF49" s="335"/>
      <c r="CG49" s="335"/>
      <c r="CH49" s="335"/>
      <c r="CI49" s="335"/>
      <c r="CJ49" s="335"/>
      <c r="CK49" s="335"/>
      <c r="CL49" s="335"/>
      <c r="CM49" s="335"/>
      <c r="CN49" s="335"/>
      <c r="CO49" s="335"/>
      <c r="CP49" s="335"/>
      <c r="CQ49" s="335"/>
      <c r="CR49" s="335"/>
      <c r="CS49" s="335"/>
      <c r="CT49" s="335"/>
      <c r="CU49" s="335"/>
      <c r="CV49" s="335"/>
      <c r="CW49" s="335"/>
      <c r="CX49" s="335"/>
      <c r="CY49" s="335"/>
      <c r="CZ49" s="335"/>
      <c r="DA49" s="335"/>
      <c r="DB49" s="335"/>
      <c r="DC49" s="335"/>
      <c r="DD49" s="335"/>
      <c r="DE49" s="335"/>
      <c r="DF49" s="335"/>
      <c r="DG49" s="335"/>
      <c r="DH49" s="335"/>
      <c r="DI49" s="335"/>
      <c r="DJ49" s="335"/>
      <c r="DK49" s="335"/>
      <c r="DL49" s="335"/>
      <c r="DM49" s="335"/>
      <c r="DN49" s="335"/>
      <c r="DO49" s="335"/>
      <c r="DP49" s="335"/>
      <c r="DQ49" s="335"/>
      <c r="DR49" s="335"/>
      <c r="DS49" s="335"/>
      <c r="DT49" s="335"/>
      <c r="DU49" s="335"/>
      <c r="DV49" s="335"/>
      <c r="DW49" s="335"/>
      <c r="DX49" s="335"/>
      <c r="DY49" s="335"/>
      <c r="DZ49" s="335"/>
      <c r="EA49" s="335"/>
      <c r="EB49" s="335"/>
      <c r="EC49" s="335"/>
      <c r="ED49" s="335"/>
      <c r="EE49" s="335"/>
      <c r="EF49" s="335"/>
      <c r="EG49" s="335"/>
      <c r="EH49" s="335"/>
      <c r="EI49" s="335"/>
      <c r="EJ49" s="335"/>
      <c r="EK49" s="335"/>
      <c r="EL49" s="335"/>
      <c r="EM49" s="335"/>
      <c r="EN49" s="335"/>
      <c r="EO49" s="335"/>
      <c r="EP49" s="335"/>
      <c r="EQ49" s="335"/>
      <c r="ER49" s="335"/>
      <c r="ES49" s="335"/>
      <c r="ET49" s="335"/>
      <c r="EU49" s="335"/>
      <c r="EV49" s="335"/>
      <c r="EW49" s="335"/>
      <c r="EX49" s="335"/>
      <c r="EY49" s="335"/>
      <c r="EZ49" s="335"/>
      <c r="FA49" s="335"/>
      <c r="FB49" s="335"/>
      <c r="FC49" s="335"/>
      <c r="FD49" s="335"/>
      <c r="FE49" s="335"/>
      <c r="FF49" s="335"/>
      <c r="FG49" s="335"/>
      <c r="FH49" s="335"/>
      <c r="FI49" s="335"/>
      <c r="FJ49" s="335"/>
      <c r="FK49" s="335"/>
      <c r="FL49" s="335"/>
      <c r="FM49" s="335"/>
      <c r="FN49" s="335"/>
      <c r="FO49" s="335"/>
      <c r="FP49" s="335"/>
      <c r="FQ49" s="335"/>
      <c r="FR49" s="335"/>
      <c r="FS49" s="335"/>
      <c r="FT49" s="335"/>
      <c r="FU49" s="335"/>
      <c r="FV49" s="335"/>
      <c r="FW49" s="335"/>
      <c r="FX49" s="335"/>
      <c r="FY49" s="335"/>
      <c r="FZ49" s="335"/>
      <c r="GA49" s="335"/>
      <c r="GB49" s="335"/>
      <c r="GC49" s="335"/>
      <c r="GD49" s="335"/>
      <c r="GE49" s="335"/>
      <c r="GF49" s="335"/>
      <c r="GG49" s="335"/>
      <c r="GH49" s="335"/>
      <c r="GI49" s="335"/>
      <c r="GJ49" s="335"/>
      <c r="GK49" s="335"/>
      <c r="GL49" s="335"/>
      <c r="GM49" s="335"/>
      <c r="GN49" s="335"/>
      <c r="GO49" s="335"/>
      <c r="GP49" s="335"/>
      <c r="GQ49" s="335"/>
      <c r="GR49" s="335"/>
      <c r="GS49" s="335"/>
      <c r="GT49" s="335"/>
      <c r="GU49" s="335"/>
      <c r="GV49" s="335"/>
      <c r="GW49" s="335"/>
      <c r="GX49" s="335"/>
      <c r="GY49" s="335"/>
      <c r="GZ49" s="335"/>
      <c r="HA49" s="335"/>
      <c r="HB49" s="335"/>
      <c r="HC49" s="335"/>
      <c r="HD49" s="335"/>
      <c r="HE49" s="335"/>
      <c r="HF49" s="335"/>
      <c r="HG49" s="335"/>
      <c r="HH49" s="335"/>
      <c r="HI49" s="335"/>
      <c r="HJ49" s="335"/>
      <c r="HK49" s="335"/>
      <c r="HL49" s="335"/>
      <c r="HM49" s="335"/>
    </row>
    <row r="50" spans="1:236" x14ac:dyDescent="0.25">
      <c r="A50" s="335" t="s">
        <v>233</v>
      </c>
      <c r="B50" s="335"/>
      <c r="C50" s="335"/>
      <c r="D50" s="362">
        <f>IF(C15&lt;0,0,IF(C15&gt;833000,833000,C15))</f>
        <v>0</v>
      </c>
      <c r="E50" s="363" t="s">
        <v>41</v>
      </c>
      <c r="F50" s="364" t="s">
        <v>8</v>
      </c>
      <c r="G50" s="439"/>
      <c r="H50" s="439"/>
      <c r="I50" s="439">
        <f>'Rider Rates'!$B$125</f>
        <v>2.9050000000000001E-4</v>
      </c>
      <c r="J50" s="439">
        <f>SUM(G50:I50)</f>
        <v>2.9050000000000001E-4</v>
      </c>
      <c r="K50" s="366" t="s">
        <v>42</v>
      </c>
      <c r="L50" s="440"/>
      <c r="M50" s="440"/>
      <c r="N50" s="440">
        <f>IF(D50*J50&gt;'Rider Rates'!$C$125,'Rider Rates'!$C$125,D50*J50)</f>
        <v>0</v>
      </c>
      <c r="O50" s="440">
        <f>SUM(L50:N50)</f>
        <v>0</v>
      </c>
      <c r="P50" s="408">
        <f>'Rider Rates'!$E$125</f>
        <v>45658</v>
      </c>
      <c r="Q50" s="385"/>
      <c r="R50" s="382"/>
      <c r="S50" s="376"/>
      <c r="T50" s="377"/>
      <c r="U50" s="335"/>
      <c r="V50" s="378"/>
      <c r="W50" s="335"/>
      <c r="X50" s="335"/>
      <c r="Y50" s="335"/>
      <c r="Z50" s="335"/>
      <c r="AA50" s="335"/>
      <c r="AB50" s="335"/>
      <c r="AC50" s="335"/>
      <c r="AD50" s="335"/>
      <c r="AE50" s="335"/>
      <c r="AF50" s="335"/>
      <c r="AG50" s="335"/>
      <c r="AH50" s="335"/>
      <c r="AI50" s="335"/>
      <c r="AJ50" s="335"/>
      <c r="AK50" s="335"/>
      <c r="AL50" s="335"/>
      <c r="AM50" s="335"/>
      <c r="AN50" s="335"/>
      <c r="AO50" s="335"/>
      <c r="AP50" s="335"/>
      <c r="AQ50" s="335"/>
      <c r="AR50" s="335"/>
      <c r="AS50" s="335"/>
      <c r="AT50" s="335"/>
      <c r="AU50" s="335"/>
      <c r="AV50" s="335"/>
      <c r="AW50" s="335"/>
      <c r="AX50" s="335"/>
      <c r="AY50" s="335"/>
      <c r="AZ50" s="335"/>
      <c r="BA50" s="335"/>
      <c r="BB50" s="335"/>
      <c r="BC50" s="335"/>
      <c r="BD50" s="335"/>
      <c r="BE50" s="335"/>
      <c r="BF50" s="335"/>
      <c r="BG50" s="335"/>
      <c r="BH50" s="335"/>
      <c r="BI50" s="335"/>
      <c r="BJ50" s="335"/>
      <c r="BK50" s="335"/>
      <c r="BL50" s="335"/>
      <c r="BM50" s="335"/>
      <c r="BN50" s="335"/>
      <c r="BO50" s="335"/>
      <c r="BP50" s="335"/>
      <c r="BQ50" s="335"/>
      <c r="BR50" s="335"/>
      <c r="BS50" s="335"/>
      <c r="BT50" s="335"/>
      <c r="BU50" s="335"/>
      <c r="BV50" s="335"/>
      <c r="BW50" s="335"/>
      <c r="BX50" s="335"/>
      <c r="BY50" s="335"/>
      <c r="BZ50" s="335"/>
      <c r="CA50" s="335"/>
      <c r="CB50" s="335"/>
      <c r="CC50" s="335"/>
      <c r="CD50" s="335"/>
      <c r="CE50" s="335"/>
      <c r="CF50" s="335"/>
      <c r="CG50" s="335"/>
      <c r="CH50" s="335"/>
      <c r="CI50" s="335"/>
      <c r="CJ50" s="335"/>
      <c r="CK50" s="335"/>
      <c r="CL50" s="335"/>
      <c r="CM50" s="335"/>
      <c r="CN50" s="335"/>
      <c r="CO50" s="335"/>
      <c r="CP50" s="335"/>
      <c r="CQ50" s="335"/>
      <c r="CR50" s="335"/>
      <c r="CS50" s="335"/>
      <c r="CT50" s="335"/>
      <c r="CU50" s="335"/>
      <c r="CV50" s="335"/>
      <c r="CW50" s="335"/>
      <c r="CX50" s="335"/>
      <c r="CY50" s="335"/>
      <c r="CZ50" s="335"/>
      <c r="DA50" s="335"/>
      <c r="DB50" s="335"/>
      <c r="DC50" s="335"/>
      <c r="DD50" s="335"/>
      <c r="DE50" s="335"/>
      <c r="DF50" s="335"/>
      <c r="DG50" s="335"/>
      <c r="DH50" s="335"/>
      <c r="DI50" s="335"/>
      <c r="DJ50" s="335"/>
      <c r="DK50" s="335"/>
      <c r="DL50" s="335"/>
      <c r="DM50" s="335"/>
      <c r="DN50" s="335"/>
      <c r="DO50" s="335"/>
      <c r="DP50" s="335"/>
      <c r="DQ50" s="335"/>
      <c r="DR50" s="335"/>
      <c r="DS50" s="335"/>
      <c r="DT50" s="335"/>
      <c r="DU50" s="335"/>
      <c r="DV50" s="335"/>
      <c r="DW50" s="335"/>
      <c r="DX50" s="335"/>
      <c r="DY50" s="335"/>
      <c r="DZ50" s="335"/>
      <c r="EA50" s="335"/>
      <c r="EB50" s="335"/>
      <c r="EC50" s="335"/>
      <c r="ED50" s="335"/>
      <c r="EE50" s="335"/>
      <c r="EF50" s="335"/>
      <c r="EG50" s="335"/>
      <c r="EH50" s="335"/>
      <c r="EI50" s="335"/>
      <c r="EJ50" s="335"/>
      <c r="EK50" s="335"/>
      <c r="EL50" s="335"/>
      <c r="EM50" s="335"/>
      <c r="EN50" s="335"/>
      <c r="EO50" s="335"/>
      <c r="EP50" s="335"/>
      <c r="EQ50" s="335"/>
      <c r="ER50" s="335"/>
      <c r="ES50" s="335"/>
      <c r="ET50" s="335"/>
      <c r="EU50" s="335"/>
      <c r="EV50" s="335"/>
      <c r="EW50" s="335"/>
      <c r="EX50" s="335"/>
      <c r="EY50" s="335"/>
      <c r="EZ50" s="335"/>
      <c r="FA50" s="335"/>
      <c r="FB50" s="335"/>
      <c r="FC50" s="335"/>
      <c r="FD50" s="335"/>
      <c r="FE50" s="335"/>
      <c r="FF50" s="335"/>
      <c r="FG50" s="335"/>
      <c r="FH50" s="335"/>
      <c r="FI50" s="335"/>
      <c r="FJ50" s="335"/>
      <c r="FK50" s="335"/>
      <c r="FL50" s="335"/>
      <c r="FM50" s="335"/>
      <c r="FN50" s="335"/>
      <c r="FO50" s="335"/>
      <c r="FP50" s="335"/>
      <c r="FQ50" s="335"/>
      <c r="FR50" s="335"/>
      <c r="FS50" s="335"/>
      <c r="FT50" s="335"/>
      <c r="FU50" s="335"/>
      <c r="FV50" s="335"/>
      <c r="FW50" s="335"/>
      <c r="FX50" s="335"/>
      <c r="FY50" s="335"/>
      <c r="FZ50" s="335"/>
      <c r="GA50" s="335"/>
      <c r="GB50" s="335"/>
      <c r="GC50" s="335"/>
      <c r="GD50" s="335"/>
      <c r="GE50" s="335"/>
      <c r="GF50" s="335"/>
      <c r="GG50" s="335"/>
      <c r="GH50" s="335"/>
      <c r="GI50" s="335"/>
      <c r="GJ50" s="335"/>
      <c r="GK50" s="335"/>
      <c r="GL50" s="335"/>
      <c r="GM50" s="335"/>
      <c r="GN50" s="335"/>
      <c r="GO50" s="335"/>
      <c r="GP50" s="335"/>
      <c r="GQ50" s="335"/>
      <c r="GR50" s="335"/>
      <c r="GS50" s="335"/>
      <c r="GT50" s="335"/>
      <c r="GU50" s="335"/>
      <c r="GV50" s="335"/>
      <c r="GW50" s="335"/>
      <c r="GX50" s="335"/>
      <c r="GY50" s="335"/>
      <c r="GZ50" s="335"/>
      <c r="HA50" s="335"/>
      <c r="HB50" s="335"/>
      <c r="HC50" s="335"/>
      <c r="HD50" s="335"/>
      <c r="HE50" s="335"/>
      <c r="HF50" s="335"/>
      <c r="HG50" s="335"/>
      <c r="HH50" s="335"/>
      <c r="HI50" s="335"/>
      <c r="HJ50" s="335"/>
      <c r="HK50" s="335"/>
      <c r="HL50" s="335"/>
      <c r="HM50" s="335"/>
    </row>
    <row r="51" spans="1:236" x14ac:dyDescent="0.25">
      <c r="A51" s="335" t="s">
        <v>234</v>
      </c>
      <c r="B51" s="335"/>
      <c r="C51" s="335"/>
      <c r="D51" s="390">
        <f>IF(C15&gt;833000,C15-833000,0)</f>
        <v>0</v>
      </c>
      <c r="E51" s="363" t="s">
        <v>41</v>
      </c>
      <c r="F51" s="364" t="s">
        <v>8</v>
      </c>
      <c r="G51" s="439"/>
      <c r="H51" s="439"/>
      <c r="I51" s="439">
        <f>'Rider Rates'!$B$126</f>
        <v>0</v>
      </c>
      <c r="J51" s="439">
        <f>SUM(G51:I51)</f>
        <v>0</v>
      </c>
      <c r="K51" s="366" t="s">
        <v>42</v>
      </c>
      <c r="L51" s="440"/>
      <c r="M51" s="440"/>
      <c r="N51" s="440">
        <f>D51*J51</f>
        <v>0</v>
      </c>
      <c r="O51" s="440">
        <f>SUM(L51:N51)</f>
        <v>0</v>
      </c>
      <c r="P51" s="408">
        <f>'Rider Rates'!$E$126</f>
        <v>45658</v>
      </c>
      <c r="Q51" s="385"/>
      <c r="R51" s="382"/>
      <c r="S51" s="376"/>
      <c r="T51" s="377"/>
      <c r="U51" s="335"/>
      <c r="V51" s="378"/>
      <c r="W51" s="335"/>
      <c r="X51" s="335"/>
      <c r="Y51" s="335"/>
      <c r="Z51" s="335"/>
      <c r="AA51" s="335"/>
      <c r="AB51" s="335"/>
      <c r="AC51" s="335"/>
      <c r="AD51" s="335"/>
      <c r="AE51" s="335"/>
      <c r="AF51" s="335"/>
      <c r="AG51" s="335"/>
      <c r="AH51" s="335"/>
      <c r="AI51" s="335"/>
      <c r="AJ51" s="335"/>
      <c r="AK51" s="335"/>
      <c r="AL51" s="335"/>
      <c r="AM51" s="335"/>
      <c r="AN51" s="335"/>
      <c r="AO51" s="335"/>
      <c r="AP51" s="335"/>
      <c r="AQ51" s="335"/>
      <c r="AR51" s="335"/>
      <c r="AS51" s="335"/>
      <c r="AT51" s="335"/>
      <c r="AU51" s="335"/>
      <c r="AV51" s="335"/>
      <c r="AW51" s="335"/>
      <c r="AX51" s="335"/>
      <c r="AY51" s="335"/>
      <c r="AZ51" s="335"/>
      <c r="BA51" s="335"/>
      <c r="BB51" s="335"/>
      <c r="BC51" s="335"/>
      <c r="BD51" s="335"/>
      <c r="BE51" s="335"/>
      <c r="BF51" s="335"/>
      <c r="BG51" s="335"/>
      <c r="BH51" s="335"/>
      <c r="BI51" s="335"/>
      <c r="BJ51" s="335"/>
      <c r="BK51" s="335"/>
      <c r="BL51" s="335"/>
      <c r="BM51" s="335"/>
      <c r="BN51" s="335"/>
      <c r="BO51" s="335"/>
      <c r="BP51" s="335"/>
      <c r="BQ51" s="335"/>
      <c r="BR51" s="335"/>
      <c r="BS51" s="335"/>
      <c r="BT51" s="335"/>
      <c r="BU51" s="335"/>
      <c r="BV51" s="335"/>
      <c r="BW51" s="335"/>
      <c r="BX51" s="335"/>
      <c r="BY51" s="335"/>
      <c r="BZ51" s="335"/>
      <c r="CA51" s="335"/>
      <c r="CB51" s="335"/>
      <c r="CC51" s="335"/>
      <c r="CD51" s="335"/>
      <c r="CE51" s="335"/>
      <c r="CF51" s="335"/>
      <c r="CG51" s="335"/>
      <c r="CH51" s="335"/>
      <c r="CI51" s="335"/>
      <c r="CJ51" s="335"/>
      <c r="CK51" s="335"/>
      <c r="CL51" s="335"/>
      <c r="CM51" s="335"/>
      <c r="CN51" s="335"/>
      <c r="CO51" s="335"/>
      <c r="CP51" s="335"/>
      <c r="CQ51" s="335"/>
      <c r="CR51" s="335"/>
      <c r="CS51" s="335"/>
      <c r="CT51" s="335"/>
      <c r="CU51" s="335"/>
      <c r="CV51" s="335"/>
      <c r="CW51" s="335"/>
      <c r="CX51" s="335"/>
      <c r="CY51" s="335"/>
      <c r="CZ51" s="335"/>
      <c r="DA51" s="335"/>
      <c r="DB51" s="335"/>
      <c r="DC51" s="335"/>
      <c r="DD51" s="335"/>
      <c r="DE51" s="335"/>
      <c r="DF51" s="335"/>
      <c r="DG51" s="335"/>
      <c r="DH51" s="335"/>
      <c r="DI51" s="335"/>
      <c r="DJ51" s="335"/>
      <c r="DK51" s="335"/>
      <c r="DL51" s="335"/>
      <c r="DM51" s="335"/>
      <c r="DN51" s="335"/>
      <c r="DO51" s="335"/>
      <c r="DP51" s="335"/>
      <c r="DQ51" s="335"/>
      <c r="DR51" s="335"/>
      <c r="DS51" s="335"/>
      <c r="DT51" s="335"/>
      <c r="DU51" s="335"/>
      <c r="DV51" s="335"/>
      <c r="DW51" s="335"/>
      <c r="DX51" s="335"/>
      <c r="DY51" s="335"/>
      <c r="DZ51" s="335"/>
      <c r="EA51" s="335"/>
      <c r="EB51" s="335"/>
      <c r="EC51" s="335"/>
      <c r="ED51" s="335"/>
      <c r="EE51" s="335"/>
      <c r="EF51" s="335"/>
      <c r="EG51" s="335"/>
      <c r="EH51" s="335"/>
      <c r="EI51" s="335"/>
      <c r="EJ51" s="335"/>
      <c r="EK51" s="335"/>
      <c r="EL51" s="335"/>
      <c r="EM51" s="335"/>
      <c r="EN51" s="335"/>
      <c r="EO51" s="335"/>
      <c r="EP51" s="335"/>
      <c r="EQ51" s="335"/>
      <c r="ER51" s="335"/>
      <c r="ES51" s="335"/>
      <c r="ET51" s="335"/>
      <c r="EU51" s="335"/>
      <c r="EV51" s="335"/>
      <c r="EW51" s="335"/>
      <c r="EX51" s="335"/>
      <c r="EY51" s="335"/>
      <c r="EZ51" s="335"/>
      <c r="FA51" s="335"/>
      <c r="FB51" s="335"/>
      <c r="FC51" s="335"/>
      <c r="FD51" s="335"/>
      <c r="FE51" s="335"/>
      <c r="FF51" s="335"/>
      <c r="FG51" s="335"/>
      <c r="FH51" s="335"/>
      <c r="FI51" s="335"/>
      <c r="FJ51" s="335"/>
      <c r="FK51" s="335"/>
      <c r="FL51" s="335"/>
      <c r="FM51" s="335"/>
      <c r="FN51" s="335"/>
      <c r="FO51" s="335"/>
      <c r="FP51" s="335"/>
      <c r="FQ51" s="335"/>
      <c r="FR51" s="335"/>
      <c r="FS51" s="335"/>
      <c r="FT51" s="335"/>
      <c r="FU51" s="335"/>
      <c r="FV51" s="335"/>
      <c r="FW51" s="335"/>
      <c r="FX51" s="335"/>
      <c r="FY51" s="335"/>
      <c r="FZ51" s="335"/>
      <c r="GA51" s="335"/>
      <c r="GB51" s="335"/>
      <c r="GC51" s="335"/>
      <c r="GD51" s="335"/>
      <c r="GE51" s="335"/>
      <c r="GF51" s="335"/>
      <c r="GG51" s="335"/>
      <c r="GH51" s="335"/>
      <c r="GI51" s="335"/>
      <c r="GJ51" s="335"/>
      <c r="GK51" s="335"/>
      <c r="GL51" s="335"/>
      <c r="GM51" s="335"/>
      <c r="GN51" s="335"/>
      <c r="GO51" s="335"/>
      <c r="GP51" s="335"/>
      <c r="GQ51" s="335"/>
      <c r="GR51" s="335"/>
      <c r="GS51" s="335"/>
      <c r="GT51" s="335"/>
      <c r="GU51" s="335"/>
      <c r="GV51" s="335"/>
      <c r="GW51" s="335"/>
      <c r="GX51" s="335"/>
      <c r="GY51" s="335"/>
      <c r="GZ51" s="335"/>
      <c r="HA51" s="335"/>
      <c r="HB51" s="335"/>
      <c r="HC51" s="335"/>
      <c r="HD51" s="335"/>
      <c r="HE51" s="335"/>
      <c r="HF51" s="335"/>
      <c r="HG51" s="335"/>
      <c r="HH51" s="335"/>
      <c r="HI51" s="335"/>
      <c r="HJ51" s="335"/>
      <c r="HK51" s="335"/>
      <c r="HL51" s="335"/>
      <c r="HM51" s="335"/>
    </row>
    <row r="52" spans="1:236" x14ac:dyDescent="0.25">
      <c r="A52" s="396" t="s">
        <v>242</v>
      </c>
      <c r="B52" s="335"/>
      <c r="C52" s="335"/>
      <c r="D52" s="362">
        <f>C15</f>
        <v>0</v>
      </c>
      <c r="E52" s="363" t="s">
        <v>41</v>
      </c>
      <c r="F52" s="357" t="s">
        <v>8</v>
      </c>
      <c r="G52" s="388"/>
      <c r="H52" s="388"/>
      <c r="I52" s="388">
        <f>'Rider Rates'!$B$130</f>
        <v>0</v>
      </c>
      <c r="J52" s="395">
        <f>SUM(G52:I52)</f>
        <v>0</v>
      </c>
      <c r="K52" s="366" t="s">
        <v>42</v>
      </c>
      <c r="L52" s="250"/>
      <c r="M52" s="250"/>
      <c r="N52" s="250">
        <f>D52*J52</f>
        <v>0</v>
      </c>
      <c r="O52" s="250">
        <f>SUM(L52:N52)</f>
        <v>0</v>
      </c>
      <c r="P52" s="360">
        <f>'Rider Rates'!$D$130</f>
        <v>44531</v>
      </c>
      <c r="Q52" s="385"/>
      <c r="R52" s="382"/>
      <c r="S52" s="376"/>
      <c r="T52" s="377"/>
      <c r="U52" s="335"/>
      <c r="V52" s="378"/>
      <c r="W52" s="335"/>
      <c r="X52" s="335"/>
      <c r="Y52" s="335"/>
      <c r="Z52" s="335"/>
      <c r="AA52" s="335"/>
      <c r="AB52" s="335"/>
      <c r="AC52" s="335"/>
      <c r="AD52" s="335"/>
      <c r="AE52" s="335"/>
      <c r="AF52" s="335"/>
      <c r="AG52" s="335"/>
      <c r="AH52" s="335"/>
      <c r="AI52" s="335"/>
      <c r="AJ52" s="335"/>
      <c r="AK52" s="335"/>
      <c r="AL52" s="335"/>
      <c r="AM52" s="335"/>
      <c r="AN52" s="335"/>
      <c r="AO52" s="335"/>
      <c r="AP52" s="335"/>
      <c r="AQ52" s="335"/>
      <c r="AR52" s="335"/>
      <c r="AS52" s="335"/>
      <c r="AT52" s="335"/>
      <c r="AU52" s="335"/>
      <c r="AV52" s="335"/>
      <c r="AW52" s="335"/>
      <c r="AX52" s="335"/>
      <c r="AY52" s="335"/>
      <c r="AZ52" s="335"/>
      <c r="BA52" s="335"/>
      <c r="BB52" s="335"/>
      <c r="BC52" s="335"/>
      <c r="BD52" s="335"/>
      <c r="BE52" s="335"/>
      <c r="BF52" s="335"/>
      <c r="BG52" s="335"/>
      <c r="BH52" s="335"/>
      <c r="BI52" s="335"/>
      <c r="BJ52" s="335"/>
      <c r="BK52" s="335"/>
      <c r="BL52" s="335"/>
      <c r="BM52" s="335"/>
      <c r="BN52" s="335"/>
      <c r="BO52" s="335"/>
      <c r="BP52" s="335"/>
      <c r="BQ52" s="335"/>
      <c r="BR52" s="335"/>
      <c r="BS52" s="335"/>
      <c r="BT52" s="335"/>
      <c r="BU52" s="335"/>
      <c r="BV52" s="335"/>
      <c r="BW52" s="335"/>
      <c r="BX52" s="335"/>
      <c r="BY52" s="335"/>
      <c r="BZ52" s="335"/>
      <c r="CA52" s="335"/>
      <c r="CB52" s="335"/>
      <c r="CC52" s="335"/>
      <c r="CD52" s="335"/>
      <c r="CE52" s="335"/>
      <c r="CF52" s="335"/>
      <c r="CG52" s="335"/>
      <c r="CH52" s="335"/>
      <c r="CI52" s="335"/>
      <c r="CJ52" s="335"/>
      <c r="CK52" s="335"/>
      <c r="CL52" s="335"/>
      <c r="CM52" s="335"/>
      <c r="CN52" s="335"/>
      <c r="CO52" s="335"/>
      <c r="CP52" s="335"/>
      <c r="CQ52" s="335"/>
      <c r="CR52" s="335"/>
      <c r="CS52" s="335"/>
      <c r="CT52" s="335"/>
      <c r="CU52" s="335"/>
      <c r="CV52" s="335"/>
      <c r="CW52" s="335"/>
      <c r="CX52" s="335"/>
      <c r="CY52" s="335"/>
      <c r="CZ52" s="335"/>
      <c r="DA52" s="335"/>
      <c r="DB52" s="335"/>
      <c r="DC52" s="335"/>
      <c r="DD52" s="335"/>
      <c r="DE52" s="335"/>
      <c r="DF52" s="335"/>
      <c r="DG52" s="335"/>
      <c r="DH52" s="335"/>
      <c r="DI52" s="335"/>
      <c r="DJ52" s="335"/>
      <c r="DK52" s="335"/>
      <c r="DL52" s="335"/>
      <c r="DM52" s="335"/>
      <c r="DN52" s="335"/>
      <c r="DO52" s="335"/>
      <c r="DP52" s="335"/>
      <c r="DQ52" s="335"/>
      <c r="DR52" s="335"/>
      <c r="DS52" s="335"/>
      <c r="DT52" s="335"/>
      <c r="DU52" s="335"/>
      <c r="DV52" s="335"/>
      <c r="DW52" s="335"/>
      <c r="DX52" s="335"/>
      <c r="DY52" s="335"/>
      <c r="DZ52" s="335"/>
      <c r="EA52" s="335"/>
      <c r="EB52" s="335"/>
      <c r="EC52" s="335"/>
      <c r="ED52" s="335"/>
      <c r="EE52" s="335"/>
      <c r="EF52" s="335"/>
      <c r="EG52" s="335"/>
      <c r="EH52" s="335"/>
      <c r="EI52" s="335"/>
      <c r="EJ52" s="335"/>
      <c r="EK52" s="335"/>
      <c r="EL52" s="335"/>
      <c r="EM52" s="335"/>
      <c r="EN52" s="335"/>
      <c r="EO52" s="335"/>
      <c r="EP52" s="335"/>
      <c r="EQ52" s="335"/>
      <c r="ER52" s="335"/>
      <c r="ES52" s="335"/>
      <c r="ET52" s="335"/>
      <c r="EU52" s="335"/>
      <c r="EV52" s="335"/>
      <c r="EW52" s="335"/>
      <c r="EX52" s="335"/>
      <c r="EY52" s="335"/>
      <c r="EZ52" s="335"/>
      <c r="FA52" s="335"/>
      <c r="FB52" s="335"/>
      <c r="FC52" s="335"/>
      <c r="FD52" s="335"/>
      <c r="FE52" s="335"/>
      <c r="FF52" s="335"/>
      <c r="FG52" s="335"/>
      <c r="FH52" s="335"/>
      <c r="FI52" s="335"/>
      <c r="FJ52" s="335"/>
      <c r="FK52" s="335"/>
      <c r="FL52" s="335"/>
      <c r="FM52" s="335"/>
      <c r="FN52" s="335"/>
      <c r="FO52" s="335"/>
      <c r="FP52" s="335"/>
      <c r="FQ52" s="335"/>
      <c r="FR52" s="335"/>
      <c r="FS52" s="335"/>
      <c r="FT52" s="335"/>
      <c r="FU52" s="335"/>
      <c r="FV52" s="335"/>
      <c r="FW52" s="335"/>
      <c r="FX52" s="335"/>
      <c r="FY52" s="335"/>
      <c r="FZ52" s="335"/>
      <c r="GA52" s="335"/>
      <c r="GB52" s="335"/>
      <c r="GC52" s="335"/>
      <c r="GD52" s="335"/>
      <c r="GE52" s="335"/>
      <c r="GF52" s="335"/>
      <c r="GG52" s="335"/>
      <c r="GH52" s="335"/>
      <c r="GI52" s="335"/>
      <c r="GJ52" s="335"/>
      <c r="GK52" s="335"/>
      <c r="GL52" s="335"/>
      <c r="GM52" s="335"/>
      <c r="GN52" s="335"/>
      <c r="GO52" s="335"/>
      <c r="GP52" s="335"/>
      <c r="GQ52" s="335"/>
      <c r="GR52" s="335"/>
      <c r="GS52" s="335"/>
      <c r="GT52" s="335"/>
      <c r="GU52" s="335"/>
      <c r="GV52" s="335"/>
      <c r="GW52" s="335"/>
      <c r="GX52" s="335"/>
      <c r="GY52" s="335"/>
      <c r="GZ52" s="335"/>
      <c r="HA52" s="335"/>
      <c r="HB52" s="335"/>
      <c r="HC52" s="335"/>
      <c r="HD52" s="335"/>
      <c r="HE52" s="335"/>
      <c r="HF52" s="335"/>
      <c r="HG52" s="335"/>
      <c r="HH52" s="335"/>
      <c r="HI52" s="335"/>
      <c r="HJ52" s="335"/>
      <c r="HK52" s="335"/>
      <c r="HL52" s="335"/>
      <c r="HM52" s="335"/>
    </row>
    <row r="53" spans="1:236" x14ac:dyDescent="0.25">
      <c r="A53" s="396" t="s">
        <v>241</v>
      </c>
      <c r="B53" s="335"/>
      <c r="C53" s="335"/>
      <c r="D53" s="362"/>
      <c r="E53" s="363" t="s">
        <v>115</v>
      </c>
      <c r="F53" s="364" t="s">
        <v>8</v>
      </c>
      <c r="G53" s="406"/>
      <c r="H53" s="406"/>
      <c r="I53" s="406">
        <f>'Rider Rates'!$B$137</f>
        <v>0</v>
      </c>
      <c r="J53" s="406">
        <f>SUM(G53:I53)</f>
        <v>0</v>
      </c>
      <c r="K53" s="366"/>
      <c r="L53" s="407"/>
      <c r="M53" s="407"/>
      <c r="N53" s="407">
        <f>J53</f>
        <v>0</v>
      </c>
      <c r="O53" s="407">
        <f>SUM(L53:N53)</f>
        <v>0</v>
      </c>
      <c r="P53" s="408">
        <f>'Rider Rates'!$D$137</f>
        <v>44531</v>
      </c>
      <c r="Q53" s="385"/>
      <c r="R53" s="382"/>
      <c r="S53" s="376"/>
      <c r="T53" s="377"/>
      <c r="U53" s="335"/>
      <c r="V53" s="378"/>
      <c r="W53" s="335"/>
      <c r="X53" s="335"/>
      <c r="Y53" s="335"/>
      <c r="Z53" s="335"/>
      <c r="AA53" s="335"/>
      <c r="AB53" s="335"/>
      <c r="AC53" s="335"/>
      <c r="AD53" s="335"/>
      <c r="AE53" s="335"/>
      <c r="AF53" s="335"/>
      <c r="AG53" s="335"/>
      <c r="AH53" s="335"/>
      <c r="AI53" s="335"/>
      <c r="AJ53" s="335"/>
      <c r="AK53" s="335"/>
      <c r="AL53" s="335"/>
      <c r="AM53" s="335"/>
      <c r="AN53" s="335"/>
      <c r="AO53" s="335"/>
      <c r="AP53" s="335"/>
      <c r="AQ53" s="335"/>
      <c r="AR53" s="335"/>
      <c r="AS53" s="335"/>
      <c r="AT53" s="335"/>
      <c r="AU53" s="335"/>
      <c r="AV53" s="335"/>
      <c r="AW53" s="335"/>
      <c r="AX53" s="335"/>
      <c r="AY53" s="335"/>
      <c r="AZ53" s="335"/>
      <c r="BA53" s="335"/>
      <c r="BB53" s="335"/>
      <c r="BC53" s="335"/>
      <c r="BD53" s="335"/>
      <c r="BE53" s="335"/>
      <c r="BF53" s="335"/>
      <c r="BG53" s="335"/>
      <c r="BH53" s="335"/>
      <c r="BI53" s="335"/>
      <c r="BJ53" s="335"/>
      <c r="BK53" s="335"/>
      <c r="BL53" s="335"/>
      <c r="BM53" s="335"/>
      <c r="BN53" s="335"/>
      <c r="BO53" s="335"/>
      <c r="BP53" s="335"/>
      <c r="BQ53" s="335"/>
      <c r="BR53" s="335"/>
      <c r="BS53" s="335"/>
      <c r="BT53" s="335"/>
      <c r="BU53" s="335"/>
      <c r="BV53" s="335"/>
      <c r="BW53" s="335"/>
      <c r="BX53" s="335"/>
      <c r="BY53" s="335"/>
      <c r="BZ53" s="335"/>
      <c r="CA53" s="335"/>
      <c r="CB53" s="335"/>
      <c r="CC53" s="335"/>
      <c r="CD53" s="335"/>
      <c r="CE53" s="335"/>
      <c r="CF53" s="335"/>
      <c r="CG53" s="335"/>
      <c r="CH53" s="335"/>
      <c r="CI53" s="335"/>
      <c r="CJ53" s="335"/>
      <c r="CK53" s="335"/>
      <c r="CL53" s="335"/>
      <c r="CM53" s="335"/>
      <c r="CN53" s="335"/>
      <c r="CO53" s="335"/>
      <c r="CP53" s="335"/>
      <c r="CQ53" s="335"/>
      <c r="CR53" s="335"/>
      <c r="CS53" s="335"/>
      <c r="CT53" s="335"/>
      <c r="CU53" s="335"/>
      <c r="CV53" s="335"/>
      <c r="CW53" s="335"/>
      <c r="CX53" s="335"/>
      <c r="CY53" s="335"/>
      <c r="CZ53" s="335"/>
      <c r="DA53" s="335"/>
      <c r="DB53" s="335"/>
      <c r="DC53" s="335"/>
      <c r="DD53" s="335"/>
      <c r="DE53" s="335"/>
      <c r="DF53" s="335"/>
      <c r="DG53" s="335"/>
      <c r="DH53" s="335"/>
      <c r="DI53" s="335"/>
      <c r="DJ53" s="335"/>
      <c r="DK53" s="335"/>
      <c r="DL53" s="335"/>
      <c r="DM53" s="335"/>
      <c r="DN53" s="335"/>
      <c r="DO53" s="335"/>
      <c r="DP53" s="335"/>
      <c r="DQ53" s="335"/>
      <c r="DR53" s="335"/>
      <c r="DS53" s="335"/>
      <c r="DT53" s="335"/>
      <c r="DU53" s="335"/>
      <c r="DV53" s="335"/>
      <c r="DW53" s="335"/>
      <c r="DX53" s="335"/>
      <c r="DY53" s="335"/>
      <c r="DZ53" s="335"/>
      <c r="EA53" s="335"/>
      <c r="EB53" s="335"/>
      <c r="EC53" s="335"/>
      <c r="ED53" s="335"/>
      <c r="EE53" s="335"/>
      <c r="EF53" s="335"/>
      <c r="EG53" s="335"/>
      <c r="EH53" s="335"/>
      <c r="EI53" s="335"/>
      <c r="EJ53" s="335"/>
      <c r="EK53" s="335"/>
      <c r="EL53" s="335"/>
      <c r="EM53" s="335"/>
      <c r="EN53" s="335"/>
      <c r="EO53" s="335"/>
      <c r="EP53" s="335"/>
      <c r="EQ53" s="335"/>
      <c r="ER53" s="335"/>
      <c r="ES53" s="335"/>
      <c r="ET53" s="335"/>
      <c r="EU53" s="335"/>
      <c r="EV53" s="335"/>
      <c r="EW53" s="335"/>
      <c r="EX53" s="335"/>
      <c r="EY53" s="335"/>
      <c r="EZ53" s="335"/>
      <c r="FA53" s="335"/>
      <c r="FB53" s="335"/>
      <c r="FC53" s="335"/>
      <c r="FD53" s="335"/>
      <c r="FE53" s="335"/>
      <c r="FF53" s="335"/>
      <c r="FG53" s="335"/>
      <c r="FH53" s="335"/>
      <c r="FI53" s="335"/>
      <c r="FJ53" s="335"/>
      <c r="FK53" s="335"/>
      <c r="FL53" s="335"/>
      <c r="FM53" s="335"/>
      <c r="FN53" s="335"/>
      <c r="FO53" s="335"/>
      <c r="FP53" s="335"/>
      <c r="FQ53" s="335"/>
      <c r="FR53" s="335"/>
      <c r="FS53" s="335"/>
      <c r="FT53" s="335"/>
      <c r="FU53" s="335"/>
      <c r="FV53" s="335"/>
      <c r="FW53" s="335"/>
      <c r="FX53" s="335"/>
      <c r="FY53" s="335"/>
      <c r="FZ53" s="335"/>
      <c r="GA53" s="335"/>
      <c r="GB53" s="335"/>
      <c r="GC53" s="335"/>
      <c r="GD53" s="335"/>
      <c r="GE53" s="335"/>
      <c r="GF53" s="335"/>
      <c r="GG53" s="335"/>
      <c r="GH53" s="335"/>
      <c r="GI53" s="335"/>
      <c r="GJ53" s="335"/>
      <c r="GK53" s="335"/>
      <c r="GL53" s="335"/>
      <c r="GM53" s="335"/>
      <c r="GN53" s="335"/>
      <c r="GO53" s="335"/>
      <c r="GP53" s="335"/>
      <c r="GQ53" s="335"/>
      <c r="GR53" s="335"/>
      <c r="GS53" s="335"/>
      <c r="GT53" s="335"/>
      <c r="GU53" s="335"/>
      <c r="GV53" s="335"/>
      <c r="GW53" s="335"/>
      <c r="GX53" s="335"/>
      <c r="GY53" s="335"/>
      <c r="GZ53" s="335"/>
      <c r="HA53" s="335"/>
      <c r="HB53" s="335"/>
      <c r="HC53" s="335"/>
      <c r="HD53" s="335"/>
      <c r="HE53" s="335"/>
      <c r="HF53" s="335"/>
      <c r="HG53" s="335"/>
      <c r="HH53" s="335"/>
      <c r="HI53" s="335"/>
      <c r="HJ53" s="335"/>
      <c r="HK53" s="335"/>
      <c r="HL53" s="335"/>
      <c r="HM53" s="335"/>
    </row>
    <row r="54" spans="1:236" x14ac:dyDescent="0.25">
      <c r="A54" s="396" t="s">
        <v>243</v>
      </c>
      <c r="B54" s="335"/>
      <c r="C54" s="335"/>
      <c r="D54" s="362"/>
      <c r="E54" s="363"/>
      <c r="F54" s="364"/>
      <c r="G54" s="406"/>
      <c r="H54" s="406"/>
      <c r="I54" s="406"/>
      <c r="J54" s="406"/>
      <c r="K54" s="366"/>
      <c r="L54" s="407"/>
      <c r="M54" s="407"/>
      <c r="N54" s="407"/>
      <c r="O54" s="407"/>
      <c r="P54" s="408"/>
      <c r="Q54" s="385"/>
      <c r="R54" s="382"/>
      <c r="S54" s="376"/>
      <c r="T54" s="377"/>
      <c r="U54" s="335"/>
      <c r="V54" s="378"/>
      <c r="W54" s="335"/>
      <c r="X54" s="335"/>
      <c r="Y54" s="335"/>
      <c r="Z54" s="335"/>
      <c r="AA54" s="335"/>
      <c r="AB54" s="335"/>
      <c r="AC54" s="335"/>
      <c r="AD54" s="335"/>
      <c r="AE54" s="335"/>
      <c r="AF54" s="335"/>
      <c r="AG54" s="335"/>
      <c r="AH54" s="335"/>
      <c r="AI54" s="335"/>
      <c r="AJ54" s="335"/>
      <c r="AK54" s="335"/>
      <c r="AL54" s="335"/>
      <c r="AM54" s="335"/>
      <c r="AN54" s="335"/>
      <c r="AO54" s="335"/>
      <c r="AP54" s="335"/>
      <c r="AQ54" s="335"/>
      <c r="AR54" s="335"/>
      <c r="AS54" s="335"/>
      <c r="AT54" s="335"/>
      <c r="AU54" s="335"/>
      <c r="AV54" s="335"/>
      <c r="AW54" s="335"/>
      <c r="AX54" s="335"/>
      <c r="AY54" s="335"/>
      <c r="AZ54" s="335"/>
      <c r="BA54" s="335"/>
      <c r="BB54" s="335"/>
      <c r="BC54" s="335"/>
      <c r="BD54" s="335"/>
      <c r="BE54" s="335"/>
      <c r="BF54" s="335"/>
      <c r="BG54" s="335"/>
      <c r="BH54" s="335"/>
      <c r="BI54" s="335"/>
      <c r="BJ54" s="335"/>
      <c r="BK54" s="335"/>
      <c r="BL54" s="335"/>
      <c r="BM54" s="335"/>
      <c r="BN54" s="335"/>
      <c r="BO54" s="335"/>
      <c r="BP54" s="335"/>
      <c r="BQ54" s="335"/>
      <c r="BR54" s="335"/>
      <c r="BS54" s="335"/>
      <c r="BT54" s="335"/>
      <c r="BU54" s="335"/>
      <c r="BV54" s="335"/>
      <c r="BW54" s="335"/>
      <c r="BX54" s="335"/>
      <c r="BY54" s="335"/>
      <c r="BZ54" s="335"/>
      <c r="CA54" s="335"/>
      <c r="CB54" s="335"/>
      <c r="CC54" s="335"/>
      <c r="CD54" s="335"/>
      <c r="CE54" s="335"/>
      <c r="CF54" s="335"/>
      <c r="CG54" s="335"/>
      <c r="CH54" s="335"/>
      <c r="CI54" s="335"/>
      <c r="CJ54" s="335"/>
      <c r="CK54" s="335"/>
      <c r="CL54" s="335"/>
      <c r="CM54" s="335"/>
      <c r="CN54" s="335"/>
      <c r="CO54" s="335"/>
      <c r="CP54" s="335"/>
      <c r="CQ54" s="335"/>
      <c r="CR54" s="335"/>
      <c r="CS54" s="335"/>
      <c r="CT54" s="335"/>
      <c r="CU54" s="335"/>
      <c r="CV54" s="335"/>
      <c r="CW54" s="335"/>
      <c r="CX54" s="335"/>
      <c r="CY54" s="335"/>
      <c r="CZ54" s="335"/>
      <c r="DA54" s="335"/>
      <c r="DB54" s="335"/>
      <c r="DC54" s="335"/>
      <c r="DD54" s="335"/>
      <c r="DE54" s="335"/>
      <c r="DF54" s="335"/>
      <c r="DG54" s="335"/>
      <c r="DH54" s="335"/>
      <c r="DI54" s="335"/>
      <c r="DJ54" s="335"/>
      <c r="DK54" s="335"/>
      <c r="DL54" s="335"/>
      <c r="DM54" s="335"/>
      <c r="DN54" s="335"/>
      <c r="DO54" s="335"/>
      <c r="DP54" s="335"/>
      <c r="DQ54" s="335"/>
      <c r="DR54" s="335"/>
      <c r="DS54" s="335"/>
      <c r="DT54" s="335"/>
      <c r="DU54" s="335"/>
      <c r="DV54" s="335"/>
      <c r="DW54" s="335"/>
      <c r="DX54" s="335"/>
      <c r="DY54" s="335"/>
      <c r="DZ54" s="335"/>
      <c r="EA54" s="335"/>
      <c r="EB54" s="335"/>
      <c r="EC54" s="335"/>
      <c r="ED54" s="335"/>
      <c r="EE54" s="335"/>
      <c r="EF54" s="335"/>
      <c r="EG54" s="335"/>
      <c r="EH54" s="335"/>
      <c r="EI54" s="335"/>
      <c r="EJ54" s="335"/>
      <c r="EK54" s="335"/>
      <c r="EL54" s="335"/>
      <c r="EM54" s="335"/>
      <c r="EN54" s="335"/>
      <c r="EO54" s="335"/>
      <c r="EP54" s="335"/>
      <c r="EQ54" s="335"/>
      <c r="ER54" s="335"/>
      <c r="ES54" s="335"/>
      <c r="ET54" s="335"/>
      <c r="EU54" s="335"/>
      <c r="EV54" s="335"/>
      <c r="EW54" s="335"/>
      <c r="EX54" s="335"/>
      <c r="EY54" s="335"/>
      <c r="EZ54" s="335"/>
      <c r="FA54" s="335"/>
      <c r="FB54" s="335"/>
      <c r="FC54" s="335"/>
      <c r="FD54" s="335"/>
      <c r="FE54" s="335"/>
      <c r="FF54" s="335"/>
      <c r="FG54" s="335"/>
      <c r="FH54" s="335"/>
      <c r="FI54" s="335"/>
      <c r="FJ54" s="335"/>
      <c r="FK54" s="335"/>
      <c r="FL54" s="335"/>
      <c r="FM54" s="335"/>
      <c r="FN54" s="335"/>
      <c r="FO54" s="335"/>
      <c r="FP54" s="335"/>
      <c r="FQ54" s="335"/>
      <c r="FR54" s="335"/>
      <c r="FS54" s="335"/>
      <c r="FT54" s="335"/>
      <c r="FU54" s="335"/>
      <c r="FV54" s="335"/>
      <c r="FW54" s="335"/>
      <c r="FX54" s="335"/>
      <c r="FY54" s="335"/>
      <c r="FZ54" s="335"/>
      <c r="GA54" s="335"/>
      <c r="GB54" s="335"/>
      <c r="GC54" s="335"/>
      <c r="GD54" s="335"/>
      <c r="GE54" s="335"/>
      <c r="GF54" s="335"/>
      <c r="GG54" s="335"/>
      <c r="GH54" s="335"/>
      <c r="GI54" s="335"/>
      <c r="GJ54" s="335"/>
      <c r="GK54" s="335"/>
      <c r="GL54" s="335"/>
      <c r="GM54" s="335"/>
      <c r="GN54" s="335"/>
      <c r="GO54" s="335"/>
      <c r="GP54" s="335"/>
      <c r="GQ54" s="335"/>
      <c r="GR54" s="335"/>
      <c r="GS54" s="335"/>
      <c r="GT54" s="335"/>
      <c r="GU54" s="335"/>
      <c r="GV54" s="335"/>
      <c r="GW54" s="335"/>
      <c r="GX54" s="335"/>
      <c r="GY54" s="335"/>
      <c r="GZ54" s="335"/>
      <c r="HA54" s="335"/>
      <c r="HB54" s="335"/>
      <c r="HC54" s="335"/>
      <c r="HD54" s="335"/>
      <c r="HE54" s="335"/>
      <c r="HF54" s="335"/>
      <c r="HG54" s="335"/>
      <c r="HH54" s="335"/>
      <c r="HI54" s="335"/>
      <c r="HJ54" s="335"/>
      <c r="HK54" s="335"/>
      <c r="HL54" s="335"/>
      <c r="HM54" s="335"/>
    </row>
    <row r="55" spans="1:236" x14ac:dyDescent="0.25">
      <c r="A55" s="409" t="s">
        <v>71</v>
      </c>
      <c r="B55" s="346"/>
      <c r="C55" s="346"/>
      <c r="D55" s="410"/>
      <c r="E55" s="411"/>
      <c r="F55" s="412"/>
      <c r="G55" s="412"/>
      <c r="H55" s="412"/>
      <c r="I55" s="412"/>
      <c r="J55" s="412"/>
      <c r="K55" s="413"/>
      <c r="L55" s="414">
        <f>SUM(L27:L54)</f>
        <v>0</v>
      </c>
      <c r="M55" s="414">
        <f t="shared" ref="M55:O55" si="3">SUM(M27:M54)</f>
        <v>0</v>
      </c>
      <c r="N55" s="414">
        <f t="shared" si="3"/>
        <v>26.639999999999997</v>
      </c>
      <c r="O55" s="414">
        <f t="shared" si="3"/>
        <v>26.639999999999997</v>
      </c>
      <c r="P55" s="415"/>
      <c r="Q55" s="385"/>
      <c r="R55" s="382"/>
      <c r="S55" s="376"/>
      <c r="T55" s="377"/>
      <c r="U55" s="335"/>
      <c r="V55" s="378"/>
      <c r="W55" s="335"/>
      <c r="X55" s="335"/>
      <c r="Y55" s="335"/>
      <c r="Z55" s="335"/>
      <c r="AA55" s="335"/>
      <c r="AB55" s="335"/>
      <c r="AC55" s="335"/>
      <c r="AD55" s="335"/>
      <c r="AE55" s="335"/>
      <c r="AF55" s="335"/>
      <c r="AG55" s="335"/>
      <c r="AH55" s="335"/>
      <c r="AI55" s="335"/>
      <c r="AJ55" s="335"/>
      <c r="AK55" s="335"/>
      <c r="AL55" s="335"/>
      <c r="AM55" s="335"/>
      <c r="AN55" s="335"/>
      <c r="AO55" s="335"/>
      <c r="AP55" s="335"/>
      <c r="AQ55" s="335"/>
      <c r="AR55" s="335"/>
      <c r="AS55" s="335"/>
      <c r="AT55" s="335"/>
      <c r="AU55" s="335"/>
      <c r="AV55" s="335"/>
      <c r="AW55" s="335"/>
      <c r="AX55" s="335"/>
      <c r="AY55" s="335"/>
      <c r="AZ55" s="335"/>
      <c r="BA55" s="335"/>
      <c r="BB55" s="335"/>
      <c r="BC55" s="335"/>
      <c r="BD55" s="335"/>
      <c r="BE55" s="335"/>
      <c r="BF55" s="335"/>
      <c r="BG55" s="335"/>
      <c r="BH55" s="335"/>
      <c r="BI55" s="335"/>
      <c r="BJ55" s="335"/>
      <c r="BK55" s="335"/>
      <c r="BL55" s="335"/>
      <c r="BM55" s="335"/>
      <c r="BN55" s="335"/>
      <c r="BO55" s="335"/>
      <c r="BP55" s="335"/>
      <c r="BQ55" s="335"/>
      <c r="BR55" s="335"/>
      <c r="BS55" s="335"/>
      <c r="BT55" s="335"/>
      <c r="BU55" s="335"/>
      <c r="BV55" s="335"/>
      <c r="BW55" s="335"/>
      <c r="BX55" s="335"/>
      <c r="BY55" s="335"/>
      <c r="BZ55" s="335"/>
      <c r="CA55" s="335"/>
      <c r="CB55" s="335"/>
      <c r="CC55" s="335"/>
      <c r="CD55" s="335"/>
      <c r="CE55" s="335"/>
      <c r="CF55" s="335"/>
      <c r="CG55" s="335"/>
      <c r="CH55" s="335"/>
      <c r="CI55" s="335"/>
      <c r="CJ55" s="335"/>
      <c r="CK55" s="335"/>
      <c r="CL55" s="335"/>
      <c r="CM55" s="335"/>
      <c r="CN55" s="335"/>
      <c r="CO55" s="335"/>
      <c r="CP55" s="335"/>
      <c r="CQ55" s="335"/>
      <c r="CR55" s="335"/>
      <c r="CS55" s="335"/>
      <c r="CT55" s="335"/>
      <c r="CU55" s="335"/>
      <c r="CV55" s="335"/>
      <c r="CW55" s="335"/>
      <c r="CX55" s="335"/>
      <c r="CY55" s="335"/>
      <c r="CZ55" s="335"/>
      <c r="DA55" s="335"/>
      <c r="DB55" s="335"/>
      <c r="DC55" s="335"/>
      <c r="DD55" s="335"/>
      <c r="DE55" s="335"/>
      <c r="DF55" s="335"/>
      <c r="DG55" s="335"/>
      <c r="DH55" s="335"/>
      <c r="DI55" s="335"/>
      <c r="DJ55" s="335"/>
      <c r="DK55" s="335"/>
      <c r="DL55" s="335"/>
      <c r="DM55" s="335"/>
      <c r="DN55" s="335"/>
      <c r="DO55" s="335"/>
      <c r="DP55" s="335"/>
      <c r="DQ55" s="335"/>
      <c r="DR55" s="335"/>
      <c r="DS55" s="335"/>
      <c r="DT55" s="335"/>
      <c r="DU55" s="335"/>
      <c r="DV55" s="335"/>
      <c r="DW55" s="335"/>
      <c r="DX55" s="335"/>
      <c r="DY55" s="335"/>
      <c r="DZ55" s="335"/>
      <c r="EA55" s="335"/>
      <c r="EB55" s="335"/>
      <c r="EC55" s="335"/>
      <c r="ED55" s="335"/>
      <c r="EE55" s="335"/>
      <c r="EF55" s="335"/>
      <c r="EG55" s="335"/>
      <c r="EH55" s="335"/>
      <c r="EI55" s="335"/>
      <c r="EJ55" s="335"/>
      <c r="EK55" s="335"/>
      <c r="EL55" s="335"/>
      <c r="EM55" s="335"/>
      <c r="EN55" s="335"/>
      <c r="EO55" s="335"/>
      <c r="EP55" s="335"/>
      <c r="EQ55" s="335"/>
      <c r="ER55" s="335"/>
      <c r="ES55" s="335"/>
      <c r="ET55" s="335"/>
      <c r="EU55" s="335"/>
      <c r="EV55" s="335"/>
      <c r="EW55" s="335"/>
      <c r="EX55" s="335"/>
      <c r="EY55" s="335"/>
      <c r="EZ55" s="335"/>
      <c r="FA55" s="335"/>
      <c r="FB55" s="335"/>
      <c r="FC55" s="335"/>
      <c r="FD55" s="335"/>
      <c r="FE55" s="335"/>
      <c r="FF55" s="335"/>
      <c r="FG55" s="335"/>
      <c r="FH55" s="335"/>
      <c r="FI55" s="335"/>
      <c r="FJ55" s="335"/>
      <c r="FK55" s="335"/>
      <c r="FL55" s="335"/>
      <c r="FM55" s="335"/>
      <c r="FN55" s="335"/>
      <c r="FO55" s="335"/>
      <c r="FP55" s="335"/>
      <c r="FQ55" s="335"/>
      <c r="FR55" s="335"/>
      <c r="FS55" s="335"/>
      <c r="FT55" s="335"/>
      <c r="FU55" s="335"/>
      <c r="FV55" s="335"/>
      <c r="FW55" s="335"/>
      <c r="FX55" s="335"/>
      <c r="FY55" s="335"/>
      <c r="FZ55" s="335"/>
      <c r="GA55" s="335"/>
      <c r="GB55" s="335"/>
      <c r="GC55" s="335"/>
      <c r="GD55" s="335"/>
      <c r="GE55" s="335"/>
      <c r="GF55" s="335"/>
      <c r="GG55" s="335"/>
      <c r="GH55" s="335"/>
      <c r="GI55" s="335"/>
      <c r="GJ55" s="335"/>
      <c r="GK55" s="335"/>
      <c r="GL55" s="335"/>
      <c r="GM55" s="335"/>
      <c r="GN55" s="335"/>
      <c r="GO55" s="335"/>
      <c r="GP55" s="335"/>
      <c r="GQ55" s="335"/>
      <c r="GR55" s="335"/>
      <c r="GS55" s="335"/>
      <c r="GT55" s="335"/>
      <c r="GU55" s="335"/>
      <c r="GV55" s="335"/>
      <c r="GW55" s="335"/>
      <c r="GX55" s="335"/>
      <c r="GY55" s="335"/>
      <c r="GZ55" s="335"/>
      <c r="HA55" s="335"/>
      <c r="HB55" s="335"/>
      <c r="HC55" s="335"/>
      <c r="HD55" s="335"/>
      <c r="HE55" s="335"/>
      <c r="HF55" s="335"/>
      <c r="HG55" s="335"/>
      <c r="HH55" s="335"/>
      <c r="HI55" s="335"/>
      <c r="HJ55" s="335"/>
      <c r="HK55" s="335"/>
      <c r="HL55" s="335"/>
      <c r="HM55" s="335"/>
    </row>
    <row r="56" spans="1:236" x14ac:dyDescent="0.25">
      <c r="A56" s="335"/>
      <c r="B56" s="335"/>
      <c r="C56" s="335"/>
      <c r="D56" s="362"/>
      <c r="E56" s="397"/>
      <c r="F56" s="385"/>
      <c r="G56" s="385"/>
      <c r="H56" s="385"/>
      <c r="I56" s="385"/>
      <c r="J56" s="382"/>
      <c r="K56" s="366"/>
      <c r="L56" s="385"/>
      <c r="M56" s="385"/>
      <c r="N56" s="385"/>
      <c r="O56" s="385"/>
      <c r="P56" s="417"/>
      <c r="Q56" s="385"/>
      <c r="R56" s="382"/>
      <c r="S56" s="376"/>
      <c r="T56" s="377"/>
      <c r="U56" s="335"/>
      <c r="V56" s="378"/>
      <c r="W56" s="335"/>
      <c r="X56" s="335"/>
      <c r="Y56" s="335"/>
      <c r="Z56" s="335"/>
      <c r="AA56" s="335"/>
      <c r="AB56" s="335"/>
      <c r="AC56" s="335"/>
      <c r="AD56" s="335"/>
      <c r="AE56" s="335"/>
      <c r="AF56" s="335"/>
      <c r="AG56" s="335"/>
      <c r="AH56" s="335"/>
      <c r="AI56" s="335"/>
      <c r="AJ56" s="335"/>
      <c r="AK56" s="335"/>
      <c r="AL56" s="335"/>
      <c r="AM56" s="335"/>
      <c r="AN56" s="335"/>
      <c r="AO56" s="335"/>
      <c r="AP56" s="335"/>
      <c r="AQ56" s="335"/>
      <c r="AR56" s="335"/>
      <c r="AS56" s="335"/>
      <c r="AT56" s="335"/>
      <c r="AU56" s="335"/>
      <c r="AV56" s="335"/>
      <c r="AW56" s="335"/>
      <c r="AX56" s="335"/>
      <c r="AY56" s="335"/>
      <c r="AZ56" s="335"/>
      <c r="BA56" s="335"/>
      <c r="BB56" s="335"/>
      <c r="BC56" s="335"/>
      <c r="BD56" s="335"/>
      <c r="BE56" s="335"/>
      <c r="BF56" s="335"/>
      <c r="BG56" s="335"/>
      <c r="BH56" s="335"/>
      <c r="BI56" s="335"/>
      <c r="BJ56" s="335"/>
      <c r="BK56" s="335"/>
      <c r="BL56" s="335"/>
      <c r="BM56" s="335"/>
      <c r="BN56" s="335"/>
      <c r="BO56" s="335"/>
      <c r="BP56" s="335"/>
      <c r="BQ56" s="335"/>
      <c r="BR56" s="335"/>
      <c r="BS56" s="335"/>
      <c r="BT56" s="335"/>
      <c r="BU56" s="335"/>
      <c r="BV56" s="335"/>
      <c r="BW56" s="335"/>
      <c r="BX56" s="335"/>
      <c r="BY56" s="335"/>
      <c r="BZ56" s="335"/>
      <c r="CA56" s="335"/>
      <c r="CB56" s="335"/>
      <c r="CC56" s="335"/>
      <c r="CD56" s="335"/>
      <c r="CE56" s="335"/>
      <c r="CF56" s="335"/>
      <c r="CG56" s="335"/>
      <c r="CH56" s="335"/>
      <c r="CI56" s="335"/>
      <c r="CJ56" s="335"/>
      <c r="CK56" s="335"/>
      <c r="CL56" s="335"/>
      <c r="CM56" s="335"/>
      <c r="CN56" s="335"/>
      <c r="CO56" s="335"/>
      <c r="CP56" s="335"/>
      <c r="CQ56" s="335"/>
      <c r="CR56" s="335"/>
      <c r="CS56" s="335"/>
      <c r="CT56" s="335"/>
      <c r="CU56" s="335"/>
      <c r="CV56" s="335"/>
      <c r="CW56" s="335"/>
      <c r="CX56" s="335"/>
      <c r="CY56" s="335"/>
      <c r="CZ56" s="335"/>
      <c r="DA56" s="335"/>
      <c r="DB56" s="335"/>
      <c r="DC56" s="335"/>
      <c r="DD56" s="335"/>
      <c r="DE56" s="335"/>
      <c r="DF56" s="335"/>
      <c r="DG56" s="335"/>
      <c r="DH56" s="335"/>
      <c r="DI56" s="335"/>
      <c r="DJ56" s="335"/>
      <c r="DK56" s="335"/>
      <c r="DL56" s="335"/>
      <c r="DM56" s="335"/>
      <c r="DN56" s="335"/>
      <c r="DO56" s="335"/>
      <c r="DP56" s="335"/>
      <c r="DQ56" s="335"/>
      <c r="DR56" s="335"/>
      <c r="DS56" s="335"/>
      <c r="DT56" s="335"/>
      <c r="DU56" s="335"/>
      <c r="DV56" s="335"/>
      <c r="DW56" s="335"/>
      <c r="DX56" s="335"/>
      <c r="DY56" s="335"/>
      <c r="DZ56" s="335"/>
      <c r="EA56" s="335"/>
      <c r="EB56" s="335"/>
      <c r="EC56" s="335"/>
      <c r="ED56" s="335"/>
      <c r="EE56" s="335"/>
      <c r="EF56" s="335"/>
      <c r="EG56" s="335"/>
      <c r="EH56" s="335"/>
      <c r="EI56" s="335"/>
      <c r="EJ56" s="335"/>
      <c r="EK56" s="335"/>
      <c r="EL56" s="335"/>
      <c r="EM56" s="335"/>
      <c r="EN56" s="335"/>
      <c r="EO56" s="335"/>
      <c r="EP56" s="335"/>
      <c r="EQ56" s="335"/>
      <c r="ER56" s="335"/>
      <c r="ES56" s="335"/>
      <c r="ET56" s="335"/>
      <c r="EU56" s="335"/>
      <c r="EV56" s="335"/>
      <c r="EW56" s="335"/>
      <c r="EX56" s="335"/>
      <c r="EY56" s="335"/>
      <c r="EZ56" s="335"/>
      <c r="FA56" s="335"/>
      <c r="FB56" s="335"/>
      <c r="FC56" s="335"/>
      <c r="FD56" s="335"/>
      <c r="FE56" s="335"/>
      <c r="FF56" s="335"/>
      <c r="FG56" s="335"/>
      <c r="FH56" s="335"/>
      <c r="FI56" s="335"/>
      <c r="FJ56" s="335"/>
      <c r="FK56" s="335"/>
      <c r="FL56" s="335"/>
      <c r="FM56" s="335"/>
      <c r="FN56" s="335"/>
      <c r="FO56" s="335"/>
      <c r="FP56" s="335"/>
      <c r="FQ56" s="335"/>
      <c r="FR56" s="335"/>
      <c r="FS56" s="335"/>
      <c r="FT56" s="335"/>
      <c r="FU56" s="335"/>
      <c r="FV56" s="335"/>
      <c r="FW56" s="335"/>
      <c r="FX56" s="335"/>
      <c r="FY56" s="335"/>
      <c r="FZ56" s="335"/>
      <c r="GA56" s="335"/>
      <c r="GB56" s="335"/>
      <c r="GC56" s="335"/>
      <c r="GD56" s="335"/>
      <c r="GE56" s="335"/>
      <c r="GF56" s="335"/>
      <c r="GG56" s="335"/>
      <c r="GH56" s="335"/>
      <c r="GI56" s="335"/>
      <c r="GJ56" s="335"/>
      <c r="GK56" s="335"/>
      <c r="GL56" s="335"/>
      <c r="GM56" s="335"/>
      <c r="GN56" s="335"/>
      <c r="GO56" s="335"/>
      <c r="GP56" s="335"/>
      <c r="GQ56" s="335"/>
      <c r="GR56" s="335"/>
      <c r="GS56" s="335"/>
      <c r="GT56" s="335"/>
      <c r="GU56" s="335"/>
      <c r="GV56" s="335"/>
      <c r="GW56" s="335"/>
      <c r="GX56" s="335"/>
      <c r="GY56" s="335"/>
      <c r="GZ56" s="335"/>
      <c r="HA56" s="335"/>
      <c r="HB56" s="335"/>
      <c r="HC56" s="335"/>
      <c r="HD56" s="335"/>
      <c r="HE56" s="335"/>
      <c r="HF56" s="335"/>
      <c r="HG56" s="335"/>
      <c r="HH56" s="335"/>
      <c r="HI56" s="335"/>
      <c r="HJ56" s="335"/>
      <c r="HK56" s="335"/>
      <c r="HL56" s="335"/>
      <c r="HM56" s="335"/>
    </row>
    <row r="57" spans="1:236" x14ac:dyDescent="0.25">
      <c r="A57" s="441" t="s">
        <v>94</v>
      </c>
      <c r="B57" s="379"/>
      <c r="C57" s="379"/>
      <c r="D57" s="379"/>
      <c r="E57" s="379"/>
      <c r="F57" s="379"/>
      <c r="G57" s="379"/>
      <c r="H57" s="379"/>
      <c r="I57" s="379"/>
      <c r="J57" s="379"/>
      <c r="K57" s="379"/>
      <c r="L57" s="418">
        <f>L23+L55</f>
        <v>0</v>
      </c>
      <c r="M57" s="418">
        <f>M23+M55</f>
        <v>0</v>
      </c>
      <c r="N57" s="418">
        <f>N23+N55</f>
        <v>36.04</v>
      </c>
      <c r="O57" s="419">
        <f>O23+O55</f>
        <v>36.04</v>
      </c>
      <c r="P57" s="419"/>
      <c r="Q57" s="385"/>
      <c r="R57" s="442"/>
      <c r="S57" s="376"/>
      <c r="T57" s="377"/>
      <c r="U57" s="335"/>
      <c r="V57" s="376"/>
      <c r="W57" s="335"/>
      <c r="X57" s="335"/>
      <c r="Y57" s="335"/>
      <c r="Z57" s="335"/>
      <c r="AA57" s="335"/>
      <c r="AB57" s="335"/>
      <c r="AC57" s="335"/>
      <c r="AD57" s="335"/>
      <c r="AE57" s="335"/>
      <c r="AF57" s="335"/>
      <c r="AG57" s="335"/>
      <c r="AH57" s="335"/>
      <c r="AI57" s="335"/>
      <c r="AJ57" s="335"/>
      <c r="AK57" s="335"/>
      <c r="AL57" s="335"/>
      <c r="AM57" s="335"/>
      <c r="AN57" s="335"/>
      <c r="AO57" s="335"/>
      <c r="AP57" s="335"/>
      <c r="AQ57" s="335"/>
      <c r="AR57" s="335"/>
      <c r="AS57" s="335"/>
      <c r="AT57" s="335"/>
      <c r="AU57" s="335"/>
      <c r="AV57" s="335"/>
      <c r="AW57" s="335"/>
      <c r="AX57" s="335"/>
      <c r="AY57" s="335"/>
      <c r="AZ57" s="335"/>
      <c r="BA57" s="335"/>
      <c r="BB57" s="335"/>
      <c r="BC57" s="335"/>
      <c r="BD57" s="335"/>
      <c r="BE57" s="335"/>
      <c r="BF57" s="335"/>
      <c r="BG57" s="335"/>
      <c r="BH57" s="335"/>
      <c r="BI57" s="335"/>
      <c r="BJ57" s="335"/>
      <c r="BK57" s="335"/>
      <c r="BL57" s="335"/>
      <c r="BM57" s="335"/>
      <c r="BN57" s="335"/>
      <c r="BO57" s="335"/>
      <c r="BP57" s="335"/>
      <c r="BQ57" s="335"/>
      <c r="BR57" s="335"/>
      <c r="BS57" s="335"/>
      <c r="BT57" s="335"/>
      <c r="BU57" s="335"/>
      <c r="BV57" s="335"/>
      <c r="BW57" s="335"/>
      <c r="BX57" s="335"/>
      <c r="BY57" s="335"/>
      <c r="BZ57" s="335"/>
      <c r="CA57" s="335"/>
      <c r="CB57" s="335"/>
      <c r="CC57" s="335"/>
      <c r="CD57" s="335"/>
      <c r="CE57" s="335"/>
      <c r="CF57" s="335"/>
      <c r="CG57" s="335"/>
      <c r="CH57" s="335"/>
      <c r="CI57" s="335"/>
      <c r="CJ57" s="335"/>
      <c r="CK57" s="335"/>
      <c r="CL57" s="335"/>
      <c r="CM57" s="335"/>
      <c r="CN57" s="335"/>
      <c r="CO57" s="335"/>
      <c r="CP57" s="335"/>
      <c r="CQ57" s="335"/>
      <c r="CR57" s="335"/>
      <c r="CS57" s="335"/>
      <c r="CT57" s="335"/>
      <c r="CU57" s="335"/>
      <c r="CV57" s="335"/>
      <c r="CW57" s="335"/>
      <c r="CX57" s="335"/>
      <c r="CY57" s="335"/>
      <c r="CZ57" s="335"/>
      <c r="DA57" s="335"/>
      <c r="DB57" s="335"/>
      <c r="DC57" s="335"/>
      <c r="DD57" s="335"/>
      <c r="DE57" s="335"/>
      <c r="DF57" s="335"/>
      <c r="DG57" s="335"/>
      <c r="DH57" s="335"/>
      <c r="DI57" s="335"/>
      <c r="DJ57" s="335"/>
      <c r="DK57" s="335"/>
      <c r="DL57" s="335"/>
      <c r="DM57" s="335"/>
      <c r="DN57" s="335"/>
      <c r="DO57" s="335"/>
      <c r="DP57" s="335"/>
      <c r="DQ57" s="335"/>
      <c r="DR57" s="335"/>
      <c r="DS57" s="335"/>
      <c r="DT57" s="335"/>
      <c r="DU57" s="335"/>
      <c r="DV57" s="335"/>
      <c r="DW57" s="335"/>
      <c r="DX57" s="335"/>
      <c r="DY57" s="335"/>
      <c r="DZ57" s="335"/>
      <c r="EA57" s="335"/>
      <c r="EB57" s="335"/>
      <c r="EC57" s="335"/>
      <c r="ED57" s="335"/>
      <c r="EE57" s="335"/>
      <c r="EF57" s="335"/>
      <c r="EG57" s="335"/>
      <c r="EH57" s="335"/>
      <c r="EI57" s="335"/>
      <c r="EJ57" s="335"/>
      <c r="EK57" s="335"/>
      <c r="EL57" s="335"/>
      <c r="EM57" s="335"/>
      <c r="EN57" s="335"/>
      <c r="EO57" s="335"/>
      <c r="EP57" s="335"/>
      <c r="EQ57" s="335"/>
      <c r="ER57" s="335"/>
      <c r="ES57" s="335"/>
      <c r="ET57" s="335"/>
      <c r="EU57" s="335"/>
      <c r="EV57" s="335"/>
      <c r="EW57" s="335"/>
      <c r="EX57" s="335"/>
      <c r="EY57" s="335"/>
      <c r="EZ57" s="335"/>
      <c r="FA57" s="335"/>
      <c r="FB57" s="335"/>
      <c r="FC57" s="335"/>
      <c r="FD57" s="335"/>
      <c r="FE57" s="335"/>
      <c r="FF57" s="335"/>
      <c r="FG57" s="335"/>
      <c r="FH57" s="335"/>
      <c r="FI57" s="335"/>
      <c r="FJ57" s="335"/>
      <c r="FK57" s="335"/>
      <c r="FL57" s="335"/>
      <c r="FM57" s="335"/>
      <c r="FN57" s="335"/>
      <c r="FO57" s="335"/>
      <c r="FP57" s="335"/>
      <c r="FQ57" s="335"/>
      <c r="FR57" s="335"/>
      <c r="FS57" s="335"/>
      <c r="FT57" s="335"/>
      <c r="FU57" s="335"/>
      <c r="FV57" s="335"/>
      <c r="FW57" s="335"/>
      <c r="FX57" s="335"/>
      <c r="FY57" s="335"/>
      <c r="FZ57" s="335"/>
      <c r="GA57" s="335"/>
      <c r="GB57" s="335"/>
      <c r="GC57" s="335"/>
      <c r="GD57" s="335"/>
      <c r="GE57" s="335"/>
      <c r="GF57" s="335"/>
      <c r="GG57" s="335"/>
      <c r="GH57" s="335"/>
      <c r="GI57" s="335"/>
      <c r="GJ57" s="335"/>
      <c r="GK57" s="335"/>
      <c r="GL57" s="335"/>
      <c r="GM57" s="335"/>
      <c r="GN57" s="335"/>
      <c r="GO57" s="335"/>
      <c r="GP57" s="335"/>
      <c r="GQ57" s="335"/>
      <c r="GR57" s="335"/>
      <c r="GS57" s="335"/>
      <c r="GT57" s="335"/>
      <c r="GU57" s="335"/>
      <c r="GV57" s="335"/>
      <c r="GW57" s="335"/>
      <c r="GX57" s="335"/>
      <c r="GY57" s="335"/>
      <c r="GZ57" s="335"/>
      <c r="HA57" s="335"/>
      <c r="HB57" s="335"/>
      <c r="HC57" s="335"/>
      <c r="HD57" s="335"/>
      <c r="HE57" s="335"/>
      <c r="HF57" s="335"/>
      <c r="HG57" s="335"/>
      <c r="HH57" s="335"/>
      <c r="HI57" s="335"/>
      <c r="HJ57" s="335"/>
      <c r="HK57" s="335"/>
      <c r="HL57" s="335"/>
      <c r="HM57" s="335"/>
    </row>
    <row r="58" spans="1:236" x14ac:dyDescent="0.25">
      <c r="A58" s="335"/>
      <c r="B58" s="335"/>
      <c r="C58" s="335"/>
      <c r="D58" s="335"/>
      <c r="E58" s="335"/>
      <c r="F58" s="335"/>
      <c r="G58" s="335"/>
      <c r="H58" s="335"/>
      <c r="I58" s="335"/>
      <c r="J58" s="335"/>
      <c r="K58" s="335"/>
      <c r="L58" s="335"/>
      <c r="M58" s="335"/>
      <c r="Q58" s="383"/>
      <c r="R58" s="383"/>
      <c r="S58" s="383"/>
      <c r="T58" s="416"/>
      <c r="U58" s="335"/>
      <c r="V58" s="335"/>
      <c r="W58" s="335"/>
      <c r="X58" s="335"/>
      <c r="Y58" s="335"/>
      <c r="Z58" s="335"/>
      <c r="AA58" s="335"/>
      <c r="AB58" s="335"/>
      <c r="AC58" s="335"/>
      <c r="AD58" s="335"/>
      <c r="AE58" s="335"/>
      <c r="AF58" s="335"/>
      <c r="AG58" s="335"/>
      <c r="AH58" s="335"/>
      <c r="AI58" s="335"/>
      <c r="AJ58" s="335"/>
      <c r="AK58" s="335"/>
      <c r="AL58" s="335"/>
      <c r="AM58" s="335"/>
      <c r="AN58" s="335"/>
      <c r="AO58" s="335"/>
      <c r="AP58" s="335"/>
      <c r="AQ58" s="335"/>
      <c r="AR58" s="335"/>
      <c r="AS58" s="335"/>
      <c r="AT58" s="335"/>
      <c r="AU58" s="335"/>
      <c r="AV58" s="335"/>
      <c r="AW58" s="335"/>
      <c r="AX58" s="335"/>
      <c r="AY58" s="335"/>
      <c r="AZ58" s="335"/>
      <c r="BA58" s="335"/>
      <c r="BB58" s="335"/>
      <c r="BC58" s="335"/>
      <c r="BD58" s="335"/>
      <c r="BE58" s="335"/>
      <c r="BF58" s="335"/>
      <c r="BG58" s="335"/>
      <c r="BH58" s="335"/>
      <c r="BI58" s="335"/>
      <c r="BJ58" s="335"/>
      <c r="BK58" s="335"/>
      <c r="BL58" s="335"/>
      <c r="BM58" s="335"/>
      <c r="BN58" s="335"/>
      <c r="BO58" s="335"/>
      <c r="BP58" s="335"/>
      <c r="BQ58" s="335"/>
      <c r="BR58" s="335"/>
      <c r="BS58" s="335"/>
      <c r="BT58" s="335"/>
      <c r="BU58" s="335"/>
      <c r="BV58" s="335"/>
      <c r="BW58" s="335"/>
      <c r="BX58" s="335"/>
      <c r="BY58" s="335"/>
      <c r="BZ58" s="335"/>
      <c r="CA58" s="335"/>
      <c r="CB58" s="335"/>
      <c r="CC58" s="335"/>
      <c r="CD58" s="335"/>
      <c r="CE58" s="335"/>
      <c r="CF58" s="335"/>
      <c r="CG58" s="335"/>
      <c r="CH58" s="335"/>
      <c r="CI58" s="335"/>
      <c r="CJ58" s="335"/>
      <c r="CK58" s="335"/>
      <c r="CL58" s="335"/>
      <c r="CM58" s="335"/>
      <c r="CN58" s="335"/>
      <c r="CO58" s="335"/>
      <c r="CP58" s="335"/>
      <c r="CQ58" s="335"/>
      <c r="CR58" s="335"/>
      <c r="CS58" s="335"/>
      <c r="CT58" s="335"/>
      <c r="CU58" s="335"/>
      <c r="CV58" s="335"/>
      <c r="CW58" s="335"/>
      <c r="CX58" s="335"/>
      <c r="CY58" s="335"/>
      <c r="CZ58" s="335"/>
      <c r="DA58" s="335"/>
      <c r="DB58" s="335"/>
      <c r="DC58" s="335"/>
      <c r="DD58" s="335"/>
      <c r="DE58" s="335"/>
      <c r="DF58" s="335"/>
      <c r="DG58" s="335"/>
      <c r="DH58" s="335"/>
      <c r="DI58" s="335"/>
      <c r="DJ58" s="335"/>
      <c r="DK58" s="335"/>
      <c r="DL58" s="335"/>
      <c r="DM58" s="335"/>
      <c r="DN58" s="335"/>
      <c r="DO58" s="335"/>
      <c r="DP58" s="335"/>
      <c r="DQ58" s="335"/>
      <c r="DR58" s="335"/>
      <c r="DS58" s="335"/>
      <c r="DT58" s="335"/>
      <c r="DU58" s="335"/>
      <c r="DV58" s="335"/>
      <c r="DW58" s="335"/>
      <c r="DX58" s="335"/>
      <c r="DY58" s="335"/>
      <c r="DZ58" s="335"/>
      <c r="EA58" s="335"/>
      <c r="EB58" s="335"/>
      <c r="EC58" s="335"/>
      <c r="ED58" s="335"/>
      <c r="EE58" s="335"/>
      <c r="EF58" s="335"/>
      <c r="EG58" s="335"/>
      <c r="EH58" s="335"/>
      <c r="EI58" s="335"/>
      <c r="EJ58" s="335"/>
      <c r="EK58" s="335"/>
      <c r="EL58" s="335"/>
      <c r="EM58" s="335"/>
      <c r="EN58" s="335"/>
      <c r="EO58" s="335"/>
      <c r="EP58" s="335"/>
      <c r="EQ58" s="335"/>
      <c r="ER58" s="335"/>
      <c r="ES58" s="335"/>
      <c r="ET58" s="335"/>
      <c r="EU58" s="335"/>
      <c r="EV58" s="335"/>
      <c r="EW58" s="335"/>
      <c r="EX58" s="335"/>
      <c r="EY58" s="335"/>
      <c r="EZ58" s="335"/>
      <c r="FA58" s="335"/>
      <c r="FB58" s="335"/>
      <c r="FC58" s="335"/>
      <c r="FD58" s="335"/>
      <c r="FE58" s="335"/>
      <c r="FF58" s="335"/>
      <c r="FG58" s="335"/>
      <c r="FH58" s="335"/>
      <c r="FI58" s="335"/>
      <c r="FJ58" s="335"/>
      <c r="FK58" s="335"/>
      <c r="FL58" s="335"/>
      <c r="FM58" s="335"/>
      <c r="FN58" s="335"/>
      <c r="FO58" s="335"/>
      <c r="FP58" s="335"/>
      <c r="FQ58" s="335"/>
      <c r="FR58" s="335"/>
      <c r="FS58" s="335"/>
      <c r="FT58" s="335"/>
      <c r="FU58" s="335"/>
      <c r="FV58" s="335"/>
      <c r="FW58" s="335"/>
      <c r="FX58" s="335"/>
      <c r="FY58" s="335"/>
      <c r="FZ58" s="335"/>
      <c r="GA58" s="335"/>
      <c r="GB58" s="335"/>
      <c r="GC58" s="335"/>
      <c r="GD58" s="335"/>
      <c r="GE58" s="335"/>
      <c r="GF58" s="335"/>
      <c r="GG58" s="335"/>
      <c r="GH58" s="335"/>
      <c r="GI58" s="335"/>
      <c r="GJ58" s="335"/>
      <c r="GK58" s="335"/>
      <c r="GL58" s="335"/>
      <c r="GM58" s="335"/>
      <c r="GN58" s="335"/>
      <c r="GO58" s="335"/>
      <c r="GP58" s="335"/>
      <c r="GQ58" s="335"/>
      <c r="GR58" s="335"/>
      <c r="GS58" s="335"/>
      <c r="GT58" s="335"/>
      <c r="GU58" s="335"/>
      <c r="GV58" s="335"/>
      <c r="GW58" s="335"/>
      <c r="GX58" s="335"/>
      <c r="GY58" s="335"/>
      <c r="GZ58" s="335"/>
      <c r="HA58" s="335"/>
      <c r="HB58" s="335"/>
      <c r="HC58" s="335"/>
      <c r="HD58" s="335"/>
      <c r="HE58" s="335"/>
      <c r="HF58" s="335"/>
      <c r="HG58" s="335"/>
      <c r="HH58" s="335"/>
      <c r="HI58" s="335"/>
      <c r="HJ58" s="335"/>
      <c r="HK58" s="335"/>
      <c r="HL58" s="335"/>
      <c r="HM58" s="335"/>
    </row>
    <row r="59" spans="1:236" x14ac:dyDescent="0.25">
      <c r="A59" s="335"/>
      <c r="B59" s="335"/>
      <c r="C59" s="335"/>
      <c r="D59" s="335"/>
      <c r="E59" s="335"/>
      <c r="F59" s="335"/>
      <c r="G59" s="335"/>
      <c r="H59" s="335"/>
      <c r="I59" s="335"/>
      <c r="J59" s="335"/>
      <c r="K59" s="335"/>
      <c r="L59" s="335"/>
      <c r="M59" s="335"/>
      <c r="Q59" s="383"/>
      <c r="R59" s="383"/>
      <c r="S59" s="383"/>
      <c r="T59" s="416"/>
      <c r="U59" s="335"/>
      <c r="V59" s="335"/>
      <c r="W59" s="335"/>
      <c r="X59" s="335"/>
      <c r="Y59" s="335"/>
      <c r="Z59" s="335"/>
      <c r="AA59" s="335"/>
      <c r="AB59" s="335"/>
      <c r="AC59" s="335"/>
      <c r="AD59" s="335"/>
      <c r="AE59" s="335"/>
      <c r="AF59" s="335"/>
      <c r="AG59" s="335"/>
      <c r="AH59" s="335"/>
      <c r="AI59" s="335"/>
      <c r="AJ59" s="335"/>
      <c r="AK59" s="335"/>
      <c r="AL59" s="335"/>
      <c r="AM59" s="335"/>
      <c r="AN59" s="335"/>
      <c r="AO59" s="335"/>
      <c r="AP59" s="335"/>
      <c r="AQ59" s="335"/>
      <c r="AR59" s="335"/>
      <c r="AS59" s="335"/>
      <c r="AT59" s="335"/>
      <c r="AU59" s="335"/>
      <c r="AV59" s="335"/>
      <c r="AW59" s="335"/>
      <c r="AX59" s="335"/>
      <c r="AY59" s="335"/>
      <c r="AZ59" s="335"/>
      <c r="BA59" s="335"/>
      <c r="BB59" s="335"/>
      <c r="BC59" s="335"/>
      <c r="BD59" s="335"/>
      <c r="BE59" s="335"/>
      <c r="BF59" s="335"/>
      <c r="BG59" s="335"/>
      <c r="BH59" s="335"/>
      <c r="BI59" s="335"/>
      <c r="BJ59" s="335"/>
      <c r="BK59" s="335"/>
      <c r="BL59" s="335"/>
      <c r="BM59" s="335"/>
      <c r="BN59" s="335"/>
      <c r="BO59" s="335"/>
      <c r="BP59" s="335"/>
      <c r="BQ59" s="335"/>
      <c r="BR59" s="335"/>
      <c r="BS59" s="335"/>
      <c r="BT59" s="335"/>
      <c r="BU59" s="335"/>
      <c r="BV59" s="335"/>
      <c r="BW59" s="335"/>
      <c r="BX59" s="335"/>
      <c r="BY59" s="335"/>
      <c r="BZ59" s="335"/>
      <c r="CA59" s="335"/>
      <c r="CB59" s="335"/>
      <c r="CC59" s="335"/>
      <c r="CD59" s="335"/>
      <c r="CE59" s="335"/>
      <c r="CF59" s="335"/>
      <c r="CG59" s="335"/>
      <c r="CH59" s="335"/>
      <c r="CI59" s="335"/>
      <c r="CJ59" s="335"/>
      <c r="CK59" s="335"/>
      <c r="CL59" s="335"/>
      <c r="CM59" s="335"/>
      <c r="CN59" s="335"/>
      <c r="CO59" s="335"/>
      <c r="CP59" s="335"/>
      <c r="CQ59" s="335"/>
      <c r="CR59" s="335"/>
      <c r="CS59" s="335"/>
      <c r="CT59" s="335"/>
      <c r="CU59" s="335"/>
      <c r="CV59" s="335"/>
      <c r="CW59" s="335"/>
      <c r="CX59" s="335"/>
      <c r="CY59" s="335"/>
      <c r="CZ59" s="335"/>
      <c r="DA59" s="335"/>
      <c r="DB59" s="335"/>
      <c r="DC59" s="335"/>
      <c r="DD59" s="335"/>
      <c r="DE59" s="335"/>
      <c r="DF59" s="335"/>
      <c r="DG59" s="335"/>
      <c r="DH59" s="335"/>
      <c r="DI59" s="335"/>
      <c r="DJ59" s="335"/>
      <c r="DK59" s="335"/>
      <c r="DL59" s="335"/>
      <c r="DM59" s="335"/>
      <c r="DN59" s="335"/>
      <c r="DO59" s="335"/>
      <c r="DP59" s="335"/>
      <c r="DQ59" s="335"/>
      <c r="DR59" s="335"/>
      <c r="DS59" s="335"/>
      <c r="DT59" s="335"/>
      <c r="DU59" s="335"/>
      <c r="DV59" s="335"/>
      <c r="DW59" s="335"/>
      <c r="DX59" s="335"/>
      <c r="DY59" s="335"/>
      <c r="DZ59" s="335"/>
      <c r="EA59" s="335"/>
      <c r="EB59" s="335"/>
      <c r="EC59" s="335"/>
      <c r="ED59" s="335"/>
      <c r="EE59" s="335"/>
      <c r="EF59" s="335"/>
      <c r="EG59" s="335"/>
      <c r="EH59" s="335"/>
      <c r="EI59" s="335"/>
      <c r="EJ59" s="335"/>
      <c r="EK59" s="335"/>
      <c r="EL59" s="335"/>
      <c r="EM59" s="335"/>
      <c r="EN59" s="335"/>
      <c r="EO59" s="335"/>
      <c r="EP59" s="335"/>
      <c r="EQ59" s="335"/>
      <c r="ER59" s="335"/>
      <c r="ES59" s="335"/>
      <c r="ET59" s="335"/>
      <c r="EU59" s="335"/>
      <c r="EV59" s="335"/>
      <c r="EW59" s="335"/>
      <c r="EX59" s="335"/>
      <c r="EY59" s="335"/>
      <c r="EZ59" s="335"/>
      <c r="FA59" s="335"/>
      <c r="FB59" s="335"/>
      <c r="FC59" s="335"/>
      <c r="FD59" s="335"/>
      <c r="FE59" s="335"/>
      <c r="FF59" s="335"/>
      <c r="FG59" s="335"/>
      <c r="FH59" s="335"/>
      <c r="FI59" s="335"/>
      <c r="FJ59" s="335"/>
      <c r="FK59" s="335"/>
      <c r="FL59" s="335"/>
      <c r="FM59" s="335"/>
      <c r="FN59" s="335"/>
      <c r="FO59" s="335"/>
      <c r="FP59" s="335"/>
      <c r="FQ59" s="335"/>
      <c r="FR59" s="335"/>
      <c r="FS59" s="335"/>
      <c r="FT59" s="335"/>
      <c r="FU59" s="335"/>
      <c r="FV59" s="335"/>
      <c r="FW59" s="335"/>
      <c r="FX59" s="335"/>
      <c r="FY59" s="335"/>
      <c r="FZ59" s="335"/>
      <c r="GA59" s="335"/>
      <c r="GB59" s="335"/>
      <c r="GC59" s="335"/>
      <c r="GD59" s="335"/>
      <c r="GE59" s="335"/>
      <c r="GF59" s="335"/>
      <c r="GG59" s="335"/>
      <c r="GH59" s="335"/>
      <c r="GI59" s="335"/>
      <c r="GJ59" s="335"/>
      <c r="GK59" s="335"/>
      <c r="GL59" s="335"/>
      <c r="GM59" s="335"/>
      <c r="GN59" s="335"/>
      <c r="GO59" s="335"/>
      <c r="GP59" s="335"/>
      <c r="GQ59" s="335"/>
      <c r="GR59" s="335"/>
      <c r="GS59" s="335"/>
      <c r="GT59" s="335"/>
      <c r="GU59" s="335"/>
      <c r="GV59" s="335"/>
      <c r="GW59" s="335"/>
      <c r="GX59" s="335"/>
      <c r="GY59" s="335"/>
      <c r="GZ59" s="335"/>
      <c r="HA59" s="335"/>
      <c r="HB59" s="335"/>
      <c r="HC59" s="335"/>
      <c r="HD59" s="335"/>
      <c r="HE59" s="335"/>
      <c r="HF59" s="335"/>
      <c r="HG59" s="335"/>
      <c r="HH59" s="335"/>
      <c r="HI59" s="335"/>
      <c r="HJ59" s="335"/>
      <c r="HK59" s="335"/>
      <c r="HL59" s="335"/>
      <c r="HM59" s="335"/>
    </row>
    <row r="60" spans="1:236" x14ac:dyDescent="0.25">
      <c r="A60" s="383" t="s">
        <v>93</v>
      </c>
      <c r="B60" s="335"/>
      <c r="C60" s="335"/>
      <c r="D60" s="335"/>
      <c r="E60" s="335"/>
      <c r="F60" s="335"/>
      <c r="G60" s="335"/>
      <c r="H60" s="335"/>
      <c r="I60" s="335"/>
      <c r="J60" s="335"/>
      <c r="K60" s="335"/>
      <c r="L60" s="335"/>
      <c r="M60" s="335"/>
      <c r="N60" s="335"/>
      <c r="O60" s="377">
        <f>O21+O55</f>
        <v>36.04</v>
      </c>
      <c r="Q60" s="383"/>
      <c r="R60" s="383"/>
      <c r="S60" s="383"/>
      <c r="T60" s="416"/>
      <c r="U60" s="335"/>
      <c r="V60" s="335"/>
      <c r="W60" s="335"/>
      <c r="X60" s="335"/>
      <c r="Y60" s="335"/>
      <c r="Z60" s="335"/>
      <c r="AA60" s="335"/>
      <c r="AB60" s="335"/>
      <c r="AC60" s="335"/>
      <c r="AD60" s="335"/>
      <c r="AE60" s="335"/>
      <c r="AF60" s="335"/>
      <c r="AG60" s="335"/>
      <c r="AH60" s="335"/>
      <c r="AI60" s="335"/>
      <c r="AJ60" s="335"/>
      <c r="AK60" s="335"/>
      <c r="AL60" s="335"/>
      <c r="AM60" s="335"/>
      <c r="AN60" s="335"/>
      <c r="AO60" s="335"/>
      <c r="AP60" s="335"/>
      <c r="AQ60" s="335"/>
      <c r="AR60" s="335"/>
      <c r="AS60" s="335"/>
      <c r="AT60" s="335"/>
      <c r="AU60" s="335"/>
      <c r="AV60" s="335"/>
      <c r="AW60" s="335"/>
      <c r="AX60" s="335"/>
      <c r="AY60" s="335"/>
      <c r="AZ60" s="335"/>
      <c r="BA60" s="335"/>
      <c r="BB60" s="335"/>
      <c r="BC60" s="335"/>
      <c r="BD60" s="335"/>
      <c r="BE60" s="335"/>
      <c r="BF60" s="335"/>
      <c r="BG60" s="335"/>
      <c r="BH60" s="335"/>
      <c r="BI60" s="335"/>
      <c r="BJ60" s="335"/>
      <c r="BK60" s="335"/>
      <c r="BL60" s="335"/>
      <c r="BM60" s="335"/>
      <c r="BN60" s="335"/>
      <c r="BO60" s="335"/>
      <c r="BP60" s="335"/>
      <c r="BQ60" s="335"/>
      <c r="BR60" s="335"/>
      <c r="BS60" s="335"/>
      <c r="BT60" s="335"/>
      <c r="BU60" s="335"/>
      <c r="BV60" s="335"/>
      <c r="BW60" s="335"/>
      <c r="BX60" s="335"/>
      <c r="BY60" s="335"/>
      <c r="BZ60" s="335"/>
      <c r="CA60" s="335"/>
      <c r="CB60" s="335"/>
      <c r="CC60" s="335"/>
      <c r="CD60" s="335"/>
      <c r="CE60" s="335"/>
      <c r="CF60" s="335"/>
      <c r="CG60" s="335"/>
      <c r="CH60" s="335"/>
      <c r="CI60" s="335"/>
      <c r="CJ60" s="335"/>
      <c r="CK60" s="335"/>
      <c r="CL60" s="335"/>
      <c r="CM60" s="335"/>
      <c r="CN60" s="335"/>
      <c r="CO60" s="335"/>
      <c r="CP60" s="335"/>
      <c r="CQ60" s="335"/>
      <c r="CR60" s="335"/>
      <c r="CS60" s="335"/>
      <c r="CT60" s="335"/>
      <c r="CU60" s="335"/>
      <c r="CV60" s="335"/>
      <c r="CW60" s="335"/>
      <c r="CX60" s="335"/>
      <c r="CY60" s="335"/>
      <c r="CZ60" s="335"/>
      <c r="DA60" s="335"/>
      <c r="DB60" s="335"/>
      <c r="DC60" s="335"/>
      <c r="DD60" s="335"/>
      <c r="DE60" s="335"/>
      <c r="DF60" s="335"/>
      <c r="DG60" s="335"/>
      <c r="DH60" s="335"/>
      <c r="DI60" s="335"/>
      <c r="DJ60" s="335"/>
      <c r="DK60" s="335"/>
      <c r="DL60" s="335"/>
      <c r="DM60" s="335"/>
      <c r="DN60" s="335"/>
      <c r="DO60" s="335"/>
      <c r="DP60" s="335"/>
      <c r="DQ60" s="335"/>
      <c r="DR60" s="335"/>
      <c r="DS60" s="335"/>
      <c r="DT60" s="335"/>
      <c r="DU60" s="335"/>
      <c r="DV60" s="335"/>
      <c r="DW60" s="335"/>
      <c r="DX60" s="335"/>
      <c r="DY60" s="335"/>
      <c r="DZ60" s="335"/>
      <c r="EA60" s="335"/>
      <c r="EB60" s="335"/>
      <c r="EC60" s="335"/>
      <c r="ED60" s="335"/>
      <c r="EE60" s="335"/>
      <c r="EF60" s="335"/>
      <c r="EG60" s="335"/>
      <c r="EH60" s="335"/>
      <c r="EI60" s="335"/>
      <c r="EJ60" s="335"/>
      <c r="EK60" s="335"/>
      <c r="EL60" s="335"/>
      <c r="EM60" s="335"/>
      <c r="EN60" s="335"/>
      <c r="EO60" s="335"/>
      <c r="EP60" s="335"/>
      <c r="EQ60" s="335"/>
      <c r="ER60" s="335"/>
      <c r="ES60" s="335"/>
      <c r="ET60" s="335"/>
      <c r="EU60" s="335"/>
      <c r="EV60" s="335"/>
      <c r="EW60" s="335"/>
      <c r="EX60" s="335"/>
      <c r="EY60" s="335"/>
      <c r="EZ60" s="335"/>
      <c r="FA60" s="335"/>
      <c r="FB60" s="335"/>
      <c r="FC60" s="335"/>
      <c r="FD60" s="335"/>
      <c r="FE60" s="335"/>
      <c r="FF60" s="335"/>
      <c r="FG60" s="335"/>
      <c r="FH60" s="335"/>
      <c r="FI60" s="335"/>
      <c r="FJ60" s="335"/>
      <c r="FK60" s="335"/>
      <c r="FL60" s="335"/>
      <c r="FM60" s="335"/>
      <c r="FN60" s="335"/>
      <c r="FO60" s="335"/>
      <c r="FP60" s="335"/>
      <c r="FQ60" s="335"/>
      <c r="FR60" s="335"/>
      <c r="FS60" s="335"/>
      <c r="FT60" s="335"/>
      <c r="FU60" s="335"/>
      <c r="FV60" s="335"/>
      <c r="FW60" s="335"/>
      <c r="FX60" s="335"/>
      <c r="FY60" s="335"/>
      <c r="FZ60" s="335"/>
      <c r="GA60" s="335"/>
      <c r="GB60" s="335"/>
      <c r="GC60" s="335"/>
      <c r="GD60" s="335"/>
      <c r="GE60" s="335"/>
      <c r="GF60" s="335"/>
      <c r="GG60" s="335"/>
      <c r="GH60" s="335"/>
      <c r="GI60" s="335"/>
      <c r="GJ60" s="335"/>
      <c r="GK60" s="335"/>
      <c r="GL60" s="335"/>
      <c r="GM60" s="335"/>
      <c r="GN60" s="335"/>
      <c r="GO60" s="335"/>
      <c r="GP60" s="335"/>
      <c r="GQ60" s="335"/>
      <c r="GR60" s="335"/>
      <c r="GS60" s="335"/>
      <c r="GT60" s="335"/>
      <c r="GU60" s="335"/>
      <c r="GV60" s="335"/>
      <c r="GW60" s="335"/>
      <c r="GX60" s="335"/>
      <c r="GY60" s="335"/>
      <c r="GZ60" s="335"/>
      <c r="HA60" s="335"/>
      <c r="HB60" s="335"/>
      <c r="HC60" s="335"/>
      <c r="HD60" s="335"/>
      <c r="HE60" s="335"/>
      <c r="HF60" s="335"/>
      <c r="HG60" s="335"/>
      <c r="HH60" s="335"/>
      <c r="HI60" s="335"/>
      <c r="HJ60" s="335"/>
      <c r="HK60" s="335"/>
      <c r="HL60" s="335"/>
      <c r="HM60" s="335"/>
    </row>
    <row r="61" spans="1:236" x14ac:dyDescent="0.25">
      <c r="A61" s="383" t="s">
        <v>15</v>
      </c>
      <c r="B61" s="383"/>
      <c r="C61" s="383"/>
      <c r="D61" s="383"/>
      <c r="E61" s="383"/>
      <c r="F61" s="383"/>
      <c r="G61" s="383"/>
      <c r="H61" s="383"/>
      <c r="I61" s="335"/>
      <c r="J61" s="335"/>
      <c r="K61" s="335"/>
      <c r="L61" s="335"/>
      <c r="M61" s="335"/>
      <c r="Q61" s="335"/>
      <c r="R61" s="335"/>
      <c r="S61" s="335"/>
      <c r="T61" s="335"/>
      <c r="U61" s="335"/>
      <c r="V61" s="335"/>
      <c r="W61" s="335"/>
      <c r="X61" s="335"/>
      <c r="Y61" s="335"/>
      <c r="Z61" s="335"/>
      <c r="AA61" s="335"/>
      <c r="AB61" s="335"/>
      <c r="AC61" s="335"/>
      <c r="AD61" s="335"/>
      <c r="AE61" s="335"/>
      <c r="AF61" s="335"/>
      <c r="AG61" s="335"/>
      <c r="AH61" s="335"/>
      <c r="AI61" s="335"/>
      <c r="AJ61" s="335"/>
      <c r="AK61" s="335"/>
      <c r="AL61" s="335"/>
      <c r="AM61" s="335"/>
      <c r="AN61" s="335"/>
      <c r="AO61" s="335"/>
      <c r="AP61" s="335"/>
      <c r="AQ61" s="335"/>
      <c r="AR61" s="335"/>
      <c r="AS61" s="335"/>
      <c r="AT61" s="335"/>
      <c r="AU61" s="335"/>
      <c r="AV61" s="335"/>
      <c r="AW61" s="335"/>
      <c r="AX61" s="335"/>
      <c r="AY61" s="335"/>
      <c r="AZ61" s="335"/>
      <c r="BA61" s="335"/>
      <c r="BB61" s="335"/>
      <c r="BC61" s="335"/>
      <c r="BD61" s="335"/>
      <c r="BE61" s="335"/>
      <c r="BF61" s="335"/>
      <c r="BG61" s="335"/>
      <c r="BH61" s="335"/>
      <c r="BI61" s="335"/>
      <c r="BJ61" s="335"/>
      <c r="BK61" s="335"/>
      <c r="BL61" s="335"/>
      <c r="BM61" s="335"/>
      <c r="BN61" s="335"/>
      <c r="BO61" s="335"/>
      <c r="BP61" s="335"/>
      <c r="BQ61" s="335"/>
      <c r="BR61" s="335"/>
      <c r="BS61" s="335"/>
      <c r="BT61" s="335"/>
      <c r="BU61" s="335"/>
      <c r="BV61" s="335"/>
      <c r="BW61" s="335"/>
      <c r="BX61" s="335"/>
      <c r="BY61" s="335"/>
      <c r="BZ61" s="335"/>
      <c r="CA61" s="335"/>
      <c r="CB61" s="335"/>
      <c r="CC61" s="335"/>
      <c r="CD61" s="335"/>
      <c r="CE61" s="335"/>
      <c r="CF61" s="335"/>
      <c r="CG61" s="335"/>
      <c r="CH61" s="335"/>
      <c r="CI61" s="335"/>
      <c r="CJ61" s="335"/>
      <c r="CK61" s="335"/>
      <c r="CL61" s="335"/>
      <c r="CM61" s="335"/>
      <c r="CN61" s="335"/>
      <c r="CO61" s="335"/>
      <c r="CP61" s="335"/>
      <c r="CQ61" s="335"/>
      <c r="CR61" s="335"/>
      <c r="CS61" s="335"/>
      <c r="CT61" s="335"/>
      <c r="CU61" s="335"/>
      <c r="CV61" s="335"/>
      <c r="CW61" s="335"/>
      <c r="CX61" s="335"/>
      <c r="CY61" s="335"/>
      <c r="CZ61" s="335"/>
      <c r="DA61" s="335"/>
      <c r="DB61" s="335"/>
      <c r="DC61" s="335"/>
      <c r="DD61" s="335"/>
      <c r="DE61" s="335"/>
      <c r="DF61" s="335"/>
      <c r="DG61" s="335"/>
      <c r="DH61" s="335"/>
      <c r="DI61" s="335"/>
      <c r="DJ61" s="335"/>
      <c r="DK61" s="335"/>
      <c r="DL61" s="335"/>
      <c r="DM61" s="335"/>
      <c r="DN61" s="335"/>
      <c r="DO61" s="335"/>
      <c r="DP61" s="335"/>
      <c r="DQ61" s="335"/>
      <c r="DR61" s="335"/>
      <c r="DS61" s="335"/>
      <c r="DT61" s="335"/>
      <c r="DU61" s="335"/>
      <c r="DV61" s="335"/>
      <c r="DW61" s="335"/>
      <c r="DX61" s="335"/>
      <c r="DY61" s="335"/>
      <c r="DZ61" s="335"/>
      <c r="EA61" s="335"/>
      <c r="EB61" s="335"/>
      <c r="EC61" s="335"/>
      <c r="ED61" s="335"/>
      <c r="EE61" s="335"/>
      <c r="EF61" s="335"/>
      <c r="EG61" s="335"/>
      <c r="EH61" s="335"/>
      <c r="EI61" s="335"/>
      <c r="EJ61" s="335"/>
      <c r="EK61" s="335"/>
      <c r="EL61" s="335"/>
      <c r="EM61" s="335"/>
      <c r="EN61" s="335"/>
      <c r="EO61" s="335"/>
      <c r="EP61" s="335"/>
      <c r="EQ61" s="335"/>
      <c r="ER61" s="335"/>
      <c r="ES61" s="335"/>
      <c r="ET61" s="335"/>
      <c r="EU61" s="335"/>
      <c r="EV61" s="335"/>
      <c r="EW61" s="335"/>
      <c r="EX61" s="335"/>
      <c r="EY61" s="335"/>
      <c r="EZ61" s="335"/>
      <c r="FA61" s="335"/>
      <c r="FB61" s="335"/>
      <c r="FC61" s="335"/>
      <c r="FD61" s="335"/>
      <c r="FE61" s="335"/>
      <c r="FF61" s="335"/>
      <c r="FG61" s="335"/>
      <c r="FH61" s="335"/>
      <c r="FI61" s="335"/>
      <c r="FJ61" s="335"/>
      <c r="FK61" s="335"/>
      <c r="FL61" s="335"/>
      <c r="FM61" s="335"/>
      <c r="FN61" s="335"/>
      <c r="FO61" s="335"/>
      <c r="FP61" s="335"/>
      <c r="FQ61" s="335"/>
      <c r="FR61" s="335"/>
      <c r="FS61" s="335"/>
      <c r="FT61" s="335"/>
      <c r="FU61" s="335"/>
      <c r="FV61" s="335"/>
      <c r="FW61" s="335"/>
      <c r="FX61" s="335"/>
      <c r="FY61" s="335"/>
      <c r="FZ61" s="335"/>
      <c r="GA61" s="335"/>
      <c r="GB61" s="335"/>
      <c r="GC61" s="335"/>
      <c r="GD61" s="335"/>
      <c r="GE61" s="335"/>
      <c r="GF61" s="335"/>
      <c r="GG61" s="335"/>
      <c r="GH61" s="335"/>
      <c r="GI61" s="335"/>
      <c r="GJ61" s="335"/>
      <c r="GK61" s="335"/>
      <c r="GL61" s="335"/>
      <c r="GM61" s="335"/>
      <c r="GN61" s="335"/>
      <c r="GO61" s="335"/>
      <c r="GP61" s="335"/>
      <c r="GQ61" s="335"/>
      <c r="GR61" s="335"/>
      <c r="GS61" s="335"/>
      <c r="GT61" s="335"/>
      <c r="GU61" s="335"/>
      <c r="GV61" s="335"/>
      <c r="GW61" s="335"/>
      <c r="GX61" s="335"/>
      <c r="GY61" s="335"/>
      <c r="GZ61" s="335"/>
      <c r="HA61" s="335"/>
      <c r="HB61" s="335"/>
      <c r="HC61" s="335"/>
      <c r="HD61" s="335"/>
      <c r="HE61" s="335"/>
      <c r="HF61" s="335"/>
      <c r="HG61" s="335"/>
      <c r="HH61" s="335"/>
      <c r="HI61" s="335"/>
      <c r="HJ61" s="335"/>
      <c r="HK61" s="335"/>
      <c r="HL61" s="335"/>
      <c r="HM61" s="335"/>
    </row>
    <row r="62" spans="1:236" x14ac:dyDescent="0.25">
      <c r="A62" s="346" t="s">
        <v>117</v>
      </c>
      <c r="O62" s="422">
        <f>IF($D$17&lt;0,O57,IF(O57&gt;O60,O57,O60))</f>
        <v>36.04</v>
      </c>
      <c r="P62" s="423"/>
      <c r="Q62" s="335"/>
      <c r="R62" s="335"/>
      <c r="S62" s="335"/>
      <c r="T62" s="335"/>
      <c r="U62" s="335"/>
      <c r="V62" s="335"/>
      <c r="W62" s="335"/>
      <c r="X62" s="335"/>
      <c r="Y62" s="335"/>
      <c r="Z62" s="335"/>
      <c r="AA62" s="335"/>
      <c r="AB62" s="335"/>
      <c r="AC62" s="335"/>
      <c r="AD62" s="335"/>
      <c r="AE62" s="335"/>
      <c r="AF62" s="335"/>
      <c r="AG62" s="335"/>
      <c r="AH62" s="335"/>
      <c r="AI62" s="335"/>
      <c r="AJ62" s="335"/>
      <c r="AK62" s="335"/>
      <c r="AL62" s="335"/>
      <c r="AM62" s="335"/>
      <c r="AN62" s="335"/>
      <c r="AO62" s="335"/>
      <c r="AP62" s="335"/>
      <c r="AQ62" s="335"/>
      <c r="AR62" s="335"/>
      <c r="AS62" s="335"/>
      <c r="AT62" s="335"/>
      <c r="AU62" s="335"/>
      <c r="AV62" s="335"/>
      <c r="AW62" s="335"/>
      <c r="AX62" s="335"/>
      <c r="AY62" s="335"/>
      <c r="AZ62" s="335"/>
      <c r="BA62" s="335"/>
      <c r="BB62" s="335"/>
      <c r="BC62" s="335"/>
      <c r="BD62" s="335"/>
      <c r="BE62" s="335"/>
      <c r="BF62" s="335"/>
      <c r="BG62" s="335"/>
      <c r="BH62" s="335"/>
      <c r="BI62" s="335"/>
      <c r="BJ62" s="335"/>
      <c r="BK62" s="335"/>
      <c r="BL62" s="335"/>
      <c r="BM62" s="335"/>
      <c r="BN62" s="335"/>
      <c r="BO62" s="335"/>
      <c r="BP62" s="335"/>
      <c r="BQ62" s="335"/>
      <c r="BR62" s="335"/>
      <c r="BS62" s="335"/>
      <c r="BT62" s="335"/>
      <c r="BU62" s="335"/>
      <c r="BV62" s="335"/>
      <c r="BW62" s="335"/>
      <c r="BX62" s="335"/>
      <c r="BY62" s="335"/>
      <c r="BZ62" s="335"/>
      <c r="CA62" s="335"/>
      <c r="CB62" s="335"/>
      <c r="CC62" s="335"/>
      <c r="CD62" s="335"/>
      <c r="CE62" s="335"/>
      <c r="CF62" s="335"/>
      <c r="CG62" s="335"/>
      <c r="CH62" s="335"/>
      <c r="CI62" s="335"/>
      <c r="CJ62" s="335"/>
      <c r="CK62" s="335"/>
      <c r="CL62" s="335"/>
      <c r="CM62" s="335"/>
      <c r="CN62" s="335"/>
      <c r="CO62" s="335"/>
      <c r="CP62" s="335"/>
      <c r="CQ62" s="335"/>
      <c r="CR62" s="335"/>
      <c r="CS62" s="335"/>
      <c r="CT62" s="335"/>
      <c r="CU62" s="335"/>
      <c r="CV62" s="335"/>
      <c r="CW62" s="335"/>
      <c r="CX62" s="335"/>
      <c r="CY62" s="335"/>
      <c r="CZ62" s="335"/>
      <c r="DA62" s="335"/>
      <c r="DB62" s="335"/>
      <c r="DC62" s="335"/>
      <c r="DD62" s="335"/>
      <c r="DE62" s="335"/>
      <c r="DF62" s="335"/>
      <c r="DG62" s="335"/>
      <c r="DH62" s="335"/>
      <c r="DI62" s="335"/>
      <c r="DJ62" s="335"/>
      <c r="DK62" s="335"/>
      <c r="DL62" s="335"/>
      <c r="DM62" s="335"/>
      <c r="DN62" s="335"/>
      <c r="DO62" s="335"/>
      <c r="DP62" s="335"/>
      <c r="DQ62" s="335"/>
      <c r="DR62" s="335"/>
      <c r="DS62" s="335"/>
      <c r="DT62" s="335"/>
      <c r="DU62" s="335"/>
      <c r="DV62" s="335"/>
      <c r="DW62" s="335"/>
      <c r="DX62" s="335"/>
      <c r="DY62" s="335"/>
      <c r="DZ62" s="335"/>
      <c r="EA62" s="335"/>
      <c r="EB62" s="335"/>
      <c r="EC62" s="335"/>
      <c r="ED62" s="335"/>
      <c r="EE62" s="335"/>
      <c r="EF62" s="335"/>
      <c r="EG62" s="335"/>
      <c r="EH62" s="335"/>
      <c r="EI62" s="335"/>
      <c r="EJ62" s="335"/>
      <c r="EK62" s="335"/>
      <c r="EL62" s="335"/>
      <c r="EM62" s="335"/>
      <c r="EN62" s="335"/>
      <c r="EO62" s="335"/>
      <c r="EP62" s="335"/>
      <c r="EQ62" s="335"/>
      <c r="ER62" s="335"/>
      <c r="ES62" s="335"/>
      <c r="ET62" s="335"/>
      <c r="EU62" s="335"/>
      <c r="EV62" s="335"/>
      <c r="EW62" s="335"/>
      <c r="EX62" s="335"/>
      <c r="EY62" s="335"/>
      <c r="EZ62" s="335"/>
      <c r="FA62" s="335"/>
      <c r="FB62" s="335"/>
      <c r="FC62" s="335"/>
      <c r="FD62" s="335"/>
      <c r="FE62" s="335"/>
      <c r="FF62" s="335"/>
      <c r="FG62" s="335"/>
      <c r="FH62" s="335"/>
      <c r="FI62" s="335"/>
      <c r="FJ62" s="335"/>
      <c r="FK62" s="335"/>
      <c r="FL62" s="335"/>
      <c r="FM62" s="335"/>
      <c r="FN62" s="335"/>
      <c r="FO62" s="335"/>
      <c r="FP62" s="335"/>
      <c r="FQ62" s="335"/>
      <c r="FR62" s="335"/>
      <c r="FS62" s="335"/>
      <c r="FT62" s="335"/>
      <c r="FU62" s="335"/>
      <c r="FV62" s="335"/>
      <c r="FW62" s="335"/>
      <c r="FX62" s="335"/>
      <c r="FY62" s="335"/>
      <c r="FZ62" s="335"/>
      <c r="GA62" s="335"/>
      <c r="GB62" s="335"/>
      <c r="GC62" s="335"/>
      <c r="GD62" s="335"/>
      <c r="GE62" s="335"/>
      <c r="GF62" s="335"/>
      <c r="GG62" s="335"/>
      <c r="GH62" s="335"/>
      <c r="GI62" s="335"/>
      <c r="GJ62" s="335"/>
      <c r="GK62" s="335"/>
      <c r="GL62" s="335"/>
      <c r="GM62" s="335"/>
      <c r="GN62" s="335"/>
      <c r="GO62" s="335"/>
      <c r="GP62" s="335"/>
      <c r="GQ62" s="335"/>
      <c r="GR62" s="335"/>
      <c r="GS62" s="335"/>
      <c r="GT62" s="335"/>
      <c r="GU62" s="335"/>
      <c r="GV62" s="335"/>
      <c r="GW62" s="335"/>
      <c r="GX62" s="335"/>
      <c r="GY62" s="335"/>
      <c r="GZ62" s="335"/>
      <c r="HA62" s="335"/>
      <c r="HB62" s="335"/>
      <c r="HC62" s="335"/>
      <c r="HD62" s="335"/>
      <c r="HE62" s="335"/>
      <c r="HF62" s="335"/>
      <c r="HG62" s="335"/>
      <c r="HH62" s="335"/>
      <c r="HI62" s="335"/>
      <c r="HJ62" s="335"/>
      <c r="HK62" s="335"/>
      <c r="HL62" s="335"/>
      <c r="HM62" s="335"/>
    </row>
    <row r="63" spans="1:236" ht="15" customHeight="1" x14ac:dyDescent="0.25">
      <c r="A63" s="346"/>
      <c r="O63" s="422"/>
      <c r="P63" s="423"/>
      <c r="Q63" s="335"/>
      <c r="R63" s="335"/>
      <c r="S63" s="335"/>
      <c r="T63" s="335"/>
      <c r="U63" s="335"/>
      <c r="V63" s="335"/>
      <c r="W63" s="335"/>
      <c r="X63" s="335"/>
      <c r="Y63" s="335"/>
      <c r="Z63" s="335"/>
      <c r="AA63" s="335"/>
      <c r="AB63" s="335"/>
      <c r="AC63" s="335"/>
      <c r="AD63" s="335"/>
      <c r="AE63" s="335"/>
      <c r="AF63" s="335"/>
      <c r="AG63" s="335"/>
      <c r="AH63" s="335"/>
      <c r="AI63" s="335"/>
      <c r="AJ63" s="335"/>
      <c r="AK63" s="335"/>
      <c r="AL63" s="335"/>
      <c r="AM63" s="335"/>
      <c r="AN63" s="335"/>
      <c r="AO63" s="335"/>
      <c r="AP63" s="335"/>
      <c r="AQ63" s="335"/>
      <c r="AR63" s="335"/>
      <c r="AS63" s="335"/>
      <c r="AT63" s="335"/>
      <c r="AU63" s="335"/>
      <c r="AV63" s="335"/>
      <c r="AW63" s="335"/>
      <c r="AX63" s="335"/>
      <c r="AY63" s="335"/>
      <c r="AZ63" s="335"/>
      <c r="BA63" s="335"/>
      <c r="BB63" s="335"/>
      <c r="BC63" s="335"/>
      <c r="BD63" s="335"/>
      <c r="BE63" s="335"/>
      <c r="BF63" s="335"/>
      <c r="BG63" s="335"/>
      <c r="BH63" s="335"/>
      <c r="BI63" s="335"/>
      <c r="BJ63" s="335"/>
      <c r="BK63" s="335"/>
      <c r="BL63" s="335"/>
      <c r="BM63" s="335"/>
      <c r="BN63" s="335"/>
      <c r="BO63" s="335"/>
      <c r="BP63" s="335"/>
      <c r="BQ63" s="335"/>
      <c r="BR63" s="335"/>
      <c r="BS63" s="335"/>
      <c r="BT63" s="335"/>
      <c r="BU63" s="335"/>
      <c r="BV63" s="335"/>
      <c r="BW63" s="335"/>
      <c r="BX63" s="335"/>
      <c r="BY63" s="335"/>
      <c r="BZ63" s="335"/>
      <c r="CA63" s="335"/>
      <c r="CB63" s="335"/>
      <c r="CC63" s="335"/>
      <c r="CD63" s="335"/>
      <c r="CE63" s="335"/>
      <c r="CF63" s="335"/>
      <c r="CG63" s="335"/>
      <c r="CH63" s="335"/>
      <c r="CI63" s="335"/>
      <c r="CJ63" s="335"/>
      <c r="CK63" s="335"/>
      <c r="CL63" s="335"/>
      <c r="CM63" s="335"/>
      <c r="CN63" s="335"/>
      <c r="CO63" s="335"/>
      <c r="CP63" s="335"/>
      <c r="CQ63" s="335"/>
      <c r="CR63" s="335"/>
      <c r="CS63" s="335"/>
      <c r="CT63" s="335"/>
      <c r="CU63" s="335"/>
      <c r="CV63" s="335"/>
      <c r="CW63" s="335"/>
      <c r="CX63" s="335"/>
      <c r="CY63" s="335"/>
      <c r="CZ63" s="335"/>
      <c r="DA63" s="335"/>
      <c r="DB63" s="335"/>
      <c r="DC63" s="335"/>
      <c r="DD63" s="335"/>
      <c r="DE63" s="335"/>
      <c r="DF63" s="335"/>
      <c r="DG63" s="335"/>
      <c r="DH63" s="335"/>
      <c r="DI63" s="335"/>
      <c r="DJ63" s="335"/>
      <c r="DK63" s="335"/>
      <c r="DL63" s="335"/>
      <c r="DM63" s="335"/>
      <c r="DN63" s="335"/>
      <c r="DO63" s="335"/>
      <c r="DP63" s="335"/>
      <c r="DQ63" s="335"/>
      <c r="DR63" s="335"/>
      <c r="DS63" s="335"/>
      <c r="DT63" s="335"/>
      <c r="DU63" s="335"/>
      <c r="DV63" s="335"/>
      <c r="DW63" s="335"/>
      <c r="DX63" s="335"/>
      <c r="DY63" s="335"/>
      <c r="DZ63" s="335"/>
      <c r="EA63" s="335"/>
      <c r="EB63" s="335"/>
      <c r="EC63" s="335"/>
      <c r="ED63" s="335"/>
      <c r="EE63" s="335"/>
      <c r="EF63" s="335"/>
      <c r="EG63" s="335"/>
      <c r="EH63" s="335"/>
      <c r="EI63" s="335"/>
      <c r="EJ63" s="335"/>
      <c r="EK63" s="335"/>
      <c r="EL63" s="335"/>
      <c r="EM63" s="335"/>
      <c r="EN63" s="335"/>
      <c r="EO63" s="335"/>
      <c r="EP63" s="335"/>
      <c r="EQ63" s="335"/>
      <c r="ER63" s="335"/>
      <c r="ES63" s="335"/>
      <c r="ET63" s="335"/>
      <c r="EU63" s="335"/>
      <c r="EV63" s="335"/>
      <c r="EW63" s="335"/>
      <c r="EX63" s="335"/>
      <c r="EY63" s="335"/>
      <c r="EZ63" s="335"/>
      <c r="FA63" s="335"/>
      <c r="FB63" s="335"/>
      <c r="FC63" s="335"/>
      <c r="FD63" s="335"/>
      <c r="FE63" s="335"/>
      <c r="FF63" s="335"/>
      <c r="FG63" s="335"/>
      <c r="FH63" s="335"/>
      <c r="FI63" s="335"/>
      <c r="FJ63" s="335"/>
      <c r="FK63" s="335"/>
      <c r="FL63" s="335"/>
      <c r="FM63" s="335"/>
      <c r="FN63" s="335"/>
      <c r="FO63" s="335"/>
      <c r="FP63" s="335"/>
      <c r="FQ63" s="335"/>
      <c r="FR63" s="335"/>
      <c r="FS63" s="335"/>
      <c r="FT63" s="335"/>
      <c r="FU63" s="335"/>
      <c r="FV63" s="335"/>
      <c r="FW63" s="335"/>
      <c r="FX63" s="335"/>
      <c r="FY63" s="335"/>
      <c r="FZ63" s="335"/>
      <c r="GA63" s="335"/>
      <c r="GB63" s="335"/>
      <c r="GC63" s="335"/>
      <c r="GD63" s="335"/>
      <c r="GE63" s="335"/>
      <c r="GF63" s="335"/>
      <c r="GG63" s="335"/>
      <c r="GH63" s="335"/>
      <c r="GI63" s="335"/>
      <c r="GJ63" s="335"/>
      <c r="GK63" s="335"/>
      <c r="GL63" s="335"/>
      <c r="GM63" s="335"/>
      <c r="GN63" s="335"/>
      <c r="GO63" s="335"/>
      <c r="GP63" s="335"/>
      <c r="GQ63" s="335"/>
      <c r="GR63" s="335"/>
      <c r="GS63" s="335"/>
      <c r="GT63" s="335"/>
      <c r="GU63" s="335"/>
      <c r="GV63" s="335"/>
      <c r="GW63" s="335"/>
      <c r="GX63" s="335"/>
      <c r="GY63" s="335"/>
      <c r="GZ63" s="335"/>
      <c r="HA63" s="335"/>
      <c r="HB63" s="335"/>
      <c r="HC63" s="335"/>
      <c r="HD63" s="335"/>
      <c r="HE63" s="335"/>
      <c r="HF63" s="335"/>
      <c r="HG63" s="335"/>
      <c r="HH63" s="335"/>
      <c r="HI63" s="335"/>
      <c r="HJ63" s="335"/>
      <c r="HK63" s="335"/>
      <c r="HL63" s="335"/>
      <c r="HM63" s="335"/>
      <c r="HN63" s="335"/>
      <c r="HO63" s="335"/>
      <c r="HP63" s="335"/>
      <c r="HQ63" s="335"/>
      <c r="HR63" s="335"/>
      <c r="HS63" s="335"/>
      <c r="HT63" s="335"/>
      <c r="HU63" s="335"/>
      <c r="HV63" s="335"/>
      <c r="HW63" s="335"/>
      <c r="HX63" s="335"/>
      <c r="HY63" s="335"/>
      <c r="HZ63" s="335"/>
      <c r="IA63" s="335"/>
      <c r="IB63" s="335"/>
    </row>
    <row r="64" spans="1:236" x14ac:dyDescent="0.25">
      <c r="A64" s="346"/>
      <c r="B64" s="383"/>
      <c r="C64" s="383"/>
      <c r="D64" s="383"/>
      <c r="E64" s="383"/>
      <c r="F64" s="383"/>
      <c r="G64" s="383"/>
      <c r="H64" s="383"/>
      <c r="I64" s="383" t="s">
        <v>121</v>
      </c>
      <c r="J64" s="383"/>
      <c r="K64" s="383"/>
      <c r="L64" s="424"/>
      <c r="M64" s="424"/>
      <c r="N64" s="424"/>
      <c r="O64" s="424">
        <f>ROUND(IF($C$15&lt;1,0,O57/($C$15*100)*10000),2)</f>
        <v>0</v>
      </c>
      <c r="P64" s="369" t="s">
        <v>87</v>
      </c>
      <c r="Q64" s="335"/>
      <c r="R64" s="335"/>
      <c r="S64" s="335"/>
      <c r="T64" s="335"/>
      <c r="U64" s="335"/>
      <c r="V64" s="335"/>
      <c r="W64" s="335"/>
      <c r="X64" s="335"/>
      <c r="Y64" s="335"/>
      <c r="Z64" s="335"/>
      <c r="AA64" s="335"/>
      <c r="AB64" s="335"/>
      <c r="AC64" s="335"/>
      <c r="AD64" s="335"/>
      <c r="AE64" s="335"/>
      <c r="AF64" s="335"/>
      <c r="AG64" s="335"/>
      <c r="AH64" s="335"/>
      <c r="AI64" s="335"/>
      <c r="AJ64" s="335"/>
      <c r="AK64" s="335"/>
      <c r="AL64" s="335"/>
      <c r="AM64" s="335"/>
      <c r="AN64" s="335"/>
      <c r="AO64" s="335"/>
      <c r="AP64" s="335"/>
      <c r="AQ64" s="335"/>
      <c r="AR64" s="335"/>
      <c r="AS64" s="335"/>
      <c r="AT64" s="335"/>
      <c r="HE64" s="335"/>
      <c r="HF64" s="335"/>
      <c r="HG64" s="335"/>
      <c r="HH64" s="335"/>
      <c r="HI64" s="335"/>
      <c r="HJ64" s="335"/>
      <c r="HK64" s="335"/>
      <c r="HL64" s="335"/>
      <c r="HM64" s="335"/>
      <c r="HN64" s="335"/>
    </row>
    <row r="65" spans="2:37" x14ac:dyDescent="0.25">
      <c r="B65" s="335"/>
      <c r="C65" s="335"/>
      <c r="D65" s="335"/>
      <c r="E65" s="335"/>
      <c r="F65" s="335"/>
      <c r="G65" s="335"/>
      <c r="H65" s="443"/>
      <c r="I65" s="425" t="s">
        <v>190</v>
      </c>
      <c r="J65" s="335"/>
      <c r="K65" s="335"/>
      <c r="L65" s="335"/>
      <c r="M65" s="335"/>
      <c r="N65" s="335"/>
      <c r="O65" s="426">
        <f>ROUND(IF($C$15&lt;1,0,(L57)/($C$15*100)*10000),2)</f>
        <v>0</v>
      </c>
      <c r="P65" s="338" t="s">
        <v>87</v>
      </c>
      <c r="Q65" s="335"/>
      <c r="R65" s="335"/>
      <c r="S65" s="335"/>
      <c r="T65" s="335"/>
      <c r="U65" s="335"/>
      <c r="V65" s="335"/>
      <c r="W65" s="335"/>
      <c r="X65" s="335"/>
      <c r="Y65" s="335"/>
      <c r="Z65" s="335"/>
      <c r="AA65" s="335"/>
      <c r="AB65" s="335"/>
      <c r="AC65" s="335"/>
      <c r="AD65" s="335"/>
      <c r="AE65" s="335"/>
      <c r="AF65" s="335"/>
      <c r="AG65" s="335"/>
      <c r="AH65" s="335"/>
      <c r="AI65" s="335"/>
      <c r="AJ65" s="335"/>
      <c r="AK65" s="335"/>
    </row>
  </sheetData>
  <sheetProtection algorithmName="SHA-512" hashValue="BG76Roo+svbcACq97HyMptO+MmuRB1dOfZQZnk7j7FYSTeutfCMBlqpMBcfRyr31JGF6vVyQM9LPXlPbu4FZEA==" saltValue="h+TdSKeHrv19zl8Ung6X3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5409" r:id="rId3" name="Button 1">
              <controlPr defaultSize="0" print="0" autoFill="0" autoPict="0" macro="[0]!Info">
                <anchor moveWithCells="1">
                  <from>
                    <xdr:col>0</xdr:col>
                    <xdr:colOff>68580</xdr:colOff>
                    <xdr:row>0</xdr:row>
                    <xdr:rowOff>38100</xdr:rowOff>
                  </from>
                  <to>
                    <xdr:col>0</xdr:col>
                    <xdr:colOff>571500</xdr:colOff>
                    <xdr:row>1</xdr:row>
                    <xdr:rowOff>83820</xdr:rowOff>
                  </to>
                </anchor>
              </controlPr>
            </control>
          </mc:Choice>
        </mc:AlternateContent>
        <mc:AlternateContent xmlns:mc="http://schemas.openxmlformats.org/markup-compatibility/2006">
          <mc:Choice Requires="x14">
            <control shapeId="145410" r:id="rId4" name="Button 2">
              <controlPr defaultSize="0" print="0" autoFill="0" autoPict="0" macro="[0]!Info">
                <anchor moveWithCells="1">
                  <from>
                    <xdr:col>15</xdr:col>
                    <xdr:colOff>297180</xdr:colOff>
                    <xdr:row>72</xdr:row>
                    <xdr:rowOff>76200</xdr:rowOff>
                  </from>
                  <to>
                    <xdr:col>15</xdr:col>
                    <xdr:colOff>807720</xdr:colOff>
                    <xdr:row>73</xdr:row>
                    <xdr:rowOff>152400</xdr:rowOff>
                  </to>
                </anchor>
              </controlPr>
            </control>
          </mc:Choice>
        </mc:AlternateContent>
        <mc:AlternateContent xmlns:mc="http://schemas.openxmlformats.org/markup-compatibility/2006">
          <mc:Choice Requires="x14">
            <control shapeId="145411" r:id="rId5" name="Button 3">
              <controlPr defaultSize="0" print="0" autoFill="0" autoPict="0" macro="[0]!Info">
                <anchor moveWithCells="1">
                  <from>
                    <xdr:col>0</xdr:col>
                    <xdr:colOff>68580</xdr:colOff>
                    <xdr:row>0</xdr:row>
                    <xdr:rowOff>76200</xdr:rowOff>
                  </from>
                  <to>
                    <xdr:col>0</xdr:col>
                    <xdr:colOff>579120</xdr:colOff>
                    <xdr:row>1</xdr:row>
                    <xdr:rowOff>152400</xdr:rowOff>
                  </to>
                </anchor>
              </controlPr>
            </control>
          </mc:Choice>
        </mc:AlternateContent>
        <mc:AlternateContent xmlns:mc="http://schemas.openxmlformats.org/markup-compatibility/2006">
          <mc:Choice Requires="x14">
            <control shapeId="145412" r:id="rId6" name="Button 4">
              <controlPr defaultSize="0" print="0" autoFill="0" autoPict="0" macro="[0]!Info">
                <anchor moveWithCells="1">
                  <from>
                    <xdr:col>0</xdr:col>
                    <xdr:colOff>68580</xdr:colOff>
                    <xdr:row>0</xdr:row>
                    <xdr:rowOff>76200</xdr:rowOff>
                  </from>
                  <to>
                    <xdr:col>0</xdr:col>
                    <xdr:colOff>579120</xdr:colOff>
                    <xdr:row>1</xdr:row>
                    <xdr:rowOff>152400</xdr:rowOff>
                  </to>
                </anchor>
              </controlPr>
            </control>
          </mc:Choice>
        </mc:AlternateContent>
        <mc:AlternateContent xmlns:mc="http://schemas.openxmlformats.org/markup-compatibility/2006">
          <mc:Choice Requires="x14">
            <control shapeId="145413" r:id="rId7" name="Button 5">
              <controlPr defaultSize="0" print="0" autoFill="0" autoPict="0" macro="[0]!Info">
                <anchor moveWithCells="1">
                  <from>
                    <xdr:col>0</xdr:col>
                    <xdr:colOff>68580</xdr:colOff>
                    <xdr:row>0</xdr:row>
                    <xdr:rowOff>76200</xdr:rowOff>
                  </from>
                  <to>
                    <xdr:col>0</xdr:col>
                    <xdr:colOff>579120</xdr:colOff>
                    <xdr:row>1</xdr:row>
                    <xdr:rowOff>152400</xdr:rowOff>
                  </to>
                </anchor>
              </controlPr>
            </control>
          </mc:Choice>
        </mc:AlternateContent>
        <mc:AlternateContent xmlns:mc="http://schemas.openxmlformats.org/markup-compatibility/2006">
          <mc:Choice Requires="x14">
            <control shapeId="145414" r:id="rId8" name="Button 6">
              <controlPr defaultSize="0" print="0" autoFill="0" autoPict="0" macro="[0]!Info">
                <anchor moveWithCells="1">
                  <from>
                    <xdr:col>0</xdr:col>
                    <xdr:colOff>68580</xdr:colOff>
                    <xdr:row>0</xdr:row>
                    <xdr:rowOff>76200</xdr:rowOff>
                  </from>
                  <to>
                    <xdr:col>0</xdr:col>
                    <xdr:colOff>579120</xdr:colOff>
                    <xdr:row>1</xdr:row>
                    <xdr:rowOff>152400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B5CE-CAC8-4267-8438-3A926DEA98BC}">
  <sheetPr codeName="Sheet11"/>
  <dimension ref="A1:IB65"/>
  <sheetViews>
    <sheetView topLeftCell="A30" zoomScale="85" zoomScaleNormal="85" workbookViewId="0">
      <selection activeCell="D39" sqref="D39"/>
    </sheetView>
  </sheetViews>
  <sheetFormatPr defaultColWidth="8.5546875" defaultRowHeight="13.2" x14ac:dyDescent="0.25"/>
  <cols>
    <col min="1" max="1" width="31" style="331" customWidth="1"/>
    <col min="2" max="2" width="2.109375" style="331" customWidth="1"/>
    <col min="3" max="3" width="21.109375" style="331" customWidth="1"/>
    <col min="4" max="4" width="15.44140625" style="331" customWidth="1"/>
    <col min="5" max="5" width="10.109375" style="331" customWidth="1"/>
    <col min="6" max="6" width="5.5546875" style="331" customWidth="1"/>
    <col min="7" max="8" width="13.44140625" style="331" customWidth="1"/>
    <col min="9" max="9" width="14.5546875" style="331" customWidth="1"/>
    <col min="10" max="10" width="13.44140625" style="331" customWidth="1"/>
    <col min="11" max="11" width="7" style="331" customWidth="1"/>
    <col min="12" max="12" width="15.109375" style="331" customWidth="1"/>
    <col min="13" max="13" width="17.44140625" style="331" bestFit="1" customWidth="1"/>
    <col min="14" max="14" width="16.5546875" style="331" customWidth="1"/>
    <col min="15" max="15" width="19.109375" style="331" bestFit="1" customWidth="1"/>
    <col min="16" max="16" width="12.88671875" style="331" bestFit="1" customWidth="1"/>
    <col min="17" max="17" width="8.5546875" style="331"/>
    <col min="18" max="18" width="9.109375" style="331" hidden="1" customWidth="1"/>
    <col min="19" max="26" width="10.44140625" style="331" hidden="1" customWidth="1"/>
    <col min="27" max="27" width="10.5546875" style="331" hidden="1" customWidth="1"/>
    <col min="28" max="30" width="10.44140625" style="331" hidden="1" customWidth="1"/>
    <col min="31" max="16384" width="8.5546875" style="331"/>
  </cols>
  <sheetData>
    <row r="1" spans="1:30" ht="21" x14ac:dyDescent="0.4">
      <c r="A1" s="497" t="s">
        <v>120</v>
      </c>
      <c r="B1" s="497"/>
      <c r="C1" s="497"/>
      <c r="D1" s="497"/>
      <c r="E1" s="497"/>
      <c r="F1" s="497"/>
      <c r="G1" s="497"/>
      <c r="H1" s="497"/>
      <c r="I1" s="497"/>
      <c r="J1" s="497"/>
      <c r="K1" s="497"/>
      <c r="L1" s="497"/>
      <c r="M1" s="497"/>
      <c r="N1" s="497"/>
      <c r="O1" s="497"/>
      <c r="P1" s="497"/>
    </row>
    <row r="2" spans="1:30" ht="21" x14ac:dyDescent="0.4">
      <c r="A2" s="497" t="s">
        <v>277</v>
      </c>
      <c r="B2" s="497"/>
      <c r="C2" s="497"/>
      <c r="D2" s="497"/>
      <c r="E2" s="497"/>
      <c r="F2" s="497"/>
      <c r="G2" s="497"/>
      <c r="H2" s="497"/>
      <c r="I2" s="497"/>
      <c r="J2" s="497"/>
      <c r="K2" s="497"/>
      <c r="L2" s="497"/>
      <c r="M2" s="497"/>
      <c r="N2" s="497"/>
      <c r="O2" s="497"/>
      <c r="P2" s="497"/>
    </row>
    <row r="3" spans="1:30" ht="17.399999999999999" x14ac:dyDescent="0.3">
      <c r="A3" s="498" t="s">
        <v>327</v>
      </c>
      <c r="B3" s="498"/>
      <c r="C3" s="498"/>
      <c r="D3" s="498"/>
      <c r="E3" s="498"/>
      <c r="F3" s="498"/>
      <c r="G3" s="498"/>
      <c r="H3" s="498"/>
      <c r="I3" s="498"/>
      <c r="J3" s="498"/>
      <c r="K3" s="498"/>
      <c r="L3" s="498"/>
      <c r="M3" s="498"/>
      <c r="N3" s="498"/>
      <c r="O3" s="498"/>
      <c r="P3" s="498"/>
    </row>
    <row r="4" spans="1:30" ht="15.6" x14ac:dyDescent="0.3">
      <c r="A4" s="499" t="str">
        <f>'Customer Info'!B11</f>
        <v>Breakdown of Charges Based on Entered Information</v>
      </c>
      <c r="B4" s="499"/>
      <c r="C4" s="499"/>
      <c r="D4" s="499"/>
      <c r="E4" s="499"/>
      <c r="F4" s="499"/>
      <c r="G4" s="499"/>
      <c r="H4" s="499"/>
      <c r="I4" s="499"/>
      <c r="J4" s="499"/>
      <c r="K4" s="499"/>
      <c r="L4" s="499"/>
      <c r="M4" s="499"/>
      <c r="N4" s="499"/>
      <c r="O4" s="499"/>
      <c r="P4" s="499"/>
    </row>
    <row r="5" spans="1:30" ht="15" x14ac:dyDescent="0.25">
      <c r="A5" s="332"/>
      <c r="B5" s="332"/>
      <c r="C5" s="332"/>
      <c r="D5" s="332"/>
      <c r="E5" s="332"/>
      <c r="F5" s="332"/>
      <c r="G5" s="332"/>
      <c r="H5" s="332"/>
      <c r="I5" s="332"/>
      <c r="J5" s="332"/>
      <c r="K5" s="332"/>
    </row>
    <row r="6" spans="1:30" x14ac:dyDescent="0.25">
      <c r="A6" s="333">
        <f ca="1">TODAY()</f>
        <v>45744</v>
      </c>
      <c r="B6" s="386" t="s">
        <v>325</v>
      </c>
      <c r="C6" s="333"/>
      <c r="D6" s="333"/>
      <c r="E6" s="333"/>
      <c r="F6" s="333"/>
      <c r="G6" s="333"/>
      <c r="H6" s="333"/>
      <c r="I6" s="333"/>
    </row>
    <row r="7" spans="1:30" ht="24.6" x14ac:dyDescent="0.4">
      <c r="A7" s="505"/>
      <c r="B7" s="505"/>
      <c r="C7" s="505"/>
      <c r="D7" s="505"/>
      <c r="E7" s="505"/>
      <c r="F7" s="505"/>
      <c r="G7" s="505"/>
      <c r="H7" s="505"/>
      <c r="I7" s="505"/>
      <c r="J7" s="505"/>
      <c r="K7" s="505"/>
      <c r="L7" s="505"/>
      <c r="M7" s="505"/>
      <c r="N7" s="505"/>
      <c r="O7" s="505"/>
      <c r="P7" s="505"/>
    </row>
    <row r="8" spans="1:30" x14ac:dyDescent="0.25">
      <c r="C8" s="335"/>
      <c r="D8" s="335"/>
      <c r="E8" s="335"/>
      <c r="F8" s="335"/>
      <c r="G8" s="335"/>
      <c r="H8" s="335"/>
      <c r="I8" s="335"/>
      <c r="J8" s="335"/>
      <c r="K8" s="335"/>
    </row>
    <row r="9" spans="1:30" ht="15" x14ac:dyDescent="0.25">
      <c r="A9" s="336" t="s">
        <v>2</v>
      </c>
      <c r="B9" s="337"/>
      <c r="C9" s="338">
        <f>'Customer Info'!B7</f>
        <v>0</v>
      </c>
      <c r="I9" s="339"/>
    </row>
    <row r="10" spans="1:30" ht="15" x14ac:dyDescent="0.25">
      <c r="A10" s="340" t="s">
        <v>26</v>
      </c>
      <c r="B10" s="337"/>
      <c r="C10" s="338">
        <f>'Customer Info'!B8</f>
        <v>0</v>
      </c>
    </row>
    <row r="11" spans="1:30" x14ac:dyDescent="0.25">
      <c r="A11" s="336" t="s">
        <v>3</v>
      </c>
      <c r="B11" s="341">
        <f>'Customer Info'!B9</f>
        <v>4</v>
      </c>
      <c r="C11" s="342" t="str">
        <f>LOOKUP(B11,R11:AD11,R12:AD12)</f>
        <v>April</v>
      </c>
      <c r="D11" s="343">
        <f>'Customer Info'!C9</f>
        <v>2025</v>
      </c>
      <c r="S11" s="331">
        <v>1</v>
      </c>
      <c r="T11" s="331">
        <v>2</v>
      </c>
      <c r="U11" s="331">
        <v>3</v>
      </c>
      <c r="V11" s="331">
        <v>4</v>
      </c>
      <c r="W11" s="331">
        <v>5</v>
      </c>
      <c r="X11" s="331">
        <v>6</v>
      </c>
      <c r="Y11" s="331">
        <v>7</v>
      </c>
      <c r="Z11" s="331">
        <v>8</v>
      </c>
      <c r="AA11" s="331">
        <v>9</v>
      </c>
      <c r="AB11" s="331">
        <v>10</v>
      </c>
      <c r="AC11" s="331">
        <v>11</v>
      </c>
      <c r="AD11" s="331">
        <v>12</v>
      </c>
    </row>
    <row r="12" spans="1:30" x14ac:dyDescent="0.25">
      <c r="A12" s="501"/>
      <c r="B12" s="501"/>
      <c r="C12" s="501"/>
      <c r="D12" s="501"/>
      <c r="E12" s="501"/>
      <c r="F12" s="501"/>
      <c r="G12" s="501"/>
      <c r="H12" s="501"/>
      <c r="I12" s="501"/>
      <c r="J12" s="379"/>
      <c r="K12" s="379"/>
      <c r="L12" s="427"/>
      <c r="M12" s="427"/>
      <c r="N12" s="427"/>
      <c r="O12" s="427"/>
      <c r="P12" s="427"/>
      <c r="R12" s="331" t="s">
        <v>115</v>
      </c>
      <c r="S12" s="345" t="s">
        <v>102</v>
      </c>
      <c r="T12" s="345" t="s">
        <v>103</v>
      </c>
      <c r="U12" s="345" t="s">
        <v>104</v>
      </c>
      <c r="V12" s="345" t="s">
        <v>105</v>
      </c>
      <c r="W12" s="345" t="s">
        <v>106</v>
      </c>
      <c r="X12" s="345" t="s">
        <v>107</v>
      </c>
      <c r="Y12" s="345" t="s">
        <v>108</v>
      </c>
      <c r="Z12" s="345" t="s">
        <v>109</v>
      </c>
      <c r="AA12" s="345" t="s">
        <v>110</v>
      </c>
      <c r="AB12" s="345" t="s">
        <v>112</v>
      </c>
      <c r="AC12" s="345" t="s">
        <v>111</v>
      </c>
      <c r="AD12" s="345" t="s">
        <v>113</v>
      </c>
    </row>
    <row r="13" spans="1:30" x14ac:dyDescent="0.25">
      <c r="A13" s="352" t="s">
        <v>27</v>
      </c>
      <c r="B13" s="353"/>
      <c r="C13" s="353"/>
      <c r="D13" s="353"/>
      <c r="E13" s="353"/>
      <c r="F13" s="353"/>
      <c r="G13" s="353"/>
      <c r="H13" s="353"/>
      <c r="I13" s="353"/>
      <c r="R13" s="351" t="s">
        <v>187</v>
      </c>
      <c r="S13" s="331">
        <f>'Rider Rates'!$C$22</f>
        <v>7.0209999999999995E-2</v>
      </c>
      <c r="T13" s="331">
        <f>'Rider Rates'!$C$22</f>
        <v>7.0209999999999995E-2</v>
      </c>
      <c r="U13" s="331">
        <f>'Rider Rates'!$C$22</f>
        <v>7.0209999999999995E-2</v>
      </c>
      <c r="V13" s="331">
        <f>'Rider Rates'!$C$22</f>
        <v>7.0209999999999995E-2</v>
      </c>
      <c r="W13" s="331">
        <f>'Rider Rates'!$C$22</f>
        <v>7.0209999999999995E-2</v>
      </c>
      <c r="X13" s="331">
        <f>'Rider Rates'!$B$22</f>
        <v>7.0209999999999995E-2</v>
      </c>
      <c r="Y13" s="331">
        <f>'Rider Rates'!$B$22</f>
        <v>7.0209999999999995E-2</v>
      </c>
      <c r="Z13" s="331">
        <f>'Rider Rates'!$B$22</f>
        <v>7.0209999999999995E-2</v>
      </c>
      <c r="AA13" s="331">
        <f>'Rider Rates'!$B$22</f>
        <v>7.0209999999999995E-2</v>
      </c>
      <c r="AB13" s="331">
        <f>'Rider Rates'!$C$22</f>
        <v>7.0209999999999995E-2</v>
      </c>
      <c r="AC13" s="331">
        <f>'Rider Rates'!$C$22</f>
        <v>7.0209999999999995E-2</v>
      </c>
      <c r="AD13" s="331">
        <f>'Rider Rates'!$C$22</f>
        <v>7.0209999999999995E-2</v>
      </c>
    </row>
    <row r="14" spans="1:30" x14ac:dyDescent="0.25">
      <c r="A14" s="335"/>
      <c r="B14" s="335"/>
      <c r="C14" s="335"/>
      <c r="D14" s="335"/>
      <c r="E14" s="335"/>
      <c r="F14" s="335"/>
      <c r="G14" s="335"/>
      <c r="H14" s="335"/>
      <c r="I14" s="335"/>
      <c r="R14" s="335"/>
      <c r="S14" s="347"/>
      <c r="T14" s="347"/>
      <c r="U14" s="347"/>
      <c r="V14" s="347"/>
      <c r="W14" s="347"/>
      <c r="X14" s="347"/>
      <c r="Y14" s="347"/>
      <c r="Z14" s="347"/>
      <c r="AA14" s="347"/>
      <c r="AB14" s="347"/>
      <c r="AC14" s="347"/>
      <c r="AD14" s="347"/>
    </row>
    <row r="15" spans="1:30" x14ac:dyDescent="0.25">
      <c r="A15" s="349" t="s">
        <v>52</v>
      </c>
      <c r="B15" s="349"/>
      <c r="C15" s="428">
        <f>IF('Customer Info'!B21+'Customer Info'!B22-'Customer Info'!B23&lt;0,0,'Customer Info'!B21+'Customer Info'!B22-'Customer Info'!B23)</f>
        <v>0</v>
      </c>
      <c r="D15" s="349" t="s">
        <v>41</v>
      </c>
      <c r="E15" s="349"/>
      <c r="F15" s="350"/>
      <c r="G15" s="349"/>
      <c r="H15" s="349"/>
      <c r="I15" s="349"/>
      <c r="R15" s="335"/>
      <c r="S15" s="347"/>
      <c r="T15" s="347"/>
      <c r="U15" s="347"/>
      <c r="V15" s="347"/>
      <c r="W15" s="347"/>
      <c r="X15" s="347"/>
      <c r="Y15" s="347"/>
      <c r="Z15" s="347"/>
      <c r="AA15" s="347"/>
      <c r="AB15" s="347"/>
      <c r="AC15" s="347"/>
      <c r="AD15" s="347"/>
    </row>
    <row r="16" spans="1:30" x14ac:dyDescent="0.25">
      <c r="A16" s="349" t="s">
        <v>225</v>
      </c>
      <c r="B16" s="349"/>
      <c r="C16" s="428">
        <f>'Customer Info'!B21</f>
        <v>0</v>
      </c>
      <c r="D16" s="349" t="s">
        <v>41</v>
      </c>
      <c r="E16" s="349"/>
      <c r="F16" s="350"/>
      <c r="G16" s="336" t="s">
        <v>15</v>
      </c>
      <c r="H16" s="349"/>
    </row>
    <row r="17" spans="1:221" x14ac:dyDescent="0.25">
      <c r="A17" s="349" t="s">
        <v>226</v>
      </c>
      <c r="B17" s="349"/>
      <c r="C17" s="428">
        <f>'Customer Info'!B22</f>
        <v>0</v>
      </c>
      <c r="D17" s="429" t="s">
        <v>41</v>
      </c>
      <c r="E17" s="350"/>
      <c r="F17" s="350"/>
      <c r="G17" s="336" t="s">
        <v>15</v>
      </c>
      <c r="H17" s="349"/>
      <c r="I17" s="430" t="s">
        <v>15</v>
      </c>
    </row>
    <row r="19" spans="1:221" x14ac:dyDescent="0.25">
      <c r="A19" s="352" t="s">
        <v>31</v>
      </c>
      <c r="B19" s="353"/>
      <c r="C19" s="353"/>
      <c r="D19" s="353"/>
      <c r="E19" s="353"/>
      <c r="F19" s="353"/>
      <c r="G19" s="493" t="s">
        <v>68</v>
      </c>
      <c r="H19" s="494"/>
      <c r="I19" s="494"/>
      <c r="J19" s="495"/>
      <c r="K19" s="353"/>
      <c r="L19" s="496" t="s">
        <v>69</v>
      </c>
      <c r="M19" s="496"/>
      <c r="N19" s="496"/>
      <c r="O19" s="496"/>
    </row>
    <row r="20" spans="1:221" x14ac:dyDescent="0.25">
      <c r="A20" s="335"/>
      <c r="B20" s="335"/>
      <c r="C20" s="335"/>
      <c r="D20" s="335"/>
      <c r="E20" s="335"/>
      <c r="F20" s="335"/>
      <c r="G20" s="354" t="s">
        <v>65</v>
      </c>
      <c r="H20" s="354" t="s">
        <v>66</v>
      </c>
      <c r="I20" s="354" t="s">
        <v>67</v>
      </c>
      <c r="J20" s="355" t="s">
        <v>34</v>
      </c>
      <c r="K20" s="335"/>
      <c r="L20" s="356" t="s">
        <v>65</v>
      </c>
      <c r="M20" s="356" t="s">
        <v>66</v>
      </c>
      <c r="N20" s="356" t="s">
        <v>67</v>
      </c>
      <c r="O20" s="356" t="s">
        <v>34</v>
      </c>
      <c r="P20" s="357" t="s">
        <v>57</v>
      </c>
    </row>
    <row r="21" spans="1:221" x14ac:dyDescent="0.25">
      <c r="A21" s="331" t="s">
        <v>32</v>
      </c>
      <c r="G21" s="431"/>
      <c r="H21" s="431"/>
      <c r="I21" s="431">
        <f>'Rider Rates'!B144</f>
        <v>138.5</v>
      </c>
      <c r="J21" s="431">
        <f>SUM(G21:I21)</f>
        <v>138.5</v>
      </c>
      <c r="L21" s="432"/>
      <c r="M21" s="432"/>
      <c r="N21" s="432">
        <f>I21</f>
        <v>138.5</v>
      </c>
      <c r="O21" s="407">
        <f>SUM(L21:N21)</f>
        <v>138.5</v>
      </c>
      <c r="P21" s="360">
        <v>44531</v>
      </c>
    </row>
    <row r="22" spans="1:221" x14ac:dyDescent="0.25">
      <c r="A22" s="433" t="s">
        <v>132</v>
      </c>
      <c r="D22" s="362">
        <f>C15</f>
        <v>0</v>
      </c>
      <c r="E22" s="363" t="s">
        <v>41</v>
      </c>
      <c r="F22" s="364" t="s">
        <v>8</v>
      </c>
      <c r="G22" s="406"/>
      <c r="H22" s="406"/>
      <c r="I22" s="444">
        <f>'Rider Rates'!C144</f>
        <v>1.3832199999999999E-2</v>
      </c>
      <c r="J22" s="406">
        <f>SUM(G22:I22)</f>
        <v>1.3832199999999999E-2</v>
      </c>
      <c r="K22" s="366" t="s">
        <v>42</v>
      </c>
      <c r="L22" s="407"/>
      <c r="M22" s="407"/>
      <c r="N22" s="407">
        <f>IF(C15&lt;0,0,ROUND($D22*I22,2))</f>
        <v>0</v>
      </c>
      <c r="O22" s="407">
        <f>SUM(L22:N22)</f>
        <v>0</v>
      </c>
      <c r="P22" s="360">
        <f>'Rider Rates'!H144</f>
        <v>45444</v>
      </c>
    </row>
    <row r="23" spans="1:221" x14ac:dyDescent="0.25">
      <c r="A23" s="369" t="s">
        <v>50</v>
      </c>
      <c r="B23" s="369"/>
      <c r="C23" s="369"/>
      <c r="D23" s="370"/>
      <c r="E23" s="370"/>
      <c r="F23" s="369"/>
      <c r="G23" s="369"/>
      <c r="H23" s="369"/>
      <c r="I23" s="369"/>
      <c r="J23" s="369"/>
      <c r="K23" s="372"/>
      <c r="L23" s="371"/>
      <c r="M23" s="371"/>
      <c r="N23" s="371">
        <f>SUM(N21:N22)</f>
        <v>138.5</v>
      </c>
      <c r="O23" s="371">
        <f>SUM(O21:O22)</f>
        <v>138.5</v>
      </c>
    </row>
    <row r="24" spans="1:221" x14ac:dyDescent="0.25">
      <c r="A24" s="434"/>
      <c r="B24" s="434"/>
      <c r="C24" s="435"/>
      <c r="D24" s="435"/>
      <c r="E24" s="435"/>
      <c r="F24" s="435"/>
      <c r="G24" s="436"/>
      <c r="H24" s="436"/>
      <c r="I24" s="436"/>
      <c r="J24" s="436"/>
      <c r="K24" s="434"/>
      <c r="L24" s="434"/>
      <c r="M24" s="434"/>
      <c r="N24" s="434"/>
      <c r="O24" s="434"/>
      <c r="P24" s="434"/>
    </row>
    <row r="25" spans="1:221" x14ac:dyDescent="0.25">
      <c r="A25" s="346" t="s">
        <v>70</v>
      </c>
      <c r="B25" s="383"/>
      <c r="C25" s="383"/>
      <c r="D25" s="384"/>
      <c r="E25" s="384"/>
      <c r="F25" s="383"/>
      <c r="G25" s="384"/>
      <c r="H25" s="384"/>
      <c r="I25" s="384"/>
      <c r="J25" s="384"/>
      <c r="K25" s="384"/>
      <c r="L25" s="384"/>
      <c r="M25" s="384"/>
      <c r="N25" s="384"/>
      <c r="O25" s="384"/>
      <c r="P25" s="423"/>
      <c r="Q25" s="335"/>
      <c r="R25" s="335"/>
      <c r="S25" s="335"/>
      <c r="T25" s="335"/>
      <c r="U25" s="335"/>
      <c r="V25" s="335"/>
      <c r="W25" s="335"/>
      <c r="X25" s="335"/>
      <c r="Y25" s="335"/>
      <c r="Z25" s="335"/>
      <c r="AA25" s="335"/>
      <c r="AB25" s="335"/>
      <c r="AC25" s="335"/>
      <c r="AD25" s="335"/>
      <c r="AE25" s="335"/>
      <c r="AF25" s="335"/>
      <c r="AG25" s="335"/>
      <c r="AH25" s="335"/>
      <c r="AI25" s="335"/>
      <c r="AJ25" s="335"/>
      <c r="AK25" s="335"/>
      <c r="AL25" s="335"/>
      <c r="AM25" s="335"/>
      <c r="AN25" s="335"/>
      <c r="AO25" s="335"/>
      <c r="AP25" s="335"/>
      <c r="AQ25" s="335"/>
      <c r="AR25" s="335"/>
      <c r="AS25" s="335"/>
      <c r="AT25" s="335"/>
      <c r="AU25" s="335"/>
      <c r="AV25" s="335"/>
      <c r="AW25" s="335"/>
      <c r="AX25" s="335"/>
      <c r="AY25" s="335"/>
      <c r="AZ25" s="335"/>
      <c r="BA25" s="335"/>
      <c r="BB25" s="335"/>
      <c r="BC25" s="335"/>
      <c r="BD25" s="335"/>
      <c r="BE25" s="335"/>
      <c r="BF25" s="335"/>
      <c r="BG25" s="335"/>
      <c r="BH25" s="335"/>
      <c r="BI25" s="335"/>
      <c r="BJ25" s="335"/>
      <c r="BK25" s="335"/>
      <c r="BL25" s="335"/>
      <c r="BM25" s="335"/>
      <c r="BN25" s="335"/>
      <c r="BO25" s="335"/>
      <c r="BP25" s="335"/>
      <c r="BQ25" s="335"/>
      <c r="BR25" s="335"/>
      <c r="BS25" s="335"/>
      <c r="BT25" s="335"/>
      <c r="BU25" s="335"/>
      <c r="BV25" s="335"/>
      <c r="BW25" s="335"/>
      <c r="BX25" s="335"/>
      <c r="BY25" s="335"/>
      <c r="BZ25" s="335"/>
      <c r="CA25" s="335"/>
      <c r="CB25" s="335"/>
      <c r="CC25" s="335"/>
      <c r="CD25" s="335"/>
      <c r="CE25" s="335"/>
      <c r="CF25" s="335"/>
      <c r="CG25" s="335"/>
      <c r="CH25" s="335"/>
      <c r="CI25" s="335"/>
      <c r="CJ25" s="335"/>
      <c r="CK25" s="335"/>
      <c r="CL25" s="335"/>
      <c r="CM25" s="335"/>
      <c r="CN25" s="335"/>
      <c r="CO25" s="335"/>
      <c r="CP25" s="335"/>
      <c r="CQ25" s="335"/>
      <c r="CR25" s="335"/>
      <c r="CS25" s="335"/>
      <c r="CT25" s="335"/>
      <c r="CU25" s="335"/>
      <c r="CV25" s="335"/>
      <c r="CW25" s="335"/>
      <c r="CX25" s="335"/>
      <c r="CY25" s="335"/>
      <c r="CZ25" s="335"/>
      <c r="DA25" s="335"/>
      <c r="DB25" s="335"/>
      <c r="DC25" s="335"/>
      <c r="DD25" s="335"/>
      <c r="DE25" s="335"/>
      <c r="DF25" s="335"/>
      <c r="DG25" s="335"/>
      <c r="DH25" s="335"/>
      <c r="DI25" s="335"/>
      <c r="DJ25" s="335"/>
      <c r="DK25" s="335"/>
      <c r="DL25" s="335"/>
      <c r="DM25" s="335"/>
      <c r="DN25" s="335"/>
      <c r="DO25" s="335"/>
      <c r="DP25" s="335"/>
      <c r="DQ25" s="335"/>
      <c r="DR25" s="335"/>
      <c r="DS25" s="335"/>
      <c r="DT25" s="335"/>
      <c r="DU25" s="335"/>
      <c r="DV25" s="335"/>
      <c r="DW25" s="335"/>
      <c r="DX25" s="335"/>
      <c r="DY25" s="335"/>
      <c r="DZ25" s="335"/>
      <c r="EA25" s="335"/>
      <c r="EB25" s="335"/>
      <c r="EC25" s="335"/>
      <c r="ED25" s="335"/>
      <c r="EE25" s="335"/>
      <c r="EF25" s="335"/>
      <c r="EG25" s="335"/>
      <c r="EH25" s="335"/>
      <c r="EI25" s="335"/>
      <c r="EJ25" s="335"/>
      <c r="EK25" s="335"/>
      <c r="EL25" s="335"/>
      <c r="EM25" s="335"/>
      <c r="EN25" s="335"/>
      <c r="EO25" s="335"/>
      <c r="EP25" s="335"/>
      <c r="EQ25" s="335"/>
      <c r="ER25" s="335"/>
      <c r="ES25" s="335"/>
      <c r="ET25" s="335"/>
      <c r="EU25" s="335"/>
      <c r="EV25" s="335"/>
      <c r="EW25" s="335"/>
      <c r="EX25" s="335"/>
      <c r="EY25" s="335"/>
      <c r="EZ25" s="335"/>
      <c r="FA25" s="335"/>
      <c r="FB25" s="335"/>
      <c r="FC25" s="335"/>
      <c r="FD25" s="335"/>
      <c r="FE25" s="335"/>
      <c r="FF25" s="335"/>
      <c r="FG25" s="335"/>
      <c r="FH25" s="335"/>
      <c r="FI25" s="335"/>
      <c r="FJ25" s="335"/>
      <c r="FK25" s="335"/>
      <c r="FL25" s="335"/>
      <c r="FM25" s="335"/>
      <c r="FN25" s="335"/>
      <c r="FO25" s="335"/>
      <c r="FP25" s="335"/>
      <c r="FQ25" s="335"/>
      <c r="FR25" s="335"/>
      <c r="FS25" s="335"/>
      <c r="FT25" s="335"/>
      <c r="FU25" s="335"/>
      <c r="FV25" s="335"/>
      <c r="FW25" s="335"/>
      <c r="FX25" s="335"/>
      <c r="FY25" s="335"/>
      <c r="FZ25" s="335"/>
      <c r="GA25" s="335"/>
      <c r="GB25" s="335"/>
      <c r="GC25" s="335"/>
      <c r="GD25" s="335"/>
      <c r="GE25" s="335"/>
      <c r="GF25" s="335"/>
      <c r="GG25" s="335"/>
      <c r="GH25" s="335"/>
      <c r="GI25" s="335"/>
      <c r="GJ25" s="335"/>
      <c r="GK25" s="335"/>
      <c r="GL25" s="335"/>
      <c r="GM25" s="335"/>
      <c r="GN25" s="335"/>
      <c r="GO25" s="335"/>
      <c r="GP25" s="335"/>
      <c r="GQ25" s="335"/>
      <c r="GR25" s="335"/>
      <c r="GS25" s="335"/>
      <c r="GT25" s="335"/>
      <c r="GU25" s="335"/>
      <c r="GV25" s="335"/>
      <c r="GW25" s="335"/>
      <c r="GX25" s="335"/>
      <c r="GY25" s="335"/>
      <c r="GZ25" s="335"/>
      <c r="HA25" s="335"/>
      <c r="HB25" s="335"/>
      <c r="HC25" s="335"/>
      <c r="HD25" s="335"/>
      <c r="HE25" s="335"/>
      <c r="HF25" s="335"/>
      <c r="HG25" s="335"/>
      <c r="HH25" s="335"/>
      <c r="HI25" s="335"/>
      <c r="HJ25" s="335"/>
      <c r="HK25" s="335"/>
      <c r="HL25" s="335"/>
      <c r="HM25" s="335"/>
    </row>
    <row r="26" spans="1:221" x14ac:dyDescent="0.25">
      <c r="P26" s="437"/>
      <c r="Q26" s="385"/>
      <c r="R26" s="375"/>
      <c r="S26" s="376"/>
      <c r="T26" s="377"/>
      <c r="U26" s="335"/>
      <c r="V26" s="378"/>
      <c r="W26" s="335"/>
      <c r="X26" s="335"/>
      <c r="Y26" s="335"/>
      <c r="Z26" s="335"/>
      <c r="AA26" s="335"/>
      <c r="AB26" s="335"/>
      <c r="AC26" s="335"/>
      <c r="AD26" s="335"/>
      <c r="AE26" s="335"/>
      <c r="AF26" s="335"/>
      <c r="AG26" s="335"/>
      <c r="AH26" s="335"/>
      <c r="AI26" s="335"/>
      <c r="AJ26" s="335"/>
      <c r="AK26" s="335"/>
      <c r="AL26" s="335"/>
      <c r="AM26" s="335"/>
      <c r="AN26" s="335"/>
      <c r="AO26" s="335"/>
      <c r="AP26" s="335"/>
      <c r="AQ26" s="335"/>
      <c r="AR26" s="335"/>
      <c r="AS26" s="335"/>
      <c r="AT26" s="335"/>
      <c r="AU26" s="335"/>
      <c r="AV26" s="335"/>
      <c r="AW26" s="335"/>
      <c r="AX26" s="335"/>
      <c r="AY26" s="335"/>
      <c r="AZ26" s="335"/>
      <c r="BA26" s="335"/>
      <c r="BB26" s="335"/>
      <c r="BC26" s="335"/>
      <c r="BD26" s="335"/>
      <c r="BE26" s="335"/>
      <c r="BF26" s="335"/>
      <c r="BG26" s="335"/>
      <c r="BH26" s="335"/>
      <c r="BI26" s="335"/>
      <c r="BJ26" s="335"/>
      <c r="BK26" s="335"/>
      <c r="BL26" s="335"/>
      <c r="BM26" s="335"/>
      <c r="BN26" s="335"/>
      <c r="BO26" s="335"/>
      <c r="BP26" s="335"/>
      <c r="BQ26" s="335"/>
      <c r="BR26" s="335"/>
      <c r="BS26" s="335"/>
      <c r="BT26" s="335"/>
      <c r="BU26" s="335"/>
      <c r="BV26" s="335"/>
      <c r="BW26" s="335"/>
      <c r="BX26" s="335"/>
      <c r="BY26" s="335"/>
      <c r="BZ26" s="335"/>
      <c r="CA26" s="335"/>
      <c r="CB26" s="335"/>
      <c r="CC26" s="335"/>
      <c r="CD26" s="335"/>
      <c r="CE26" s="335"/>
      <c r="CF26" s="335"/>
      <c r="CG26" s="335"/>
      <c r="CH26" s="335"/>
      <c r="CI26" s="335"/>
      <c r="CJ26" s="335"/>
      <c r="CK26" s="335"/>
      <c r="CL26" s="335"/>
      <c r="CM26" s="335"/>
      <c r="CN26" s="335"/>
      <c r="CO26" s="335"/>
      <c r="CP26" s="335"/>
      <c r="CQ26" s="335"/>
      <c r="CR26" s="335"/>
      <c r="CS26" s="335"/>
      <c r="CT26" s="335"/>
      <c r="CU26" s="335"/>
      <c r="CV26" s="335"/>
      <c r="CW26" s="335"/>
      <c r="CX26" s="335"/>
      <c r="CY26" s="335"/>
      <c r="CZ26" s="335"/>
      <c r="DA26" s="335"/>
      <c r="DB26" s="335"/>
      <c r="DC26" s="335"/>
      <c r="DD26" s="335"/>
      <c r="DE26" s="335"/>
      <c r="DF26" s="335"/>
      <c r="DG26" s="335"/>
      <c r="DH26" s="335"/>
      <c r="DI26" s="335"/>
      <c r="DJ26" s="335"/>
      <c r="DK26" s="335"/>
      <c r="DL26" s="335"/>
      <c r="DM26" s="335"/>
      <c r="DN26" s="335"/>
      <c r="DO26" s="335"/>
      <c r="DP26" s="335"/>
      <c r="DQ26" s="335"/>
      <c r="DR26" s="335"/>
      <c r="DS26" s="335"/>
      <c r="DT26" s="335"/>
      <c r="DU26" s="335"/>
      <c r="DV26" s="335"/>
      <c r="DW26" s="335"/>
      <c r="DX26" s="335"/>
      <c r="DY26" s="335"/>
      <c r="DZ26" s="335"/>
      <c r="EA26" s="335"/>
      <c r="EB26" s="335"/>
      <c r="EC26" s="335"/>
      <c r="ED26" s="335"/>
      <c r="EE26" s="335"/>
      <c r="EF26" s="335"/>
      <c r="EG26" s="335"/>
      <c r="EH26" s="335"/>
      <c r="EI26" s="335"/>
      <c r="EJ26" s="335"/>
      <c r="EK26" s="335"/>
      <c r="EL26" s="335"/>
      <c r="EM26" s="335"/>
      <c r="EN26" s="335"/>
      <c r="EO26" s="335"/>
      <c r="EP26" s="335"/>
      <c r="EQ26" s="335"/>
      <c r="ER26" s="335"/>
      <c r="ES26" s="335"/>
      <c r="ET26" s="335"/>
      <c r="EU26" s="335"/>
      <c r="EV26" s="335"/>
      <c r="EW26" s="335"/>
      <c r="EX26" s="335"/>
      <c r="EY26" s="335"/>
      <c r="EZ26" s="335"/>
      <c r="FA26" s="335"/>
      <c r="FB26" s="335"/>
      <c r="FC26" s="335"/>
      <c r="FD26" s="335"/>
      <c r="FE26" s="335"/>
      <c r="FF26" s="335"/>
      <c r="FG26" s="335"/>
      <c r="FH26" s="335"/>
      <c r="FI26" s="335"/>
      <c r="FJ26" s="335"/>
      <c r="FK26" s="335"/>
      <c r="FL26" s="335"/>
      <c r="FM26" s="335"/>
      <c r="FN26" s="335"/>
      <c r="FO26" s="335"/>
      <c r="FP26" s="335"/>
      <c r="FQ26" s="335"/>
      <c r="FR26" s="335"/>
      <c r="FS26" s="335"/>
      <c r="FT26" s="335"/>
      <c r="FU26" s="335"/>
      <c r="FV26" s="335"/>
      <c r="FW26" s="335"/>
      <c r="FX26" s="335"/>
      <c r="FY26" s="335"/>
      <c r="FZ26" s="335"/>
      <c r="GA26" s="335"/>
      <c r="GB26" s="335"/>
      <c r="GC26" s="335"/>
      <c r="GD26" s="335"/>
      <c r="GE26" s="335"/>
      <c r="GF26" s="335"/>
      <c r="GG26" s="335"/>
      <c r="GH26" s="335"/>
      <c r="GI26" s="335"/>
      <c r="GJ26" s="335"/>
      <c r="GK26" s="335"/>
      <c r="GL26" s="335"/>
      <c r="GM26" s="335"/>
      <c r="GN26" s="335"/>
      <c r="GO26" s="335"/>
      <c r="GP26" s="335"/>
      <c r="GQ26" s="335"/>
      <c r="GR26" s="335"/>
      <c r="GS26" s="335"/>
      <c r="GT26" s="335"/>
      <c r="GU26" s="335"/>
      <c r="GV26" s="335"/>
      <c r="GW26" s="335"/>
      <c r="GX26" s="335"/>
      <c r="GY26" s="335"/>
      <c r="GZ26" s="335"/>
      <c r="HA26" s="335"/>
      <c r="HB26" s="335"/>
      <c r="HC26" s="335"/>
      <c r="HD26" s="335"/>
      <c r="HE26" s="335"/>
      <c r="HF26" s="335"/>
      <c r="HG26" s="335"/>
      <c r="HH26" s="335"/>
      <c r="HI26" s="335"/>
      <c r="HJ26" s="335"/>
      <c r="HK26" s="335"/>
      <c r="HL26" s="335"/>
      <c r="HM26" s="335"/>
    </row>
    <row r="27" spans="1:221" x14ac:dyDescent="0.25">
      <c r="A27" s="386" t="s">
        <v>79</v>
      </c>
      <c r="B27" s="387"/>
      <c r="C27" s="387"/>
      <c r="D27" s="362">
        <f>IF($C$15&lt;0,0,IF($C$15&gt;833000,833000,$C$15))</f>
        <v>0</v>
      </c>
      <c r="E27" s="363" t="s">
        <v>41</v>
      </c>
      <c r="F27" s="364" t="s">
        <v>8</v>
      </c>
      <c r="G27" s="388"/>
      <c r="H27" s="388"/>
      <c r="I27" s="388">
        <f>'Rider Rates'!$B$4</f>
        <v>4.6278999999999999E-3</v>
      </c>
      <c r="J27" s="388">
        <f t="shared" ref="J27:J47" si="0">SUM(G27:I27)</f>
        <v>4.6278999999999999E-3</v>
      </c>
      <c r="K27" s="366" t="s">
        <v>42</v>
      </c>
      <c r="L27" s="250"/>
      <c r="M27" s="250"/>
      <c r="N27" s="250">
        <f t="shared" ref="N27:N32" si="1">ROUND(D27*I27,2)</f>
        <v>0</v>
      </c>
      <c r="O27" s="250">
        <f t="shared" ref="O27:O48" si="2">SUM(L27:N27)</f>
        <v>0</v>
      </c>
      <c r="P27" s="360">
        <f>'Rider Rates'!$D$4</f>
        <v>45657</v>
      </c>
      <c r="Q27" s="385"/>
      <c r="R27" s="382"/>
      <c r="S27" s="376"/>
      <c r="T27" s="377"/>
      <c r="U27" s="335"/>
      <c r="V27" s="378"/>
      <c r="W27" s="335"/>
      <c r="X27" s="335"/>
      <c r="Y27" s="335"/>
      <c r="Z27" s="335"/>
      <c r="AA27" s="335"/>
      <c r="AB27" s="335"/>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c r="BF27" s="335"/>
      <c r="BG27" s="335"/>
      <c r="BH27" s="335"/>
      <c r="BI27" s="335"/>
      <c r="BJ27" s="335"/>
      <c r="BK27" s="335"/>
      <c r="BL27" s="335"/>
      <c r="BM27" s="335"/>
      <c r="BN27" s="335"/>
      <c r="BO27" s="335"/>
      <c r="BP27" s="335"/>
      <c r="BQ27" s="335"/>
      <c r="BR27" s="335"/>
      <c r="BS27" s="335"/>
      <c r="BT27" s="335"/>
      <c r="BU27" s="335"/>
      <c r="BV27" s="335"/>
      <c r="BW27" s="335"/>
      <c r="BX27" s="335"/>
      <c r="BY27" s="335"/>
      <c r="BZ27" s="335"/>
      <c r="CA27" s="335"/>
      <c r="CB27" s="335"/>
      <c r="CC27" s="335"/>
      <c r="CD27" s="335"/>
      <c r="CE27" s="335"/>
      <c r="CF27" s="335"/>
      <c r="CG27" s="335"/>
      <c r="CH27" s="335"/>
      <c r="CI27" s="335"/>
      <c r="CJ27" s="335"/>
      <c r="CK27" s="335"/>
      <c r="CL27" s="335"/>
      <c r="CM27" s="335"/>
      <c r="CN27" s="335"/>
      <c r="CO27" s="335"/>
      <c r="CP27" s="335"/>
      <c r="CQ27" s="335"/>
      <c r="CR27" s="335"/>
      <c r="CS27" s="335"/>
      <c r="CT27" s="335"/>
      <c r="CU27" s="335"/>
      <c r="CV27" s="335"/>
      <c r="CW27" s="335"/>
      <c r="CX27" s="335"/>
      <c r="CY27" s="335"/>
      <c r="CZ27" s="335"/>
      <c r="DA27" s="335"/>
      <c r="DB27" s="335"/>
      <c r="DC27" s="335"/>
      <c r="DD27" s="335"/>
      <c r="DE27" s="335"/>
      <c r="DF27" s="335"/>
      <c r="DG27" s="335"/>
      <c r="DH27" s="335"/>
      <c r="DI27" s="335"/>
      <c r="DJ27" s="335"/>
      <c r="DK27" s="335"/>
      <c r="DL27" s="335"/>
      <c r="DM27" s="335"/>
      <c r="DN27" s="335"/>
      <c r="DO27" s="335"/>
      <c r="DP27" s="335"/>
      <c r="DQ27" s="335"/>
      <c r="DR27" s="335"/>
      <c r="DS27" s="335"/>
      <c r="DT27" s="335"/>
      <c r="DU27" s="335"/>
      <c r="DV27" s="335"/>
      <c r="DW27" s="335"/>
      <c r="DX27" s="335"/>
      <c r="DY27" s="335"/>
      <c r="DZ27" s="335"/>
      <c r="EA27" s="335"/>
      <c r="EB27" s="335"/>
      <c r="EC27" s="335"/>
      <c r="ED27" s="335"/>
      <c r="EE27" s="335"/>
      <c r="EF27" s="335"/>
      <c r="EG27" s="335"/>
      <c r="EH27" s="335"/>
      <c r="EI27" s="335"/>
      <c r="EJ27" s="335"/>
      <c r="EK27" s="335"/>
      <c r="EL27" s="335"/>
      <c r="EM27" s="335"/>
      <c r="EN27" s="335"/>
      <c r="EO27" s="335"/>
      <c r="EP27" s="335"/>
      <c r="EQ27" s="335"/>
      <c r="ER27" s="335"/>
      <c r="ES27" s="335"/>
      <c r="ET27" s="335"/>
      <c r="EU27" s="335"/>
      <c r="EV27" s="335"/>
      <c r="EW27" s="335"/>
      <c r="EX27" s="335"/>
      <c r="EY27" s="335"/>
      <c r="EZ27" s="335"/>
      <c r="FA27" s="335"/>
      <c r="FB27" s="335"/>
      <c r="FC27" s="335"/>
      <c r="FD27" s="335"/>
      <c r="FE27" s="335"/>
      <c r="FF27" s="335"/>
      <c r="FG27" s="335"/>
      <c r="FH27" s="335"/>
      <c r="FI27" s="335"/>
      <c r="FJ27" s="335"/>
      <c r="FK27" s="335"/>
      <c r="FL27" s="335"/>
      <c r="FM27" s="335"/>
      <c r="FN27" s="335"/>
      <c r="FO27" s="335"/>
      <c r="FP27" s="335"/>
      <c r="FQ27" s="335"/>
      <c r="FR27" s="335"/>
      <c r="FS27" s="335"/>
      <c r="FT27" s="335"/>
      <c r="FU27" s="335"/>
      <c r="FV27" s="335"/>
      <c r="FW27" s="335"/>
      <c r="FX27" s="335"/>
      <c r="FY27" s="335"/>
      <c r="FZ27" s="335"/>
      <c r="GA27" s="335"/>
      <c r="GB27" s="335"/>
      <c r="GC27" s="335"/>
      <c r="GD27" s="335"/>
      <c r="GE27" s="335"/>
      <c r="GF27" s="335"/>
      <c r="GG27" s="335"/>
      <c r="GH27" s="335"/>
      <c r="GI27" s="335"/>
      <c r="GJ27" s="335"/>
      <c r="GK27" s="335"/>
      <c r="GL27" s="335"/>
      <c r="GM27" s="335"/>
      <c r="GN27" s="335"/>
      <c r="GO27" s="335"/>
      <c r="GP27" s="335"/>
      <c r="GQ27" s="335"/>
      <c r="GR27" s="335"/>
      <c r="GS27" s="335"/>
      <c r="GT27" s="335"/>
      <c r="GU27" s="335"/>
      <c r="GV27" s="335"/>
      <c r="GW27" s="335"/>
      <c r="GX27" s="335"/>
      <c r="GY27" s="335"/>
      <c r="GZ27" s="335"/>
      <c r="HA27" s="335"/>
      <c r="HB27" s="335"/>
      <c r="HC27" s="335"/>
      <c r="HD27" s="335"/>
      <c r="HE27" s="335"/>
      <c r="HF27" s="335"/>
      <c r="HG27" s="335"/>
      <c r="HH27" s="335"/>
      <c r="HI27" s="335"/>
      <c r="HJ27" s="335"/>
      <c r="HK27" s="335"/>
      <c r="HL27" s="335"/>
      <c r="HM27" s="335"/>
    </row>
    <row r="28" spans="1:221" x14ac:dyDescent="0.25">
      <c r="A28" s="386" t="s">
        <v>80</v>
      </c>
      <c r="B28" s="335"/>
      <c r="C28" s="335"/>
      <c r="D28" s="390">
        <f>IF($C$15&gt;833000,$C$15-833000,0)</f>
        <v>0</v>
      </c>
      <c r="E28" s="363" t="s">
        <v>41</v>
      </c>
      <c r="F28" s="364" t="s">
        <v>8</v>
      </c>
      <c r="G28" s="388"/>
      <c r="H28" s="388"/>
      <c r="I28" s="388">
        <f>'Rider Rates'!$B$5</f>
        <v>1.7560000000000001E-4</v>
      </c>
      <c r="J28" s="388">
        <f t="shared" si="0"/>
        <v>1.7560000000000001E-4</v>
      </c>
      <c r="K28" s="366" t="s">
        <v>42</v>
      </c>
      <c r="L28" s="250"/>
      <c r="M28" s="250"/>
      <c r="N28" s="250">
        <f t="shared" si="1"/>
        <v>0</v>
      </c>
      <c r="O28" s="250">
        <f t="shared" si="2"/>
        <v>0</v>
      </c>
      <c r="P28" s="360">
        <f>'Rider Rates'!$D$4</f>
        <v>45657</v>
      </c>
      <c r="Q28" s="385"/>
      <c r="R28" s="382"/>
      <c r="S28" s="376"/>
      <c r="T28" s="377"/>
      <c r="U28" s="335"/>
      <c r="V28" s="378"/>
      <c r="W28" s="335"/>
      <c r="X28" s="335"/>
      <c r="Y28" s="335"/>
      <c r="Z28" s="335"/>
      <c r="AA28" s="335"/>
      <c r="AB28" s="335"/>
      <c r="AC28" s="335"/>
      <c r="AD28" s="335"/>
      <c r="AE28" s="335"/>
      <c r="AF28" s="335"/>
      <c r="AG28" s="335"/>
      <c r="AH28" s="335"/>
      <c r="AI28" s="335"/>
      <c r="AJ28" s="335"/>
      <c r="AK28" s="335"/>
      <c r="AL28" s="335"/>
      <c r="AM28" s="335"/>
      <c r="AN28" s="335"/>
      <c r="AO28" s="335"/>
      <c r="AP28" s="335"/>
      <c r="AQ28" s="335"/>
      <c r="AR28" s="335"/>
      <c r="AS28" s="335"/>
      <c r="AT28" s="335"/>
      <c r="AU28" s="335"/>
      <c r="AV28" s="335"/>
      <c r="AW28" s="335"/>
      <c r="AX28" s="335"/>
      <c r="AY28" s="335"/>
      <c r="AZ28" s="335"/>
      <c r="BA28" s="335"/>
      <c r="BB28" s="335"/>
      <c r="BC28" s="335"/>
      <c r="BD28" s="335"/>
      <c r="BE28" s="335"/>
      <c r="BF28" s="335"/>
      <c r="BG28" s="335"/>
      <c r="BH28" s="335"/>
      <c r="BI28" s="335"/>
      <c r="BJ28" s="335"/>
      <c r="BK28" s="335"/>
      <c r="BL28" s="335"/>
      <c r="BM28" s="335"/>
      <c r="BN28" s="335"/>
      <c r="BO28" s="335"/>
      <c r="BP28" s="335"/>
      <c r="BQ28" s="335"/>
      <c r="BR28" s="335"/>
      <c r="BS28" s="335"/>
      <c r="BT28" s="335"/>
      <c r="BU28" s="335"/>
      <c r="BV28" s="335"/>
      <c r="BW28" s="335"/>
      <c r="BX28" s="335"/>
      <c r="BY28" s="335"/>
      <c r="BZ28" s="335"/>
      <c r="CA28" s="335"/>
      <c r="CB28" s="335"/>
      <c r="CC28" s="335"/>
      <c r="CD28" s="335"/>
      <c r="CE28" s="335"/>
      <c r="CF28" s="335"/>
      <c r="CG28" s="335"/>
      <c r="CH28" s="335"/>
      <c r="CI28" s="335"/>
      <c r="CJ28" s="335"/>
      <c r="CK28" s="335"/>
      <c r="CL28" s="335"/>
      <c r="CM28" s="335"/>
      <c r="CN28" s="335"/>
      <c r="CO28" s="335"/>
      <c r="CP28" s="335"/>
      <c r="CQ28" s="335"/>
      <c r="CR28" s="335"/>
      <c r="CS28" s="335"/>
      <c r="CT28" s="335"/>
      <c r="CU28" s="335"/>
      <c r="CV28" s="335"/>
      <c r="CW28" s="335"/>
      <c r="CX28" s="335"/>
      <c r="CY28" s="335"/>
      <c r="CZ28" s="335"/>
      <c r="DA28" s="335"/>
      <c r="DB28" s="335"/>
      <c r="DC28" s="335"/>
      <c r="DD28" s="335"/>
      <c r="DE28" s="335"/>
      <c r="DF28" s="335"/>
      <c r="DG28" s="335"/>
      <c r="DH28" s="335"/>
      <c r="DI28" s="335"/>
      <c r="DJ28" s="335"/>
      <c r="DK28" s="335"/>
      <c r="DL28" s="335"/>
      <c r="DM28" s="335"/>
      <c r="DN28" s="335"/>
      <c r="DO28" s="335"/>
      <c r="DP28" s="335"/>
      <c r="DQ28" s="335"/>
      <c r="DR28" s="335"/>
      <c r="DS28" s="335"/>
      <c r="DT28" s="335"/>
      <c r="DU28" s="335"/>
      <c r="DV28" s="335"/>
      <c r="DW28" s="335"/>
      <c r="DX28" s="335"/>
      <c r="DY28" s="335"/>
      <c r="DZ28" s="335"/>
      <c r="EA28" s="335"/>
      <c r="EB28" s="335"/>
      <c r="EC28" s="335"/>
      <c r="ED28" s="335"/>
      <c r="EE28" s="335"/>
      <c r="EF28" s="335"/>
      <c r="EG28" s="335"/>
      <c r="EH28" s="335"/>
      <c r="EI28" s="335"/>
      <c r="EJ28" s="335"/>
      <c r="EK28" s="335"/>
      <c r="EL28" s="335"/>
      <c r="EM28" s="335"/>
      <c r="EN28" s="335"/>
      <c r="EO28" s="335"/>
      <c r="EP28" s="335"/>
      <c r="EQ28" s="335"/>
      <c r="ER28" s="335"/>
      <c r="ES28" s="335"/>
      <c r="ET28" s="335"/>
      <c r="EU28" s="335"/>
      <c r="EV28" s="335"/>
      <c r="EW28" s="335"/>
      <c r="EX28" s="335"/>
      <c r="EY28" s="335"/>
      <c r="EZ28" s="335"/>
      <c r="FA28" s="335"/>
      <c r="FB28" s="335"/>
      <c r="FC28" s="335"/>
      <c r="FD28" s="335"/>
      <c r="FE28" s="335"/>
      <c r="FF28" s="335"/>
      <c r="FG28" s="335"/>
      <c r="FH28" s="335"/>
      <c r="FI28" s="335"/>
      <c r="FJ28" s="335"/>
      <c r="FK28" s="335"/>
      <c r="FL28" s="335"/>
      <c r="FM28" s="335"/>
      <c r="FN28" s="335"/>
      <c r="FO28" s="335"/>
      <c r="FP28" s="335"/>
      <c r="FQ28" s="335"/>
      <c r="FR28" s="335"/>
      <c r="FS28" s="335"/>
      <c r="FT28" s="335"/>
      <c r="FU28" s="335"/>
      <c r="FV28" s="335"/>
      <c r="FW28" s="335"/>
      <c r="FX28" s="335"/>
      <c r="FY28" s="335"/>
      <c r="FZ28" s="335"/>
      <c r="GA28" s="335"/>
      <c r="GB28" s="335"/>
      <c r="GC28" s="335"/>
      <c r="GD28" s="335"/>
      <c r="GE28" s="335"/>
      <c r="GF28" s="335"/>
      <c r="GG28" s="335"/>
      <c r="GH28" s="335"/>
      <c r="GI28" s="335"/>
      <c r="GJ28" s="335"/>
      <c r="GK28" s="335"/>
      <c r="GL28" s="335"/>
      <c r="GM28" s="335"/>
      <c r="GN28" s="335"/>
      <c r="GO28" s="335"/>
      <c r="GP28" s="335"/>
      <c r="GQ28" s="335"/>
      <c r="GR28" s="335"/>
      <c r="GS28" s="335"/>
      <c r="GT28" s="335"/>
      <c r="GU28" s="335"/>
      <c r="GV28" s="335"/>
      <c r="GW28" s="335"/>
      <c r="GX28" s="335"/>
      <c r="GY28" s="335"/>
      <c r="GZ28" s="335"/>
      <c r="HA28" s="335"/>
      <c r="HB28" s="335"/>
      <c r="HC28" s="335"/>
      <c r="HD28" s="335"/>
      <c r="HE28" s="335"/>
      <c r="HF28" s="335"/>
      <c r="HG28" s="335"/>
      <c r="HH28" s="335"/>
      <c r="HI28" s="335"/>
      <c r="HJ28" s="335"/>
      <c r="HK28" s="335"/>
      <c r="HL28" s="335"/>
      <c r="HM28" s="335"/>
    </row>
    <row r="29" spans="1:221" x14ac:dyDescent="0.25">
      <c r="A29" s="386" t="s">
        <v>97</v>
      </c>
      <c r="B29" s="335"/>
      <c r="C29" s="335"/>
      <c r="D29" s="362">
        <f>IF('Customer Info'!$C$32=TRUE,0,IF($C$15&lt;0,0,IF($C$15&gt;2000,2000,$C$15)))</f>
        <v>0</v>
      </c>
      <c r="E29" s="363" t="s">
        <v>41</v>
      </c>
      <c r="F29" s="364" t="s">
        <v>8</v>
      </c>
      <c r="G29" s="388"/>
      <c r="H29" s="388"/>
      <c r="I29" s="391">
        <f>'Rider Rates'!$B$8</f>
        <v>4.6499999999999996E-3</v>
      </c>
      <c r="J29" s="391">
        <f t="shared" si="0"/>
        <v>4.6499999999999996E-3</v>
      </c>
      <c r="K29" s="366" t="s">
        <v>42</v>
      </c>
      <c r="L29" s="250"/>
      <c r="M29" s="250"/>
      <c r="N29" s="250">
        <f t="shared" si="1"/>
        <v>0</v>
      </c>
      <c r="O29" s="250">
        <f t="shared" si="2"/>
        <v>0</v>
      </c>
      <c r="P29" s="360">
        <f>'Rider Rates'!$D$7</f>
        <v>44531</v>
      </c>
      <c r="Q29" s="385"/>
      <c r="R29" s="382"/>
      <c r="S29" s="376"/>
      <c r="T29" s="377"/>
      <c r="U29" s="335"/>
      <c r="V29" s="378"/>
      <c r="W29" s="335"/>
      <c r="X29" s="335"/>
      <c r="Y29" s="335"/>
      <c r="Z29" s="335"/>
      <c r="AA29" s="335"/>
      <c r="AB29" s="335"/>
      <c r="AC29" s="335"/>
      <c r="AD29" s="335"/>
      <c r="AE29" s="335"/>
      <c r="AF29" s="335"/>
      <c r="AG29" s="335"/>
      <c r="AH29" s="335"/>
      <c r="AI29" s="335"/>
      <c r="AJ29" s="335"/>
      <c r="AK29" s="335"/>
      <c r="AL29" s="335"/>
      <c r="AM29" s="335"/>
      <c r="AN29" s="335"/>
      <c r="AO29" s="335"/>
      <c r="AP29" s="335"/>
      <c r="AQ29" s="335"/>
      <c r="AR29" s="335"/>
      <c r="AS29" s="335"/>
      <c r="AT29" s="335"/>
      <c r="AU29" s="335"/>
      <c r="AV29" s="335"/>
      <c r="AW29" s="335"/>
      <c r="AX29" s="335"/>
      <c r="AY29" s="335"/>
      <c r="AZ29" s="335"/>
      <c r="BA29" s="335"/>
      <c r="BB29" s="335"/>
      <c r="BC29" s="335"/>
      <c r="BD29" s="335"/>
      <c r="BE29" s="335"/>
      <c r="BF29" s="335"/>
      <c r="BG29" s="335"/>
      <c r="BH29" s="335"/>
      <c r="BI29" s="335"/>
      <c r="BJ29" s="335"/>
      <c r="BK29" s="335"/>
      <c r="BL29" s="335"/>
      <c r="BM29" s="335"/>
      <c r="BN29" s="335"/>
      <c r="BO29" s="335"/>
      <c r="BP29" s="335"/>
      <c r="BQ29" s="335"/>
      <c r="BR29" s="335"/>
      <c r="BS29" s="335"/>
      <c r="BT29" s="335"/>
      <c r="BU29" s="335"/>
      <c r="BV29" s="335"/>
      <c r="BW29" s="335"/>
      <c r="BX29" s="335"/>
      <c r="BY29" s="335"/>
      <c r="BZ29" s="335"/>
      <c r="CA29" s="335"/>
      <c r="CB29" s="335"/>
      <c r="CC29" s="335"/>
      <c r="CD29" s="335"/>
      <c r="CE29" s="335"/>
      <c r="CF29" s="335"/>
      <c r="CG29" s="335"/>
      <c r="CH29" s="335"/>
      <c r="CI29" s="335"/>
      <c r="CJ29" s="335"/>
      <c r="CK29" s="335"/>
      <c r="CL29" s="335"/>
      <c r="CM29" s="335"/>
      <c r="CN29" s="335"/>
      <c r="CO29" s="335"/>
      <c r="CP29" s="335"/>
      <c r="CQ29" s="335"/>
      <c r="CR29" s="335"/>
      <c r="CS29" s="335"/>
      <c r="CT29" s="335"/>
      <c r="CU29" s="335"/>
      <c r="CV29" s="335"/>
      <c r="CW29" s="335"/>
      <c r="CX29" s="335"/>
      <c r="CY29" s="335"/>
      <c r="CZ29" s="335"/>
      <c r="DA29" s="335"/>
      <c r="DB29" s="335"/>
      <c r="DC29" s="335"/>
      <c r="DD29" s="335"/>
      <c r="DE29" s="335"/>
      <c r="DF29" s="335"/>
      <c r="DG29" s="335"/>
      <c r="DH29" s="335"/>
      <c r="DI29" s="335"/>
      <c r="DJ29" s="335"/>
      <c r="DK29" s="335"/>
      <c r="DL29" s="335"/>
      <c r="DM29" s="335"/>
      <c r="DN29" s="335"/>
      <c r="DO29" s="335"/>
      <c r="DP29" s="335"/>
      <c r="DQ29" s="335"/>
      <c r="DR29" s="335"/>
      <c r="DS29" s="335"/>
      <c r="DT29" s="335"/>
      <c r="DU29" s="335"/>
      <c r="DV29" s="335"/>
      <c r="DW29" s="335"/>
      <c r="DX29" s="335"/>
      <c r="DY29" s="335"/>
      <c r="DZ29" s="335"/>
      <c r="EA29" s="335"/>
      <c r="EB29" s="335"/>
      <c r="EC29" s="335"/>
      <c r="ED29" s="335"/>
      <c r="EE29" s="335"/>
      <c r="EF29" s="335"/>
      <c r="EG29" s="335"/>
      <c r="EH29" s="335"/>
      <c r="EI29" s="335"/>
      <c r="EJ29" s="335"/>
      <c r="EK29" s="335"/>
      <c r="EL29" s="335"/>
      <c r="EM29" s="335"/>
      <c r="EN29" s="335"/>
      <c r="EO29" s="335"/>
      <c r="EP29" s="335"/>
      <c r="EQ29" s="335"/>
      <c r="ER29" s="335"/>
      <c r="ES29" s="335"/>
      <c r="ET29" s="335"/>
      <c r="EU29" s="335"/>
      <c r="EV29" s="335"/>
      <c r="EW29" s="335"/>
      <c r="EX29" s="335"/>
      <c r="EY29" s="335"/>
      <c r="EZ29" s="335"/>
      <c r="FA29" s="335"/>
      <c r="FB29" s="335"/>
      <c r="FC29" s="335"/>
      <c r="FD29" s="335"/>
      <c r="FE29" s="335"/>
      <c r="FF29" s="335"/>
      <c r="FG29" s="335"/>
      <c r="FH29" s="335"/>
      <c r="FI29" s="335"/>
      <c r="FJ29" s="335"/>
      <c r="FK29" s="335"/>
      <c r="FL29" s="335"/>
      <c r="FM29" s="335"/>
      <c r="FN29" s="335"/>
      <c r="FO29" s="335"/>
      <c r="FP29" s="335"/>
      <c r="FQ29" s="335"/>
      <c r="FR29" s="335"/>
      <c r="FS29" s="335"/>
      <c r="FT29" s="335"/>
      <c r="FU29" s="335"/>
      <c r="FV29" s="335"/>
      <c r="FW29" s="335"/>
      <c r="FX29" s="335"/>
      <c r="FY29" s="335"/>
      <c r="FZ29" s="335"/>
      <c r="GA29" s="335"/>
      <c r="GB29" s="335"/>
      <c r="GC29" s="335"/>
      <c r="GD29" s="335"/>
      <c r="GE29" s="335"/>
      <c r="GF29" s="335"/>
      <c r="GG29" s="335"/>
      <c r="GH29" s="335"/>
      <c r="GI29" s="335"/>
      <c r="GJ29" s="335"/>
      <c r="GK29" s="335"/>
      <c r="GL29" s="335"/>
      <c r="GM29" s="335"/>
      <c r="GN29" s="335"/>
      <c r="GO29" s="335"/>
      <c r="GP29" s="335"/>
      <c r="GQ29" s="335"/>
      <c r="GR29" s="335"/>
      <c r="GS29" s="335"/>
      <c r="GT29" s="335"/>
      <c r="GU29" s="335"/>
      <c r="GV29" s="335"/>
      <c r="GW29" s="335"/>
      <c r="GX29" s="335"/>
      <c r="GY29" s="335"/>
      <c r="GZ29" s="335"/>
      <c r="HA29" s="335"/>
      <c r="HB29" s="335"/>
      <c r="HC29" s="335"/>
      <c r="HD29" s="335"/>
      <c r="HE29" s="335"/>
      <c r="HF29" s="335"/>
      <c r="HG29" s="335"/>
      <c r="HH29" s="335"/>
      <c r="HI29" s="335"/>
      <c r="HJ29" s="335"/>
      <c r="HK29" s="335"/>
      <c r="HL29" s="335"/>
      <c r="HM29" s="335"/>
    </row>
    <row r="30" spans="1:221" x14ac:dyDescent="0.25">
      <c r="A30" s="386" t="s">
        <v>98</v>
      </c>
      <c r="B30" s="335"/>
      <c r="C30" s="335"/>
      <c r="D30" s="362">
        <f>IF('Customer Info'!$C$32=TRUE,0,IF($C$15&lt;=2000,0,IF($C$15=0,0,IF($C$15-2000&gt;13000,13000,$C$15-2000))))</f>
        <v>0</v>
      </c>
      <c r="E30" s="363" t="s">
        <v>41</v>
      </c>
      <c r="F30" s="364" t="s">
        <v>8</v>
      </c>
      <c r="G30" s="388"/>
      <c r="H30" s="388"/>
      <c r="I30" s="391">
        <f>'Rider Rates'!$B$9</f>
        <v>4.1900000000000001E-3</v>
      </c>
      <c r="J30" s="391">
        <f t="shared" si="0"/>
        <v>4.1900000000000001E-3</v>
      </c>
      <c r="K30" s="366" t="s">
        <v>42</v>
      </c>
      <c r="L30" s="250"/>
      <c r="M30" s="250"/>
      <c r="N30" s="250">
        <f t="shared" si="1"/>
        <v>0</v>
      </c>
      <c r="O30" s="250">
        <f t="shared" si="2"/>
        <v>0</v>
      </c>
      <c r="P30" s="360">
        <f>'Rider Rates'!$D$7</f>
        <v>44531</v>
      </c>
      <c r="Q30" s="385"/>
      <c r="R30" s="382"/>
      <c r="S30" s="376"/>
      <c r="T30" s="377"/>
      <c r="U30" s="335"/>
      <c r="V30" s="378"/>
      <c r="W30" s="335"/>
      <c r="X30" s="335"/>
      <c r="Y30" s="335"/>
      <c r="Z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c r="AZ30" s="335"/>
      <c r="BA30" s="335"/>
      <c r="BB30" s="335"/>
      <c r="BC30" s="335"/>
      <c r="BD30" s="335"/>
      <c r="BE30" s="335"/>
      <c r="BF30" s="335"/>
      <c r="BG30" s="335"/>
      <c r="BH30" s="335"/>
      <c r="BI30" s="335"/>
      <c r="BJ30" s="335"/>
      <c r="BK30" s="335"/>
      <c r="BL30" s="335"/>
      <c r="BM30" s="335"/>
      <c r="BN30" s="335"/>
      <c r="BO30" s="335"/>
      <c r="BP30" s="335"/>
      <c r="BQ30" s="335"/>
      <c r="BR30" s="335"/>
      <c r="BS30" s="335"/>
      <c r="BT30" s="335"/>
      <c r="BU30" s="335"/>
      <c r="BV30" s="335"/>
      <c r="BW30" s="335"/>
      <c r="BX30" s="335"/>
      <c r="BY30" s="335"/>
      <c r="BZ30" s="335"/>
      <c r="CA30" s="335"/>
      <c r="CB30" s="335"/>
      <c r="CC30" s="335"/>
      <c r="CD30" s="335"/>
      <c r="CE30" s="335"/>
      <c r="CF30" s="335"/>
      <c r="CG30" s="335"/>
      <c r="CH30" s="335"/>
      <c r="CI30" s="335"/>
      <c r="CJ30" s="335"/>
      <c r="CK30" s="335"/>
      <c r="CL30" s="335"/>
      <c r="CM30" s="335"/>
      <c r="CN30" s="335"/>
      <c r="CO30" s="335"/>
      <c r="CP30" s="335"/>
      <c r="CQ30" s="335"/>
      <c r="CR30" s="335"/>
      <c r="CS30" s="335"/>
      <c r="CT30" s="335"/>
      <c r="CU30" s="335"/>
      <c r="CV30" s="335"/>
      <c r="CW30" s="335"/>
      <c r="CX30" s="335"/>
      <c r="CY30" s="335"/>
      <c r="CZ30" s="335"/>
      <c r="DA30" s="335"/>
      <c r="DB30" s="335"/>
      <c r="DC30" s="335"/>
      <c r="DD30" s="335"/>
      <c r="DE30" s="335"/>
      <c r="DF30" s="335"/>
      <c r="DG30" s="335"/>
      <c r="DH30" s="335"/>
      <c r="DI30" s="335"/>
      <c r="DJ30" s="335"/>
      <c r="DK30" s="335"/>
      <c r="DL30" s="335"/>
      <c r="DM30" s="335"/>
      <c r="DN30" s="335"/>
      <c r="DO30" s="335"/>
      <c r="DP30" s="335"/>
      <c r="DQ30" s="335"/>
      <c r="DR30" s="335"/>
      <c r="DS30" s="335"/>
      <c r="DT30" s="335"/>
      <c r="DU30" s="335"/>
      <c r="DV30" s="335"/>
      <c r="DW30" s="335"/>
      <c r="DX30" s="335"/>
      <c r="DY30" s="335"/>
      <c r="DZ30" s="335"/>
      <c r="EA30" s="335"/>
      <c r="EB30" s="335"/>
      <c r="EC30" s="335"/>
      <c r="ED30" s="335"/>
      <c r="EE30" s="335"/>
      <c r="EF30" s="335"/>
      <c r="EG30" s="335"/>
      <c r="EH30" s="335"/>
      <c r="EI30" s="335"/>
      <c r="EJ30" s="335"/>
      <c r="EK30" s="335"/>
      <c r="EL30" s="335"/>
      <c r="EM30" s="335"/>
      <c r="EN30" s="335"/>
      <c r="EO30" s="335"/>
      <c r="EP30" s="335"/>
      <c r="EQ30" s="335"/>
      <c r="ER30" s="335"/>
      <c r="ES30" s="335"/>
      <c r="ET30" s="335"/>
      <c r="EU30" s="335"/>
      <c r="EV30" s="335"/>
      <c r="EW30" s="335"/>
      <c r="EX30" s="335"/>
      <c r="EY30" s="335"/>
      <c r="EZ30" s="335"/>
      <c r="FA30" s="335"/>
      <c r="FB30" s="335"/>
      <c r="FC30" s="335"/>
      <c r="FD30" s="335"/>
      <c r="FE30" s="335"/>
      <c r="FF30" s="335"/>
      <c r="FG30" s="335"/>
      <c r="FH30" s="335"/>
      <c r="FI30" s="335"/>
      <c r="FJ30" s="335"/>
      <c r="FK30" s="335"/>
      <c r="FL30" s="335"/>
      <c r="FM30" s="335"/>
      <c r="FN30" s="335"/>
      <c r="FO30" s="335"/>
      <c r="FP30" s="335"/>
      <c r="FQ30" s="335"/>
      <c r="FR30" s="335"/>
      <c r="FS30" s="335"/>
      <c r="FT30" s="335"/>
      <c r="FU30" s="335"/>
      <c r="FV30" s="335"/>
      <c r="FW30" s="335"/>
      <c r="FX30" s="335"/>
      <c r="FY30" s="335"/>
      <c r="FZ30" s="335"/>
      <c r="GA30" s="335"/>
      <c r="GB30" s="335"/>
      <c r="GC30" s="335"/>
      <c r="GD30" s="335"/>
      <c r="GE30" s="335"/>
      <c r="GF30" s="335"/>
      <c r="GG30" s="335"/>
      <c r="GH30" s="335"/>
      <c r="GI30" s="335"/>
      <c r="GJ30" s="335"/>
      <c r="GK30" s="335"/>
      <c r="GL30" s="335"/>
      <c r="GM30" s="335"/>
      <c r="GN30" s="335"/>
      <c r="GO30" s="335"/>
      <c r="GP30" s="335"/>
      <c r="GQ30" s="335"/>
      <c r="GR30" s="335"/>
      <c r="GS30" s="335"/>
      <c r="GT30" s="335"/>
      <c r="GU30" s="335"/>
      <c r="GV30" s="335"/>
      <c r="GW30" s="335"/>
      <c r="GX30" s="335"/>
      <c r="GY30" s="335"/>
      <c r="GZ30" s="335"/>
      <c r="HA30" s="335"/>
      <c r="HB30" s="335"/>
      <c r="HC30" s="335"/>
      <c r="HD30" s="335"/>
      <c r="HE30" s="335"/>
      <c r="HF30" s="335"/>
      <c r="HG30" s="335"/>
      <c r="HH30" s="335"/>
      <c r="HI30" s="335"/>
      <c r="HJ30" s="335"/>
      <c r="HK30" s="335"/>
      <c r="HL30" s="335"/>
      <c r="HM30" s="335"/>
    </row>
    <row r="31" spans="1:221" x14ac:dyDescent="0.25">
      <c r="A31" s="386" t="s">
        <v>99</v>
      </c>
      <c r="B31" s="335"/>
      <c r="C31" s="335"/>
      <c r="D31" s="362">
        <f>IF('Customer Info'!$C$32=TRUE,0,IF($C$15=0,0,IF($C$15-15000&gt;=0,$C$15-15000,0)))</f>
        <v>0</v>
      </c>
      <c r="E31" s="363" t="s">
        <v>41</v>
      </c>
      <c r="F31" s="364" t="s">
        <v>8</v>
      </c>
      <c r="G31" s="388"/>
      <c r="H31" s="388"/>
      <c r="I31" s="391">
        <f>'Rider Rates'!$B$10</f>
        <v>3.63E-3</v>
      </c>
      <c r="J31" s="391">
        <f t="shared" si="0"/>
        <v>3.63E-3</v>
      </c>
      <c r="K31" s="366" t="s">
        <v>42</v>
      </c>
      <c r="L31" s="250"/>
      <c r="M31" s="250"/>
      <c r="N31" s="250">
        <f t="shared" si="1"/>
        <v>0</v>
      </c>
      <c r="O31" s="250">
        <f t="shared" si="2"/>
        <v>0</v>
      </c>
      <c r="P31" s="360">
        <f>'Rider Rates'!$D$7</f>
        <v>44531</v>
      </c>
      <c r="Q31" s="385"/>
      <c r="R31" s="382"/>
      <c r="S31" s="376"/>
      <c r="T31" s="377"/>
      <c r="U31" s="335"/>
      <c r="V31" s="378"/>
      <c r="W31" s="335"/>
      <c r="X31" s="335"/>
      <c r="Y31" s="335"/>
      <c r="Z31" s="335"/>
      <c r="AA31" s="335"/>
      <c r="AB31" s="335"/>
      <c r="AC31" s="335"/>
      <c r="AD31" s="335"/>
      <c r="AE31" s="335"/>
      <c r="AF31" s="335"/>
      <c r="AG31" s="335"/>
      <c r="AH31" s="335"/>
      <c r="AI31" s="335"/>
      <c r="AJ31" s="335"/>
      <c r="AK31" s="335"/>
      <c r="AL31" s="335"/>
      <c r="AM31" s="335"/>
      <c r="AN31" s="335"/>
      <c r="AO31" s="335"/>
      <c r="AP31" s="335"/>
      <c r="AQ31" s="335"/>
      <c r="AR31" s="335"/>
      <c r="AS31" s="335"/>
      <c r="AT31" s="335"/>
      <c r="AU31" s="335"/>
      <c r="AV31" s="335"/>
      <c r="AW31" s="335"/>
      <c r="AX31" s="335"/>
      <c r="AY31" s="335"/>
      <c r="AZ31" s="335"/>
      <c r="BA31" s="335"/>
      <c r="BB31" s="335"/>
      <c r="BC31" s="335"/>
      <c r="BD31" s="335"/>
      <c r="BE31" s="335"/>
      <c r="BF31" s="335"/>
      <c r="BG31" s="335"/>
      <c r="BH31" s="335"/>
      <c r="BI31" s="335"/>
      <c r="BJ31" s="335"/>
      <c r="BK31" s="335"/>
      <c r="BL31" s="335"/>
      <c r="BM31" s="335"/>
      <c r="BN31" s="335"/>
      <c r="BO31" s="335"/>
      <c r="BP31" s="335"/>
      <c r="BQ31" s="335"/>
      <c r="BR31" s="335"/>
      <c r="BS31" s="335"/>
      <c r="BT31" s="335"/>
      <c r="BU31" s="335"/>
      <c r="BV31" s="335"/>
      <c r="BW31" s="335"/>
      <c r="BX31" s="335"/>
      <c r="BY31" s="335"/>
      <c r="BZ31" s="335"/>
      <c r="CA31" s="335"/>
      <c r="CB31" s="335"/>
      <c r="CC31" s="335"/>
      <c r="CD31" s="335"/>
      <c r="CE31" s="335"/>
      <c r="CF31" s="335"/>
      <c r="CG31" s="335"/>
      <c r="CH31" s="335"/>
      <c r="CI31" s="335"/>
      <c r="CJ31" s="335"/>
      <c r="CK31" s="335"/>
      <c r="CL31" s="335"/>
      <c r="CM31" s="335"/>
      <c r="CN31" s="335"/>
      <c r="CO31" s="335"/>
      <c r="CP31" s="335"/>
      <c r="CQ31" s="335"/>
      <c r="CR31" s="335"/>
      <c r="CS31" s="335"/>
      <c r="CT31" s="335"/>
      <c r="CU31" s="335"/>
      <c r="CV31" s="335"/>
      <c r="CW31" s="335"/>
      <c r="CX31" s="335"/>
      <c r="CY31" s="335"/>
      <c r="CZ31" s="335"/>
      <c r="DA31" s="335"/>
      <c r="DB31" s="335"/>
      <c r="DC31" s="335"/>
      <c r="DD31" s="335"/>
      <c r="DE31" s="335"/>
      <c r="DF31" s="335"/>
      <c r="DG31" s="335"/>
      <c r="DH31" s="335"/>
      <c r="DI31" s="335"/>
      <c r="DJ31" s="335"/>
      <c r="DK31" s="335"/>
      <c r="DL31" s="335"/>
      <c r="DM31" s="335"/>
      <c r="DN31" s="335"/>
      <c r="DO31" s="335"/>
      <c r="DP31" s="335"/>
      <c r="DQ31" s="335"/>
      <c r="DR31" s="335"/>
      <c r="DS31" s="335"/>
      <c r="DT31" s="335"/>
      <c r="DU31" s="335"/>
      <c r="DV31" s="335"/>
      <c r="DW31" s="335"/>
      <c r="DX31" s="335"/>
      <c r="DY31" s="335"/>
      <c r="DZ31" s="335"/>
      <c r="EA31" s="335"/>
      <c r="EB31" s="335"/>
      <c r="EC31" s="335"/>
      <c r="ED31" s="335"/>
      <c r="EE31" s="335"/>
      <c r="EF31" s="335"/>
      <c r="EG31" s="335"/>
      <c r="EH31" s="335"/>
      <c r="EI31" s="335"/>
      <c r="EJ31" s="335"/>
      <c r="EK31" s="335"/>
      <c r="EL31" s="335"/>
      <c r="EM31" s="335"/>
      <c r="EN31" s="335"/>
      <c r="EO31" s="335"/>
      <c r="EP31" s="335"/>
      <c r="EQ31" s="335"/>
      <c r="ER31" s="335"/>
      <c r="ES31" s="335"/>
      <c r="ET31" s="335"/>
      <c r="EU31" s="335"/>
      <c r="EV31" s="335"/>
      <c r="EW31" s="335"/>
      <c r="EX31" s="335"/>
      <c r="EY31" s="335"/>
      <c r="EZ31" s="335"/>
      <c r="FA31" s="335"/>
      <c r="FB31" s="335"/>
      <c r="FC31" s="335"/>
      <c r="FD31" s="335"/>
      <c r="FE31" s="335"/>
      <c r="FF31" s="335"/>
      <c r="FG31" s="335"/>
      <c r="FH31" s="335"/>
      <c r="FI31" s="335"/>
      <c r="FJ31" s="335"/>
      <c r="FK31" s="335"/>
      <c r="FL31" s="335"/>
      <c r="FM31" s="335"/>
      <c r="FN31" s="335"/>
      <c r="FO31" s="335"/>
      <c r="FP31" s="335"/>
      <c r="FQ31" s="335"/>
      <c r="FR31" s="335"/>
      <c r="FS31" s="335"/>
      <c r="FT31" s="335"/>
      <c r="FU31" s="335"/>
      <c r="FV31" s="335"/>
      <c r="FW31" s="335"/>
      <c r="FX31" s="335"/>
      <c r="FY31" s="335"/>
      <c r="FZ31" s="335"/>
      <c r="GA31" s="335"/>
      <c r="GB31" s="335"/>
      <c r="GC31" s="335"/>
      <c r="GD31" s="335"/>
      <c r="GE31" s="335"/>
      <c r="GF31" s="335"/>
      <c r="GG31" s="335"/>
      <c r="GH31" s="335"/>
      <c r="GI31" s="335"/>
      <c r="GJ31" s="335"/>
      <c r="GK31" s="335"/>
      <c r="GL31" s="335"/>
      <c r="GM31" s="335"/>
      <c r="GN31" s="335"/>
      <c r="GO31" s="335"/>
      <c r="GP31" s="335"/>
      <c r="GQ31" s="335"/>
      <c r="GR31" s="335"/>
      <c r="GS31" s="335"/>
      <c r="GT31" s="335"/>
      <c r="GU31" s="335"/>
      <c r="GV31" s="335"/>
      <c r="GW31" s="335"/>
      <c r="GX31" s="335"/>
      <c r="GY31" s="335"/>
      <c r="GZ31" s="335"/>
      <c r="HA31" s="335"/>
      <c r="HB31" s="335"/>
      <c r="HC31" s="335"/>
      <c r="HD31" s="335"/>
      <c r="HE31" s="335"/>
      <c r="HF31" s="335"/>
      <c r="HG31" s="335"/>
      <c r="HH31" s="335"/>
      <c r="HI31" s="335"/>
      <c r="HJ31" s="335"/>
      <c r="HK31" s="335"/>
      <c r="HL31" s="335"/>
      <c r="HM31" s="335"/>
    </row>
    <row r="32" spans="1:221" x14ac:dyDescent="0.25">
      <c r="A32" s="394" t="s">
        <v>159</v>
      </c>
      <c r="B32" s="335"/>
      <c r="C32" s="335"/>
      <c r="D32" s="362">
        <f>IF($C$15&lt;0,0,$C$15)</f>
        <v>0</v>
      </c>
      <c r="E32" s="363" t="s">
        <v>41</v>
      </c>
      <c r="F32" s="364" t="s">
        <v>8</v>
      </c>
      <c r="G32" s="388"/>
      <c r="H32" s="388"/>
      <c r="I32" s="388">
        <f>'Rider Rates'!$B$16</f>
        <v>0</v>
      </c>
      <c r="J32" s="388">
        <f>SUM(G32:I32)</f>
        <v>0</v>
      </c>
      <c r="K32" s="366" t="s">
        <v>42</v>
      </c>
      <c r="L32" s="250"/>
      <c r="M32" s="250"/>
      <c r="N32" s="250">
        <f t="shared" si="1"/>
        <v>0</v>
      </c>
      <c r="O32" s="250">
        <f t="shared" si="2"/>
        <v>0</v>
      </c>
      <c r="P32" s="360">
        <f>'Rider Rates'!$D$16</f>
        <v>45322</v>
      </c>
      <c r="Q32" s="385"/>
      <c r="R32" s="382"/>
      <c r="S32" s="376"/>
      <c r="T32" s="377"/>
      <c r="U32" s="335"/>
      <c r="V32" s="378"/>
      <c r="W32" s="335"/>
      <c r="X32" s="335"/>
      <c r="Y32" s="335"/>
      <c r="Z32" s="335"/>
      <c r="AA32" s="335"/>
      <c r="AB32" s="335"/>
      <c r="AC32" s="335"/>
      <c r="AD32" s="335"/>
      <c r="AE32" s="335"/>
      <c r="AF32" s="335"/>
      <c r="AG32" s="335"/>
      <c r="AH32" s="335"/>
      <c r="AI32" s="335"/>
      <c r="AJ32" s="335"/>
      <c r="AK32" s="335"/>
      <c r="AL32" s="335"/>
      <c r="AM32" s="335"/>
      <c r="AN32" s="335"/>
      <c r="AO32" s="335"/>
      <c r="AP32" s="335"/>
      <c r="AQ32" s="335"/>
      <c r="AR32" s="335"/>
      <c r="AS32" s="335"/>
      <c r="AT32" s="335"/>
      <c r="AU32" s="335"/>
      <c r="AV32" s="335"/>
      <c r="AW32" s="335"/>
      <c r="AX32" s="335"/>
      <c r="AY32" s="335"/>
      <c r="AZ32" s="335"/>
      <c r="BA32" s="335"/>
      <c r="BB32" s="335"/>
      <c r="BC32" s="335"/>
      <c r="BD32" s="335"/>
      <c r="BE32" s="335"/>
      <c r="BF32" s="335"/>
      <c r="BG32" s="335"/>
      <c r="BH32" s="335"/>
      <c r="BI32" s="335"/>
      <c r="BJ32" s="335"/>
      <c r="BK32" s="335"/>
      <c r="BL32" s="335"/>
      <c r="BM32" s="335"/>
      <c r="BN32" s="335"/>
      <c r="BO32" s="335"/>
      <c r="BP32" s="335"/>
      <c r="BQ32" s="335"/>
      <c r="BR32" s="335"/>
      <c r="BS32" s="335"/>
      <c r="BT32" s="335"/>
      <c r="BU32" s="335"/>
      <c r="BV32" s="335"/>
      <c r="BW32" s="335"/>
      <c r="BX32" s="335"/>
      <c r="BY32" s="335"/>
      <c r="BZ32" s="335"/>
      <c r="CA32" s="335"/>
      <c r="CB32" s="335"/>
      <c r="CC32" s="335"/>
      <c r="CD32" s="335"/>
      <c r="CE32" s="335"/>
      <c r="CF32" s="335"/>
      <c r="CG32" s="335"/>
      <c r="CH32" s="335"/>
      <c r="CI32" s="335"/>
      <c r="CJ32" s="335"/>
      <c r="CK32" s="335"/>
      <c r="CL32" s="335"/>
      <c r="CM32" s="335"/>
      <c r="CN32" s="335"/>
      <c r="CO32" s="335"/>
      <c r="CP32" s="335"/>
      <c r="CQ32" s="335"/>
      <c r="CR32" s="335"/>
      <c r="CS32" s="335"/>
      <c r="CT32" s="335"/>
      <c r="CU32" s="335"/>
      <c r="CV32" s="335"/>
      <c r="CW32" s="335"/>
      <c r="CX32" s="335"/>
      <c r="CY32" s="335"/>
      <c r="CZ32" s="335"/>
      <c r="DA32" s="335"/>
      <c r="DB32" s="335"/>
      <c r="DC32" s="335"/>
      <c r="DD32" s="335"/>
      <c r="DE32" s="335"/>
      <c r="DF32" s="335"/>
      <c r="DG32" s="335"/>
      <c r="DH32" s="335"/>
      <c r="DI32" s="335"/>
      <c r="DJ32" s="335"/>
      <c r="DK32" s="335"/>
      <c r="DL32" s="335"/>
      <c r="DM32" s="335"/>
      <c r="DN32" s="335"/>
      <c r="DO32" s="335"/>
      <c r="DP32" s="335"/>
      <c r="DQ32" s="335"/>
      <c r="DR32" s="335"/>
      <c r="DS32" s="335"/>
      <c r="DT32" s="335"/>
      <c r="DU32" s="335"/>
      <c r="DV32" s="335"/>
      <c r="DW32" s="335"/>
      <c r="DX32" s="335"/>
      <c r="DY32" s="335"/>
      <c r="DZ32" s="335"/>
      <c r="EA32" s="335"/>
      <c r="EB32" s="335"/>
      <c r="EC32" s="335"/>
      <c r="ED32" s="335"/>
      <c r="EE32" s="335"/>
      <c r="EF32" s="335"/>
      <c r="EG32" s="335"/>
      <c r="EH32" s="335"/>
      <c r="EI32" s="335"/>
      <c r="EJ32" s="335"/>
      <c r="EK32" s="335"/>
      <c r="EL32" s="335"/>
      <c r="EM32" s="335"/>
      <c r="EN32" s="335"/>
      <c r="EO32" s="335"/>
      <c r="EP32" s="335"/>
      <c r="EQ32" s="335"/>
      <c r="ER32" s="335"/>
      <c r="ES32" s="335"/>
      <c r="ET32" s="335"/>
      <c r="EU32" s="335"/>
      <c r="EV32" s="335"/>
      <c r="EW32" s="335"/>
      <c r="EX32" s="335"/>
      <c r="EY32" s="335"/>
      <c r="EZ32" s="335"/>
      <c r="FA32" s="335"/>
      <c r="FB32" s="335"/>
      <c r="FC32" s="335"/>
      <c r="FD32" s="335"/>
      <c r="FE32" s="335"/>
      <c r="FF32" s="335"/>
      <c r="FG32" s="335"/>
      <c r="FH32" s="335"/>
      <c r="FI32" s="335"/>
      <c r="FJ32" s="335"/>
      <c r="FK32" s="335"/>
      <c r="FL32" s="335"/>
      <c r="FM32" s="335"/>
      <c r="FN32" s="335"/>
      <c r="FO32" s="335"/>
      <c r="FP32" s="335"/>
      <c r="FQ32" s="335"/>
      <c r="FR32" s="335"/>
      <c r="FS32" s="335"/>
      <c r="FT32" s="335"/>
      <c r="FU32" s="335"/>
      <c r="FV32" s="335"/>
      <c r="FW32" s="335"/>
      <c r="FX32" s="335"/>
      <c r="FY32" s="335"/>
      <c r="FZ32" s="335"/>
      <c r="GA32" s="335"/>
      <c r="GB32" s="335"/>
      <c r="GC32" s="335"/>
      <c r="GD32" s="335"/>
      <c r="GE32" s="335"/>
      <c r="GF32" s="335"/>
      <c r="GG32" s="335"/>
      <c r="GH32" s="335"/>
      <c r="GI32" s="335"/>
      <c r="GJ32" s="335"/>
      <c r="GK32" s="335"/>
      <c r="GL32" s="335"/>
      <c r="GM32" s="335"/>
      <c r="GN32" s="335"/>
      <c r="GO32" s="335"/>
      <c r="GP32" s="335"/>
      <c r="GQ32" s="335"/>
      <c r="GR32" s="335"/>
      <c r="GS32" s="335"/>
      <c r="GT32" s="335"/>
      <c r="GU32" s="335"/>
      <c r="GV32" s="335"/>
      <c r="GW32" s="335"/>
      <c r="GX32" s="335"/>
      <c r="GY32" s="335"/>
      <c r="GZ32" s="335"/>
      <c r="HA32" s="335"/>
      <c r="HB32" s="335"/>
      <c r="HC32" s="335"/>
      <c r="HD32" s="335"/>
      <c r="HE32" s="335"/>
      <c r="HF32" s="335"/>
      <c r="HG32" s="335"/>
      <c r="HH32" s="335"/>
      <c r="HI32" s="335"/>
      <c r="HJ32" s="335"/>
      <c r="HK32" s="335"/>
      <c r="HL32" s="335"/>
      <c r="HM32" s="335"/>
    </row>
    <row r="33" spans="1:221" x14ac:dyDescent="0.25">
      <c r="A33" s="394" t="s">
        <v>237</v>
      </c>
      <c r="B33" s="335"/>
      <c r="C33" s="335"/>
      <c r="D33" s="392">
        <f>$N$23</f>
        <v>138.5</v>
      </c>
      <c r="E33" s="363" t="s">
        <v>122</v>
      </c>
      <c r="F33" s="364" t="s">
        <v>8</v>
      </c>
      <c r="G33" s="388"/>
      <c r="H33" s="388"/>
      <c r="I33" s="393">
        <f>'Rider Rates'!$B$18+'Rider Rates'!$E$18</f>
        <v>0</v>
      </c>
      <c r="J33" s="393">
        <f>SUM(G33:I33)</f>
        <v>0</v>
      </c>
      <c r="K33" s="366"/>
      <c r="L33" s="250"/>
      <c r="M33" s="250"/>
      <c r="N33" s="250">
        <f>ROUND($D$33*'Rider Rates'!$B$18,2)+ROUND($D$33*'Rider Rates'!$E$18,2)</f>
        <v>0</v>
      </c>
      <c r="O33" s="250">
        <f t="shared" si="2"/>
        <v>0</v>
      </c>
      <c r="P33" s="360">
        <f>MAX('Rider Rates'!$D$18,'Rider Rates'!$F$18)</f>
        <v>44531</v>
      </c>
      <c r="Q33" s="385"/>
      <c r="R33" s="382"/>
      <c r="S33" s="376"/>
      <c r="T33" s="377"/>
      <c r="U33" s="335"/>
      <c r="V33" s="378"/>
      <c r="W33" s="335"/>
      <c r="X33" s="335"/>
      <c r="Y33" s="335"/>
      <c r="Z33" s="335"/>
      <c r="AA33" s="335"/>
      <c r="AB33" s="335"/>
      <c r="AC33" s="335"/>
      <c r="AD33" s="335"/>
      <c r="AE33" s="335"/>
      <c r="AF33" s="335"/>
      <c r="AG33" s="335"/>
      <c r="AH33" s="335"/>
      <c r="AI33" s="335"/>
      <c r="AJ33" s="335"/>
      <c r="AK33" s="335"/>
      <c r="AL33" s="335"/>
      <c r="AM33" s="335"/>
      <c r="AN33" s="335"/>
      <c r="AO33" s="335"/>
      <c r="AP33" s="335"/>
      <c r="AQ33" s="335"/>
      <c r="AR33" s="335"/>
      <c r="AS33" s="335"/>
      <c r="AT33" s="335"/>
      <c r="AU33" s="335"/>
      <c r="AV33" s="335"/>
      <c r="AW33" s="335"/>
      <c r="AX33" s="335"/>
      <c r="AY33" s="335"/>
      <c r="AZ33" s="335"/>
      <c r="BA33" s="335"/>
      <c r="BB33" s="335"/>
      <c r="BC33" s="335"/>
      <c r="BD33" s="335"/>
      <c r="BE33" s="335"/>
      <c r="BF33" s="335"/>
      <c r="BG33" s="335"/>
      <c r="BH33" s="335"/>
      <c r="BI33" s="335"/>
      <c r="BJ33" s="335"/>
      <c r="BK33" s="335"/>
      <c r="BL33" s="335"/>
      <c r="BM33" s="335"/>
      <c r="BN33" s="335"/>
      <c r="BO33" s="335"/>
      <c r="BP33" s="335"/>
      <c r="BQ33" s="335"/>
      <c r="BR33" s="335"/>
      <c r="BS33" s="335"/>
      <c r="BT33" s="335"/>
      <c r="BU33" s="335"/>
      <c r="BV33" s="335"/>
      <c r="BW33" s="335"/>
      <c r="BX33" s="335"/>
      <c r="BY33" s="335"/>
      <c r="BZ33" s="335"/>
      <c r="CA33" s="335"/>
      <c r="CB33" s="335"/>
      <c r="CC33" s="335"/>
      <c r="CD33" s="335"/>
      <c r="CE33" s="335"/>
      <c r="CF33" s="335"/>
      <c r="CG33" s="335"/>
      <c r="CH33" s="335"/>
      <c r="CI33" s="335"/>
      <c r="CJ33" s="335"/>
      <c r="CK33" s="335"/>
      <c r="CL33" s="335"/>
      <c r="CM33" s="335"/>
      <c r="CN33" s="335"/>
      <c r="CO33" s="335"/>
      <c r="CP33" s="335"/>
      <c r="CQ33" s="335"/>
      <c r="CR33" s="335"/>
      <c r="CS33" s="335"/>
      <c r="CT33" s="335"/>
      <c r="CU33" s="335"/>
      <c r="CV33" s="335"/>
      <c r="CW33" s="335"/>
      <c r="CX33" s="335"/>
      <c r="CY33" s="335"/>
      <c r="CZ33" s="335"/>
      <c r="DA33" s="335"/>
      <c r="DB33" s="335"/>
      <c r="DC33" s="335"/>
      <c r="DD33" s="335"/>
      <c r="DE33" s="335"/>
      <c r="DF33" s="335"/>
      <c r="DG33" s="335"/>
      <c r="DH33" s="335"/>
      <c r="DI33" s="335"/>
      <c r="DJ33" s="335"/>
      <c r="DK33" s="335"/>
      <c r="DL33" s="335"/>
      <c r="DM33" s="335"/>
      <c r="DN33" s="335"/>
      <c r="DO33" s="335"/>
      <c r="DP33" s="335"/>
      <c r="DQ33" s="335"/>
      <c r="DR33" s="335"/>
      <c r="DS33" s="335"/>
      <c r="DT33" s="335"/>
      <c r="DU33" s="335"/>
      <c r="DV33" s="335"/>
      <c r="DW33" s="335"/>
      <c r="DX33" s="335"/>
      <c r="DY33" s="335"/>
      <c r="DZ33" s="335"/>
      <c r="EA33" s="335"/>
      <c r="EB33" s="335"/>
      <c r="EC33" s="335"/>
      <c r="ED33" s="335"/>
      <c r="EE33" s="335"/>
      <c r="EF33" s="335"/>
      <c r="EG33" s="335"/>
      <c r="EH33" s="335"/>
      <c r="EI33" s="335"/>
      <c r="EJ33" s="335"/>
      <c r="EK33" s="335"/>
      <c r="EL33" s="335"/>
      <c r="EM33" s="335"/>
      <c r="EN33" s="335"/>
      <c r="EO33" s="335"/>
      <c r="EP33" s="335"/>
      <c r="EQ33" s="335"/>
      <c r="ER33" s="335"/>
      <c r="ES33" s="335"/>
      <c r="ET33" s="335"/>
      <c r="EU33" s="335"/>
      <c r="EV33" s="335"/>
      <c r="EW33" s="335"/>
      <c r="EX33" s="335"/>
      <c r="EY33" s="335"/>
      <c r="EZ33" s="335"/>
      <c r="FA33" s="335"/>
      <c r="FB33" s="335"/>
      <c r="FC33" s="335"/>
      <c r="FD33" s="335"/>
      <c r="FE33" s="335"/>
      <c r="FF33" s="335"/>
      <c r="FG33" s="335"/>
      <c r="FH33" s="335"/>
      <c r="FI33" s="335"/>
      <c r="FJ33" s="335"/>
      <c r="FK33" s="335"/>
      <c r="FL33" s="335"/>
      <c r="FM33" s="335"/>
      <c r="FN33" s="335"/>
      <c r="FO33" s="335"/>
      <c r="FP33" s="335"/>
      <c r="FQ33" s="335"/>
      <c r="FR33" s="335"/>
      <c r="FS33" s="335"/>
      <c r="FT33" s="335"/>
      <c r="FU33" s="335"/>
      <c r="FV33" s="335"/>
      <c r="FW33" s="335"/>
      <c r="FX33" s="335"/>
      <c r="FY33" s="335"/>
      <c r="FZ33" s="335"/>
      <c r="GA33" s="335"/>
      <c r="GB33" s="335"/>
      <c r="GC33" s="335"/>
      <c r="GD33" s="335"/>
      <c r="GE33" s="335"/>
      <c r="GF33" s="335"/>
      <c r="GG33" s="335"/>
      <c r="GH33" s="335"/>
      <c r="GI33" s="335"/>
      <c r="GJ33" s="335"/>
      <c r="GK33" s="335"/>
      <c r="GL33" s="335"/>
      <c r="GM33" s="335"/>
      <c r="GN33" s="335"/>
      <c r="GO33" s="335"/>
      <c r="GP33" s="335"/>
      <c r="GQ33" s="335"/>
      <c r="GR33" s="335"/>
      <c r="GS33" s="335"/>
      <c r="GT33" s="335"/>
      <c r="GU33" s="335"/>
      <c r="GV33" s="335"/>
      <c r="GW33" s="335"/>
      <c r="GX33" s="335"/>
      <c r="GY33" s="335"/>
      <c r="GZ33" s="335"/>
      <c r="HA33" s="335"/>
      <c r="HB33" s="335"/>
      <c r="HC33" s="335"/>
      <c r="HD33" s="335"/>
      <c r="HE33" s="335"/>
      <c r="HF33" s="335"/>
      <c r="HG33" s="335"/>
      <c r="HH33" s="335"/>
      <c r="HI33" s="335"/>
      <c r="HJ33" s="335"/>
      <c r="HK33" s="335"/>
      <c r="HL33" s="335"/>
      <c r="HM33" s="335"/>
    </row>
    <row r="34" spans="1:221" x14ac:dyDescent="0.25">
      <c r="A34" s="394" t="s">
        <v>186</v>
      </c>
      <c r="B34" s="335"/>
      <c r="C34" s="335"/>
      <c r="D34" s="362">
        <f>C15</f>
        <v>0</v>
      </c>
      <c r="E34" s="363" t="s">
        <v>41</v>
      </c>
      <c r="F34" s="364" t="s">
        <v>8</v>
      </c>
      <c r="G34" s="388">
        <f>'Rider Rates'!B24</f>
        <v>6.7849999999999994E-2</v>
      </c>
      <c r="H34" s="388"/>
      <c r="I34" s="388"/>
      <c r="J34" s="395">
        <f>SUM(G34:H34)</f>
        <v>6.7849999999999994E-2</v>
      </c>
      <c r="K34" s="366" t="s">
        <v>42</v>
      </c>
      <c r="L34" s="250">
        <f>ROUND(D34*G34,2)</f>
        <v>0</v>
      </c>
      <c r="M34" s="250"/>
      <c r="N34" s="250"/>
      <c r="O34" s="250">
        <f t="shared" si="2"/>
        <v>0</v>
      </c>
      <c r="P34" s="360">
        <f>'Rider Rates'!$D$22</f>
        <v>45444</v>
      </c>
      <c r="Q34" s="385"/>
      <c r="R34" s="382"/>
      <c r="S34" s="376"/>
      <c r="T34" s="377"/>
      <c r="U34" s="335"/>
      <c r="V34" s="378"/>
      <c r="W34" s="335"/>
      <c r="X34" s="335"/>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335"/>
      <c r="AY34" s="335"/>
      <c r="AZ34" s="335"/>
      <c r="BA34" s="335"/>
      <c r="BB34" s="335"/>
      <c r="BC34" s="335"/>
      <c r="BD34" s="335"/>
      <c r="BE34" s="335"/>
      <c r="BF34" s="335"/>
      <c r="BG34" s="335"/>
      <c r="BH34" s="335"/>
      <c r="BI34" s="335"/>
      <c r="BJ34" s="335"/>
      <c r="BK34" s="335"/>
      <c r="BL34" s="335"/>
      <c r="BM34" s="335"/>
      <c r="BN34" s="335"/>
      <c r="BO34" s="335"/>
      <c r="BP34" s="335"/>
      <c r="BQ34" s="335"/>
      <c r="BR34" s="335"/>
      <c r="BS34" s="335"/>
      <c r="BT34" s="335"/>
      <c r="BU34" s="335"/>
      <c r="BV34" s="335"/>
      <c r="BW34" s="335"/>
      <c r="BX34" s="335"/>
      <c r="BY34" s="335"/>
      <c r="BZ34" s="335"/>
      <c r="CA34" s="335"/>
      <c r="CB34" s="335"/>
      <c r="CC34" s="335"/>
      <c r="CD34" s="335"/>
      <c r="CE34" s="335"/>
      <c r="CF34" s="335"/>
      <c r="CG34" s="335"/>
      <c r="CH34" s="335"/>
      <c r="CI34" s="335"/>
      <c r="CJ34" s="335"/>
      <c r="CK34" s="335"/>
      <c r="CL34" s="335"/>
      <c r="CM34" s="335"/>
      <c r="CN34" s="335"/>
      <c r="CO34" s="335"/>
      <c r="CP34" s="335"/>
      <c r="CQ34" s="335"/>
      <c r="CR34" s="335"/>
      <c r="CS34" s="335"/>
      <c r="CT34" s="335"/>
      <c r="CU34" s="335"/>
      <c r="CV34" s="335"/>
      <c r="CW34" s="335"/>
      <c r="CX34" s="335"/>
      <c r="CY34" s="335"/>
      <c r="CZ34" s="335"/>
      <c r="DA34" s="335"/>
      <c r="DB34" s="335"/>
      <c r="DC34" s="335"/>
      <c r="DD34" s="335"/>
      <c r="DE34" s="335"/>
      <c r="DF34" s="335"/>
      <c r="DG34" s="335"/>
      <c r="DH34" s="335"/>
      <c r="DI34" s="335"/>
      <c r="DJ34" s="335"/>
      <c r="DK34" s="335"/>
      <c r="DL34" s="335"/>
      <c r="DM34" s="335"/>
      <c r="DN34" s="335"/>
      <c r="DO34" s="335"/>
      <c r="DP34" s="335"/>
      <c r="DQ34" s="335"/>
      <c r="DR34" s="335"/>
      <c r="DS34" s="335"/>
      <c r="DT34" s="335"/>
      <c r="DU34" s="335"/>
      <c r="DV34" s="335"/>
      <c r="DW34" s="335"/>
      <c r="DX34" s="335"/>
      <c r="DY34" s="335"/>
      <c r="DZ34" s="335"/>
      <c r="EA34" s="335"/>
      <c r="EB34" s="335"/>
      <c r="EC34" s="335"/>
      <c r="ED34" s="335"/>
      <c r="EE34" s="335"/>
      <c r="EF34" s="335"/>
      <c r="EG34" s="335"/>
      <c r="EH34" s="335"/>
      <c r="EI34" s="335"/>
      <c r="EJ34" s="335"/>
      <c r="EK34" s="335"/>
      <c r="EL34" s="335"/>
      <c r="EM34" s="335"/>
      <c r="EN34" s="335"/>
      <c r="EO34" s="335"/>
      <c r="EP34" s="335"/>
      <c r="EQ34" s="335"/>
      <c r="ER34" s="335"/>
      <c r="ES34" s="335"/>
      <c r="ET34" s="335"/>
      <c r="EU34" s="335"/>
      <c r="EV34" s="335"/>
      <c r="EW34" s="335"/>
      <c r="EX34" s="335"/>
      <c r="EY34" s="335"/>
      <c r="EZ34" s="335"/>
      <c r="FA34" s="335"/>
      <c r="FB34" s="335"/>
      <c r="FC34" s="335"/>
      <c r="FD34" s="335"/>
      <c r="FE34" s="335"/>
      <c r="FF34" s="335"/>
      <c r="FG34" s="335"/>
      <c r="FH34" s="335"/>
      <c r="FI34" s="335"/>
      <c r="FJ34" s="335"/>
      <c r="FK34" s="335"/>
      <c r="FL34" s="335"/>
      <c r="FM34" s="335"/>
      <c r="FN34" s="335"/>
      <c r="FO34" s="335"/>
      <c r="FP34" s="335"/>
      <c r="FQ34" s="335"/>
      <c r="FR34" s="335"/>
      <c r="FS34" s="335"/>
      <c r="FT34" s="335"/>
      <c r="FU34" s="335"/>
      <c r="FV34" s="335"/>
      <c r="FW34" s="335"/>
      <c r="FX34" s="335"/>
      <c r="FY34" s="335"/>
      <c r="FZ34" s="335"/>
      <c r="GA34" s="335"/>
      <c r="GB34" s="335"/>
      <c r="GC34" s="335"/>
      <c r="GD34" s="335"/>
      <c r="GE34" s="335"/>
      <c r="GF34" s="335"/>
      <c r="GG34" s="335"/>
      <c r="GH34" s="335"/>
      <c r="GI34" s="335"/>
      <c r="GJ34" s="335"/>
      <c r="GK34" s="335"/>
      <c r="GL34" s="335"/>
      <c r="GM34" s="335"/>
      <c r="GN34" s="335"/>
      <c r="GO34" s="335"/>
      <c r="GP34" s="335"/>
      <c r="GQ34" s="335"/>
      <c r="GR34" s="335"/>
      <c r="GS34" s="335"/>
      <c r="GT34" s="335"/>
      <c r="GU34" s="335"/>
      <c r="GV34" s="335"/>
      <c r="GW34" s="335"/>
      <c r="GX34" s="335"/>
      <c r="GY34" s="335"/>
      <c r="GZ34" s="335"/>
      <c r="HA34" s="335"/>
      <c r="HB34" s="335"/>
      <c r="HC34" s="335"/>
      <c r="HD34" s="335"/>
      <c r="HE34" s="335"/>
      <c r="HF34" s="335"/>
      <c r="HG34" s="335"/>
      <c r="HH34" s="335"/>
      <c r="HI34" s="335"/>
      <c r="HJ34" s="335"/>
      <c r="HK34" s="335"/>
      <c r="HL34" s="335"/>
      <c r="HM34" s="335"/>
    </row>
    <row r="35" spans="1:221" x14ac:dyDescent="0.25">
      <c r="A35" s="394" t="s">
        <v>162</v>
      </c>
      <c r="B35" s="335"/>
      <c r="C35" s="335"/>
      <c r="D35" s="362">
        <f t="shared" ref="D35:D36" si="3">C16</f>
        <v>0</v>
      </c>
      <c r="E35" s="363" t="s">
        <v>41</v>
      </c>
      <c r="F35" s="364" t="s">
        <v>8</v>
      </c>
      <c r="G35" s="388">
        <f>'Rider Rates'!B42</f>
        <v>2.5335000000000002E-3</v>
      </c>
      <c r="H35" s="388"/>
      <c r="I35" s="388"/>
      <c r="J35" s="395">
        <f>SUM(G35:H35)</f>
        <v>2.5335000000000002E-3</v>
      </c>
      <c r="K35" s="366" t="s">
        <v>42</v>
      </c>
      <c r="L35" s="250">
        <f>ROUND(D35*G35,2)</f>
        <v>0</v>
      </c>
      <c r="M35" s="250"/>
      <c r="N35" s="250"/>
      <c r="O35" s="250">
        <f t="shared" si="2"/>
        <v>0</v>
      </c>
      <c r="P35" s="360">
        <f>'Rider Rates'!$D$35</f>
        <v>45444</v>
      </c>
      <c r="Q35" s="385"/>
      <c r="R35" s="382"/>
      <c r="S35" s="376"/>
      <c r="T35" s="377"/>
      <c r="U35" s="335"/>
      <c r="V35" s="378"/>
      <c r="W35" s="335"/>
      <c r="X35" s="335"/>
      <c r="Y35" s="335"/>
      <c r="Z35" s="335"/>
      <c r="AA35" s="335"/>
      <c r="AB35" s="335"/>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c r="AZ35" s="335"/>
      <c r="BA35" s="335"/>
      <c r="BB35" s="335"/>
      <c r="BC35" s="335"/>
      <c r="BD35" s="335"/>
      <c r="BE35" s="335"/>
      <c r="BF35" s="335"/>
      <c r="BG35" s="335"/>
      <c r="BH35" s="335"/>
      <c r="BI35" s="335"/>
      <c r="BJ35" s="335"/>
      <c r="BK35" s="335"/>
      <c r="BL35" s="335"/>
      <c r="BM35" s="335"/>
      <c r="BN35" s="335"/>
      <c r="BO35" s="335"/>
      <c r="BP35" s="335"/>
      <c r="BQ35" s="335"/>
      <c r="BR35" s="335"/>
      <c r="BS35" s="335"/>
      <c r="BT35" s="335"/>
      <c r="BU35" s="335"/>
      <c r="BV35" s="335"/>
      <c r="BW35" s="335"/>
      <c r="BX35" s="335"/>
      <c r="BY35" s="335"/>
      <c r="BZ35" s="335"/>
      <c r="CA35" s="335"/>
      <c r="CB35" s="335"/>
      <c r="CC35" s="335"/>
      <c r="CD35" s="335"/>
      <c r="CE35" s="335"/>
      <c r="CF35" s="335"/>
      <c r="CG35" s="335"/>
      <c r="CH35" s="335"/>
      <c r="CI35" s="335"/>
      <c r="CJ35" s="335"/>
      <c r="CK35" s="335"/>
      <c r="CL35" s="335"/>
      <c r="CM35" s="335"/>
      <c r="CN35" s="335"/>
      <c r="CO35" s="335"/>
      <c r="CP35" s="335"/>
      <c r="CQ35" s="335"/>
      <c r="CR35" s="335"/>
      <c r="CS35" s="335"/>
      <c r="CT35" s="335"/>
      <c r="CU35" s="335"/>
      <c r="CV35" s="335"/>
      <c r="CW35" s="335"/>
      <c r="CX35" s="335"/>
      <c r="CY35" s="335"/>
      <c r="CZ35" s="335"/>
      <c r="DA35" s="335"/>
      <c r="DB35" s="335"/>
      <c r="DC35" s="335"/>
      <c r="DD35" s="335"/>
      <c r="DE35" s="335"/>
      <c r="DF35" s="335"/>
      <c r="DG35" s="335"/>
      <c r="DH35" s="335"/>
      <c r="DI35" s="335"/>
      <c r="DJ35" s="335"/>
      <c r="DK35" s="335"/>
      <c r="DL35" s="335"/>
      <c r="DM35" s="335"/>
      <c r="DN35" s="335"/>
      <c r="DO35" s="335"/>
      <c r="DP35" s="335"/>
      <c r="DQ35" s="335"/>
      <c r="DR35" s="335"/>
      <c r="DS35" s="335"/>
      <c r="DT35" s="335"/>
      <c r="DU35" s="335"/>
      <c r="DV35" s="335"/>
      <c r="DW35" s="335"/>
      <c r="DX35" s="335"/>
      <c r="DY35" s="335"/>
      <c r="DZ35" s="335"/>
      <c r="EA35" s="335"/>
      <c r="EB35" s="335"/>
      <c r="EC35" s="335"/>
      <c r="ED35" s="335"/>
      <c r="EE35" s="335"/>
      <c r="EF35" s="335"/>
      <c r="EG35" s="335"/>
      <c r="EH35" s="335"/>
      <c r="EI35" s="335"/>
      <c r="EJ35" s="335"/>
      <c r="EK35" s="335"/>
      <c r="EL35" s="335"/>
      <c r="EM35" s="335"/>
      <c r="EN35" s="335"/>
      <c r="EO35" s="335"/>
      <c r="EP35" s="335"/>
      <c r="EQ35" s="335"/>
      <c r="ER35" s="335"/>
      <c r="ES35" s="335"/>
      <c r="ET35" s="335"/>
      <c r="EU35" s="335"/>
      <c r="EV35" s="335"/>
      <c r="EW35" s="335"/>
      <c r="EX35" s="335"/>
      <c r="EY35" s="335"/>
      <c r="EZ35" s="335"/>
      <c r="FA35" s="335"/>
      <c r="FB35" s="335"/>
      <c r="FC35" s="335"/>
      <c r="FD35" s="335"/>
      <c r="FE35" s="335"/>
      <c r="FF35" s="335"/>
      <c r="FG35" s="335"/>
      <c r="FH35" s="335"/>
      <c r="FI35" s="335"/>
      <c r="FJ35" s="335"/>
      <c r="FK35" s="335"/>
      <c r="FL35" s="335"/>
      <c r="FM35" s="335"/>
      <c r="FN35" s="335"/>
      <c r="FO35" s="335"/>
      <c r="FP35" s="335"/>
      <c r="FQ35" s="335"/>
      <c r="FR35" s="335"/>
      <c r="FS35" s="335"/>
      <c r="FT35" s="335"/>
      <c r="FU35" s="335"/>
      <c r="FV35" s="335"/>
      <c r="FW35" s="335"/>
      <c r="FX35" s="335"/>
      <c r="FY35" s="335"/>
      <c r="FZ35" s="335"/>
      <c r="GA35" s="335"/>
      <c r="GB35" s="335"/>
      <c r="GC35" s="335"/>
      <c r="GD35" s="335"/>
      <c r="GE35" s="335"/>
      <c r="GF35" s="335"/>
      <c r="GG35" s="335"/>
      <c r="GH35" s="335"/>
      <c r="GI35" s="335"/>
      <c r="GJ35" s="335"/>
      <c r="GK35" s="335"/>
      <c r="GL35" s="335"/>
      <c r="GM35" s="335"/>
      <c r="GN35" s="335"/>
      <c r="GO35" s="335"/>
      <c r="GP35" s="335"/>
      <c r="GQ35" s="335"/>
      <c r="GR35" s="335"/>
      <c r="GS35" s="335"/>
      <c r="GT35" s="335"/>
      <c r="GU35" s="335"/>
      <c r="GV35" s="335"/>
      <c r="GW35" s="335"/>
      <c r="GX35" s="335"/>
      <c r="GY35" s="335"/>
      <c r="GZ35" s="335"/>
      <c r="HA35" s="335"/>
      <c r="HB35" s="335"/>
      <c r="HC35" s="335"/>
      <c r="HD35" s="335"/>
      <c r="HE35" s="335"/>
      <c r="HF35" s="335"/>
      <c r="HG35" s="335"/>
      <c r="HH35" s="335"/>
      <c r="HI35" s="335"/>
      <c r="HJ35" s="335"/>
      <c r="HK35" s="335"/>
      <c r="HL35" s="335"/>
      <c r="HM35" s="335"/>
    </row>
    <row r="36" spans="1:221" x14ac:dyDescent="0.25">
      <c r="A36" s="394" t="s">
        <v>219</v>
      </c>
      <c r="B36" s="335"/>
      <c r="C36" s="335"/>
      <c r="D36" s="362">
        <f t="shared" si="3"/>
        <v>0</v>
      </c>
      <c r="E36" s="363" t="s">
        <v>41</v>
      </c>
      <c r="F36" s="357" t="s">
        <v>8</v>
      </c>
      <c r="G36" s="388">
        <f>'Rider Rates'!C42</f>
        <v>1.07E-3</v>
      </c>
      <c r="H36" s="388"/>
      <c r="I36" s="388"/>
      <c r="J36" s="395">
        <f>SUM(G36:H36)</f>
        <v>1.07E-3</v>
      </c>
      <c r="K36" s="366" t="s">
        <v>42</v>
      </c>
      <c r="L36" s="250">
        <f>ROUND(D36*G36,2)</f>
        <v>0</v>
      </c>
      <c r="M36" s="250"/>
      <c r="N36" s="250"/>
      <c r="O36" s="250">
        <f t="shared" si="2"/>
        <v>0</v>
      </c>
      <c r="P36" s="360">
        <f>'Rider Rates'!D36</f>
        <v>45444</v>
      </c>
      <c r="Q36" s="385"/>
      <c r="R36" s="382"/>
      <c r="S36" s="376"/>
      <c r="T36" s="377"/>
      <c r="U36" s="335"/>
      <c r="V36" s="378"/>
      <c r="W36" s="335"/>
      <c r="X36" s="335"/>
      <c r="Y36" s="335"/>
      <c r="Z36" s="335"/>
      <c r="AA36" s="335"/>
      <c r="AB36" s="335"/>
      <c r="AC36" s="335"/>
      <c r="AD36" s="335"/>
      <c r="AE36" s="335"/>
      <c r="AF36" s="335"/>
      <c r="AG36" s="335"/>
      <c r="AH36" s="335"/>
      <c r="AI36" s="335"/>
      <c r="AJ36" s="335"/>
      <c r="AK36" s="335"/>
      <c r="AL36" s="335"/>
      <c r="AM36" s="335"/>
      <c r="AN36" s="335"/>
      <c r="AO36" s="335"/>
      <c r="AP36" s="335"/>
      <c r="AQ36" s="335"/>
      <c r="AR36" s="335"/>
      <c r="AS36" s="335"/>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c r="BU36" s="335"/>
      <c r="BV36" s="335"/>
      <c r="BW36" s="335"/>
      <c r="BX36" s="335"/>
      <c r="BY36" s="335"/>
      <c r="BZ36" s="335"/>
      <c r="CA36" s="335"/>
      <c r="CB36" s="335"/>
      <c r="CC36" s="335"/>
      <c r="CD36" s="335"/>
      <c r="CE36" s="335"/>
      <c r="CF36" s="335"/>
      <c r="CG36" s="335"/>
      <c r="CH36" s="335"/>
      <c r="CI36" s="335"/>
      <c r="CJ36" s="335"/>
      <c r="CK36" s="335"/>
      <c r="CL36" s="335"/>
      <c r="CM36" s="335"/>
      <c r="CN36" s="335"/>
      <c r="CO36" s="335"/>
      <c r="CP36" s="335"/>
      <c r="CQ36" s="335"/>
      <c r="CR36" s="335"/>
      <c r="CS36" s="335"/>
      <c r="CT36" s="335"/>
      <c r="CU36" s="335"/>
      <c r="CV36" s="335"/>
      <c r="CW36" s="335"/>
      <c r="CX36" s="335"/>
      <c r="CY36" s="335"/>
      <c r="CZ36" s="335"/>
      <c r="DA36" s="335"/>
      <c r="DB36" s="335"/>
      <c r="DC36" s="335"/>
      <c r="DD36" s="335"/>
      <c r="DE36" s="335"/>
      <c r="DF36" s="335"/>
      <c r="DG36" s="335"/>
      <c r="DH36" s="335"/>
      <c r="DI36" s="335"/>
      <c r="DJ36" s="335"/>
      <c r="DK36" s="335"/>
      <c r="DL36" s="335"/>
      <c r="DM36" s="335"/>
      <c r="DN36" s="335"/>
      <c r="DO36" s="335"/>
      <c r="DP36" s="335"/>
      <c r="DQ36" s="335"/>
      <c r="DR36" s="335"/>
      <c r="DS36" s="335"/>
      <c r="DT36" s="335"/>
      <c r="DU36" s="335"/>
      <c r="DV36" s="335"/>
      <c r="DW36" s="335"/>
      <c r="DX36" s="335"/>
      <c r="DY36" s="335"/>
      <c r="DZ36" s="335"/>
      <c r="EA36" s="335"/>
      <c r="EB36" s="335"/>
      <c r="EC36" s="335"/>
      <c r="ED36" s="335"/>
      <c r="EE36" s="335"/>
      <c r="EF36" s="335"/>
      <c r="EG36" s="335"/>
      <c r="EH36" s="335"/>
      <c r="EI36" s="335"/>
      <c r="EJ36" s="335"/>
      <c r="EK36" s="335"/>
      <c r="EL36" s="335"/>
      <c r="EM36" s="335"/>
      <c r="EN36" s="335"/>
      <c r="EO36" s="335"/>
      <c r="EP36" s="335"/>
      <c r="EQ36" s="335"/>
      <c r="ER36" s="335"/>
      <c r="ES36" s="335"/>
      <c r="ET36" s="335"/>
      <c r="EU36" s="335"/>
      <c r="EV36" s="335"/>
      <c r="EW36" s="335"/>
      <c r="EX36" s="335"/>
      <c r="EY36" s="335"/>
      <c r="EZ36" s="335"/>
      <c r="FA36" s="335"/>
      <c r="FB36" s="335"/>
      <c r="FC36" s="335"/>
      <c r="FD36" s="335"/>
      <c r="FE36" s="335"/>
      <c r="FF36" s="335"/>
      <c r="FG36" s="335"/>
      <c r="FH36" s="335"/>
      <c r="FI36" s="335"/>
      <c r="FJ36" s="335"/>
      <c r="FK36" s="335"/>
      <c r="FL36" s="335"/>
      <c r="FM36" s="335"/>
      <c r="FN36" s="335"/>
      <c r="FO36" s="335"/>
      <c r="FP36" s="335"/>
      <c r="FQ36" s="335"/>
      <c r="FR36" s="335"/>
      <c r="FS36" s="335"/>
      <c r="FT36" s="335"/>
      <c r="FU36" s="335"/>
      <c r="FV36" s="335"/>
      <c r="FW36" s="335"/>
      <c r="FX36" s="335"/>
      <c r="FY36" s="335"/>
      <c r="FZ36" s="335"/>
      <c r="GA36" s="335"/>
      <c r="GB36" s="335"/>
      <c r="GC36" s="335"/>
      <c r="GD36" s="335"/>
      <c r="GE36" s="335"/>
      <c r="GF36" s="335"/>
      <c r="GG36" s="335"/>
      <c r="GH36" s="335"/>
      <c r="GI36" s="335"/>
      <c r="GJ36" s="335"/>
      <c r="GK36" s="335"/>
      <c r="GL36" s="335"/>
      <c r="GM36" s="335"/>
      <c r="GN36" s="335"/>
      <c r="GO36" s="335"/>
      <c r="GP36" s="335"/>
      <c r="GQ36" s="335"/>
      <c r="GR36" s="335"/>
      <c r="GS36" s="335"/>
      <c r="GT36" s="335"/>
      <c r="GU36" s="335"/>
      <c r="GV36" s="335"/>
      <c r="GW36" s="335"/>
      <c r="GX36" s="335"/>
      <c r="GY36" s="335"/>
      <c r="GZ36" s="335"/>
      <c r="HA36" s="335"/>
      <c r="HB36" s="335"/>
      <c r="HC36" s="335"/>
      <c r="HD36" s="335"/>
      <c r="HE36" s="335"/>
      <c r="HF36" s="335"/>
      <c r="HG36" s="335"/>
      <c r="HH36" s="335"/>
      <c r="HI36" s="335"/>
      <c r="HJ36" s="335"/>
      <c r="HK36" s="335"/>
      <c r="HL36" s="335"/>
      <c r="HM36" s="335"/>
    </row>
    <row r="37" spans="1:221" x14ac:dyDescent="0.25">
      <c r="A37" s="394" t="s">
        <v>193</v>
      </c>
      <c r="B37" s="335"/>
      <c r="C37" s="335"/>
      <c r="D37" s="362">
        <f>C16+C17</f>
        <v>0</v>
      </c>
      <c r="E37" s="363" t="s">
        <v>41</v>
      </c>
      <c r="F37" s="364" t="s">
        <v>8</v>
      </c>
      <c r="G37" s="388">
        <f>'Rider Rates'!$B$45</f>
        <v>-4.1073000000000004E-3</v>
      </c>
      <c r="H37" s="388"/>
      <c r="I37" s="388"/>
      <c r="J37" s="395">
        <f>SUM(G37:H37)</f>
        <v>-4.1073000000000004E-3</v>
      </c>
      <c r="K37" s="366" t="s">
        <v>42</v>
      </c>
      <c r="L37" s="250">
        <f>ROUND(D37*G37,2)</f>
        <v>0</v>
      </c>
      <c r="M37" s="250"/>
      <c r="N37" s="250"/>
      <c r="O37" s="250">
        <f t="shared" si="2"/>
        <v>0</v>
      </c>
      <c r="P37" s="360">
        <f>'Rider Rates'!$D$45</f>
        <v>45747</v>
      </c>
      <c r="Q37" s="385"/>
      <c r="R37" s="382"/>
      <c r="S37" s="376"/>
      <c r="T37" s="377"/>
      <c r="U37" s="335"/>
      <c r="V37" s="378"/>
      <c r="W37" s="335"/>
      <c r="X37" s="335"/>
      <c r="Y37" s="335"/>
      <c r="Z37" s="335"/>
      <c r="AA37" s="335"/>
      <c r="AB37" s="335"/>
      <c r="AC37" s="335"/>
      <c r="AD37" s="335"/>
      <c r="AE37" s="335"/>
      <c r="AF37" s="335"/>
      <c r="AG37" s="335"/>
      <c r="AH37" s="335"/>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c r="BE37" s="335"/>
      <c r="BF37" s="335"/>
      <c r="BG37" s="335"/>
      <c r="BH37" s="335"/>
      <c r="BI37" s="335"/>
      <c r="BJ37" s="335"/>
      <c r="BK37" s="335"/>
      <c r="BL37" s="335"/>
      <c r="BM37" s="335"/>
      <c r="BN37" s="335"/>
      <c r="BO37" s="335"/>
      <c r="BP37" s="335"/>
      <c r="BQ37" s="335"/>
      <c r="BR37" s="335"/>
      <c r="BS37" s="335"/>
      <c r="BT37" s="335"/>
      <c r="BU37" s="335"/>
      <c r="BV37" s="335"/>
      <c r="BW37" s="335"/>
      <c r="BX37" s="335"/>
      <c r="BY37" s="335"/>
      <c r="BZ37" s="335"/>
      <c r="CA37" s="335"/>
      <c r="CB37" s="335"/>
      <c r="CC37" s="335"/>
      <c r="CD37" s="335"/>
      <c r="CE37" s="335"/>
      <c r="CF37" s="335"/>
      <c r="CG37" s="335"/>
      <c r="CH37" s="335"/>
      <c r="CI37" s="335"/>
      <c r="CJ37" s="335"/>
      <c r="CK37" s="335"/>
      <c r="CL37" s="335"/>
      <c r="CM37" s="335"/>
      <c r="CN37" s="335"/>
      <c r="CO37" s="335"/>
      <c r="CP37" s="335"/>
      <c r="CQ37" s="335"/>
      <c r="CR37" s="335"/>
      <c r="CS37" s="335"/>
      <c r="CT37" s="335"/>
      <c r="CU37" s="335"/>
      <c r="CV37" s="335"/>
      <c r="CW37" s="335"/>
      <c r="CX37" s="335"/>
      <c r="CY37" s="335"/>
      <c r="CZ37" s="335"/>
      <c r="DA37" s="335"/>
      <c r="DB37" s="335"/>
      <c r="DC37" s="335"/>
      <c r="DD37" s="335"/>
      <c r="DE37" s="335"/>
      <c r="DF37" s="335"/>
      <c r="DG37" s="335"/>
      <c r="DH37" s="335"/>
      <c r="DI37" s="335"/>
      <c r="DJ37" s="335"/>
      <c r="DK37" s="335"/>
      <c r="DL37" s="335"/>
      <c r="DM37" s="335"/>
      <c r="DN37" s="335"/>
      <c r="DO37" s="335"/>
      <c r="DP37" s="335"/>
      <c r="DQ37" s="335"/>
      <c r="DR37" s="335"/>
      <c r="DS37" s="335"/>
      <c r="DT37" s="335"/>
      <c r="DU37" s="335"/>
      <c r="DV37" s="335"/>
      <c r="DW37" s="335"/>
      <c r="DX37" s="335"/>
      <c r="DY37" s="335"/>
      <c r="DZ37" s="335"/>
      <c r="EA37" s="335"/>
      <c r="EB37" s="335"/>
      <c r="EC37" s="335"/>
      <c r="ED37" s="335"/>
      <c r="EE37" s="335"/>
      <c r="EF37" s="335"/>
      <c r="EG37" s="335"/>
      <c r="EH37" s="335"/>
      <c r="EI37" s="335"/>
      <c r="EJ37" s="335"/>
      <c r="EK37" s="335"/>
      <c r="EL37" s="335"/>
      <c r="EM37" s="335"/>
      <c r="EN37" s="335"/>
      <c r="EO37" s="335"/>
      <c r="EP37" s="335"/>
      <c r="EQ37" s="335"/>
      <c r="ER37" s="335"/>
      <c r="ES37" s="335"/>
      <c r="ET37" s="335"/>
      <c r="EU37" s="335"/>
      <c r="EV37" s="335"/>
      <c r="EW37" s="335"/>
      <c r="EX37" s="335"/>
      <c r="EY37" s="335"/>
      <c r="EZ37" s="335"/>
      <c r="FA37" s="335"/>
      <c r="FB37" s="335"/>
      <c r="FC37" s="335"/>
      <c r="FD37" s="335"/>
      <c r="FE37" s="335"/>
      <c r="FF37" s="335"/>
      <c r="FG37" s="335"/>
      <c r="FH37" s="335"/>
      <c r="FI37" s="335"/>
      <c r="FJ37" s="335"/>
      <c r="FK37" s="335"/>
      <c r="FL37" s="335"/>
      <c r="FM37" s="335"/>
      <c r="FN37" s="335"/>
      <c r="FO37" s="335"/>
      <c r="FP37" s="335"/>
      <c r="FQ37" s="335"/>
      <c r="FR37" s="335"/>
      <c r="FS37" s="335"/>
      <c r="FT37" s="335"/>
      <c r="FU37" s="335"/>
      <c r="FV37" s="335"/>
      <c r="FW37" s="335"/>
      <c r="FX37" s="335"/>
      <c r="FY37" s="335"/>
      <c r="FZ37" s="335"/>
      <c r="GA37" s="335"/>
      <c r="GB37" s="335"/>
      <c r="GC37" s="335"/>
      <c r="GD37" s="335"/>
      <c r="GE37" s="335"/>
      <c r="GF37" s="335"/>
      <c r="GG37" s="335"/>
      <c r="GH37" s="335"/>
      <c r="GI37" s="335"/>
      <c r="GJ37" s="335"/>
      <c r="GK37" s="335"/>
      <c r="GL37" s="335"/>
      <c r="GM37" s="335"/>
      <c r="GN37" s="335"/>
      <c r="GO37" s="335"/>
      <c r="GP37" s="335"/>
      <c r="GQ37" s="335"/>
      <c r="GR37" s="335"/>
      <c r="GS37" s="335"/>
      <c r="GT37" s="335"/>
      <c r="GU37" s="335"/>
      <c r="GV37" s="335"/>
      <c r="GW37" s="335"/>
      <c r="GX37" s="335"/>
      <c r="GY37" s="335"/>
      <c r="GZ37" s="335"/>
      <c r="HA37" s="335"/>
      <c r="HB37" s="335"/>
      <c r="HC37" s="335"/>
      <c r="HD37" s="335"/>
      <c r="HE37" s="335"/>
      <c r="HF37" s="335"/>
      <c r="HG37" s="335"/>
      <c r="HH37" s="335"/>
      <c r="HI37" s="335"/>
      <c r="HJ37" s="335"/>
      <c r="HK37" s="335"/>
      <c r="HL37" s="335"/>
      <c r="HM37" s="335"/>
    </row>
    <row r="38" spans="1:221" x14ac:dyDescent="0.25">
      <c r="A38" s="396" t="s">
        <v>210</v>
      </c>
      <c r="B38" s="335"/>
      <c r="C38" s="335"/>
      <c r="D38" s="362">
        <f>IF($C$15&lt;0,0,IF($C$15&gt;833000,833000,$C$15))</f>
        <v>0</v>
      </c>
      <c r="E38" s="363" t="s">
        <v>41</v>
      </c>
      <c r="F38" s="364" t="s">
        <v>8</v>
      </c>
      <c r="G38" s="388"/>
      <c r="H38" s="388"/>
      <c r="I38" s="388">
        <f>'Rider Rates'!D49</f>
        <v>1.8006999999999999E-3</v>
      </c>
      <c r="J38" s="388">
        <f>SUM(G38:I38)</f>
        <v>1.8006999999999999E-3</v>
      </c>
      <c r="K38" s="366" t="s">
        <v>42</v>
      </c>
      <c r="L38" s="250"/>
      <c r="M38" s="250"/>
      <c r="N38" s="250">
        <f>D38*J38</f>
        <v>0</v>
      </c>
      <c r="O38" s="250">
        <f t="shared" si="2"/>
        <v>0</v>
      </c>
      <c r="P38" s="360">
        <f>'Rider Rates'!E49</f>
        <v>45658</v>
      </c>
      <c r="Q38" s="385"/>
      <c r="R38" s="382"/>
      <c r="S38" s="376"/>
      <c r="T38" s="377"/>
      <c r="U38" s="335"/>
      <c r="V38" s="378"/>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35"/>
      <c r="BM38" s="335"/>
      <c r="BN38" s="335"/>
      <c r="BO38" s="335"/>
      <c r="BP38" s="335"/>
      <c r="BQ38" s="335"/>
      <c r="BR38" s="335"/>
      <c r="BS38" s="335"/>
      <c r="BT38" s="335"/>
      <c r="BU38" s="335"/>
      <c r="BV38" s="335"/>
      <c r="BW38" s="335"/>
      <c r="BX38" s="335"/>
      <c r="BY38" s="335"/>
      <c r="BZ38" s="335"/>
      <c r="CA38" s="335"/>
      <c r="CB38" s="335"/>
      <c r="CC38" s="335"/>
      <c r="CD38" s="335"/>
      <c r="CE38" s="335"/>
      <c r="CF38" s="335"/>
      <c r="CG38" s="335"/>
      <c r="CH38" s="335"/>
      <c r="CI38" s="335"/>
      <c r="CJ38" s="335"/>
      <c r="CK38" s="335"/>
      <c r="CL38" s="335"/>
      <c r="CM38" s="335"/>
      <c r="CN38" s="335"/>
      <c r="CO38" s="335"/>
      <c r="CP38" s="335"/>
      <c r="CQ38" s="335"/>
      <c r="CR38" s="335"/>
      <c r="CS38" s="335"/>
      <c r="CT38" s="335"/>
      <c r="CU38" s="335"/>
      <c r="CV38" s="335"/>
      <c r="CW38" s="335"/>
      <c r="CX38" s="335"/>
      <c r="CY38" s="335"/>
      <c r="CZ38" s="335"/>
      <c r="DA38" s="335"/>
      <c r="DB38" s="335"/>
      <c r="DC38" s="335"/>
      <c r="DD38" s="335"/>
      <c r="DE38" s="335"/>
      <c r="DF38" s="335"/>
      <c r="DG38" s="335"/>
      <c r="DH38" s="335"/>
      <c r="DI38" s="335"/>
      <c r="DJ38" s="335"/>
      <c r="DK38" s="335"/>
      <c r="DL38" s="335"/>
      <c r="DM38" s="335"/>
      <c r="DN38" s="335"/>
      <c r="DO38" s="335"/>
      <c r="DP38" s="335"/>
      <c r="DQ38" s="335"/>
      <c r="DR38" s="335"/>
      <c r="DS38" s="335"/>
      <c r="DT38" s="335"/>
      <c r="DU38" s="335"/>
      <c r="DV38" s="335"/>
      <c r="DW38" s="335"/>
      <c r="DX38" s="335"/>
      <c r="DY38" s="335"/>
      <c r="DZ38" s="335"/>
      <c r="EA38" s="335"/>
      <c r="EB38" s="335"/>
      <c r="EC38" s="335"/>
      <c r="ED38" s="335"/>
      <c r="EE38" s="335"/>
      <c r="EF38" s="335"/>
      <c r="EG38" s="335"/>
      <c r="EH38" s="335"/>
      <c r="EI38" s="335"/>
      <c r="EJ38" s="335"/>
      <c r="EK38" s="335"/>
      <c r="EL38" s="335"/>
      <c r="EM38" s="335"/>
      <c r="EN38" s="335"/>
      <c r="EO38" s="335"/>
      <c r="EP38" s="335"/>
      <c r="EQ38" s="335"/>
      <c r="ER38" s="335"/>
      <c r="ES38" s="335"/>
      <c r="ET38" s="335"/>
      <c r="EU38" s="335"/>
      <c r="EV38" s="335"/>
      <c r="EW38" s="335"/>
      <c r="EX38" s="335"/>
      <c r="EY38" s="335"/>
      <c r="EZ38" s="335"/>
      <c r="FA38" s="335"/>
      <c r="FB38" s="335"/>
      <c r="FC38" s="335"/>
      <c r="FD38" s="335"/>
      <c r="FE38" s="335"/>
      <c r="FF38" s="335"/>
      <c r="FG38" s="335"/>
      <c r="FH38" s="335"/>
      <c r="FI38" s="335"/>
      <c r="FJ38" s="335"/>
      <c r="FK38" s="335"/>
      <c r="FL38" s="335"/>
      <c r="FM38" s="335"/>
      <c r="FN38" s="335"/>
      <c r="FO38" s="335"/>
      <c r="FP38" s="335"/>
      <c r="FQ38" s="335"/>
      <c r="FR38" s="335"/>
      <c r="FS38" s="335"/>
      <c r="FT38" s="335"/>
      <c r="FU38" s="335"/>
      <c r="FV38" s="335"/>
      <c r="FW38" s="335"/>
      <c r="FX38" s="335"/>
      <c r="FY38" s="335"/>
      <c r="FZ38" s="335"/>
      <c r="GA38" s="335"/>
      <c r="GB38" s="335"/>
      <c r="GC38" s="335"/>
      <c r="GD38" s="335"/>
      <c r="GE38" s="335"/>
      <c r="GF38" s="335"/>
      <c r="GG38" s="335"/>
      <c r="GH38" s="335"/>
      <c r="GI38" s="335"/>
      <c r="GJ38" s="335"/>
      <c r="GK38" s="335"/>
      <c r="GL38" s="335"/>
      <c r="GM38" s="335"/>
      <c r="GN38" s="335"/>
      <c r="GO38" s="335"/>
      <c r="GP38" s="335"/>
      <c r="GQ38" s="335"/>
      <c r="GR38" s="335"/>
      <c r="GS38" s="335"/>
      <c r="GT38" s="335"/>
      <c r="GU38" s="335"/>
      <c r="GV38" s="335"/>
      <c r="GW38" s="335"/>
      <c r="GX38" s="335"/>
      <c r="GY38" s="335"/>
      <c r="GZ38" s="335"/>
      <c r="HA38" s="335"/>
      <c r="HB38" s="335"/>
      <c r="HC38" s="335"/>
      <c r="HD38" s="335"/>
      <c r="HE38" s="335"/>
      <c r="HF38" s="335"/>
      <c r="HG38" s="335"/>
      <c r="HH38" s="335"/>
      <c r="HI38" s="335"/>
      <c r="HJ38" s="335"/>
      <c r="HK38" s="335"/>
      <c r="HL38" s="335"/>
      <c r="HM38" s="335"/>
    </row>
    <row r="39" spans="1:221" x14ac:dyDescent="0.25">
      <c r="A39" s="394" t="s">
        <v>189</v>
      </c>
      <c r="B39" s="335"/>
      <c r="C39" s="335"/>
      <c r="D39" s="362">
        <f>IF($C$15&lt;0,0,$C$15)</f>
        <v>0</v>
      </c>
      <c r="E39" s="397" t="s">
        <v>41</v>
      </c>
      <c r="F39" s="364" t="s">
        <v>8</v>
      </c>
      <c r="G39" s="388"/>
      <c r="H39" s="388">
        <f>'Rider Rates'!$B$56</f>
        <v>1.9706999999999999E-2</v>
      </c>
      <c r="I39" s="388"/>
      <c r="J39" s="388">
        <f>SUM(G39:I39)</f>
        <v>1.9706999999999999E-2</v>
      </c>
      <c r="K39" s="366" t="s">
        <v>42</v>
      </c>
      <c r="L39" s="250"/>
      <c r="M39" s="250">
        <f>ROUND(D39*H39,2)</f>
        <v>0</v>
      </c>
      <c r="N39" s="398"/>
      <c r="O39" s="250">
        <f t="shared" si="2"/>
        <v>0</v>
      </c>
      <c r="P39" s="360">
        <f>'Rider Rates'!$D$56</f>
        <v>45747</v>
      </c>
      <c r="Q39" s="385"/>
      <c r="R39" s="382"/>
      <c r="S39" s="376"/>
      <c r="T39" s="377"/>
      <c r="U39" s="335"/>
      <c r="V39" s="378"/>
      <c r="W39" s="335"/>
      <c r="X39" s="335"/>
      <c r="Y39" s="335"/>
      <c r="Z39" s="335"/>
      <c r="AA39" s="335"/>
      <c r="AB39" s="335"/>
      <c r="AC39" s="335"/>
      <c r="AD39" s="335"/>
      <c r="AE39" s="335"/>
      <c r="AF39" s="335"/>
      <c r="AG39" s="335"/>
      <c r="AH39" s="335"/>
      <c r="AI39" s="335"/>
      <c r="AJ39" s="335"/>
      <c r="AK39" s="335"/>
      <c r="AL39" s="335"/>
      <c r="AM39" s="335"/>
      <c r="AN39" s="335"/>
      <c r="AO39" s="335"/>
      <c r="AP39" s="335"/>
      <c r="AQ39" s="335"/>
      <c r="AR39" s="335"/>
      <c r="AS39" s="335"/>
      <c r="AT39" s="335"/>
      <c r="AU39" s="335"/>
      <c r="AV39" s="335"/>
      <c r="AW39" s="335"/>
      <c r="AX39" s="335"/>
      <c r="AY39" s="335"/>
      <c r="AZ39" s="335"/>
      <c r="BA39" s="335"/>
      <c r="BB39" s="335"/>
      <c r="BC39" s="335"/>
      <c r="BD39" s="335"/>
      <c r="BE39" s="335"/>
      <c r="BF39" s="335"/>
      <c r="BG39" s="335"/>
      <c r="BH39" s="335"/>
      <c r="BI39" s="335"/>
      <c r="BJ39" s="335"/>
      <c r="BK39" s="335"/>
      <c r="BL39" s="335"/>
      <c r="BM39" s="335"/>
      <c r="BN39" s="335"/>
      <c r="BO39" s="335"/>
      <c r="BP39" s="335"/>
      <c r="BQ39" s="335"/>
      <c r="BR39" s="335"/>
      <c r="BS39" s="335"/>
      <c r="BT39" s="335"/>
      <c r="BU39" s="335"/>
      <c r="BV39" s="335"/>
      <c r="BW39" s="335"/>
      <c r="BX39" s="335"/>
      <c r="BY39" s="335"/>
      <c r="BZ39" s="335"/>
      <c r="CA39" s="335"/>
      <c r="CB39" s="335"/>
      <c r="CC39" s="335"/>
      <c r="CD39" s="335"/>
      <c r="CE39" s="335"/>
      <c r="CF39" s="335"/>
      <c r="CG39" s="335"/>
      <c r="CH39" s="335"/>
      <c r="CI39" s="335"/>
      <c r="CJ39" s="335"/>
      <c r="CK39" s="335"/>
      <c r="CL39" s="335"/>
      <c r="CM39" s="335"/>
      <c r="CN39" s="335"/>
      <c r="CO39" s="335"/>
      <c r="CP39" s="335"/>
      <c r="CQ39" s="335"/>
      <c r="CR39" s="335"/>
      <c r="CS39" s="335"/>
      <c r="CT39" s="335"/>
      <c r="CU39" s="335"/>
      <c r="CV39" s="335"/>
      <c r="CW39" s="335"/>
      <c r="CX39" s="335"/>
      <c r="CY39" s="335"/>
      <c r="CZ39" s="335"/>
      <c r="DA39" s="335"/>
      <c r="DB39" s="335"/>
      <c r="DC39" s="335"/>
      <c r="DD39" s="335"/>
      <c r="DE39" s="335"/>
      <c r="DF39" s="335"/>
      <c r="DG39" s="335"/>
      <c r="DH39" s="335"/>
      <c r="DI39" s="335"/>
      <c r="DJ39" s="335"/>
      <c r="DK39" s="335"/>
      <c r="DL39" s="335"/>
      <c r="DM39" s="335"/>
      <c r="DN39" s="335"/>
      <c r="DO39" s="335"/>
      <c r="DP39" s="335"/>
      <c r="DQ39" s="335"/>
      <c r="DR39" s="335"/>
      <c r="DS39" s="335"/>
      <c r="DT39" s="335"/>
      <c r="DU39" s="335"/>
      <c r="DV39" s="335"/>
      <c r="DW39" s="335"/>
      <c r="DX39" s="335"/>
      <c r="DY39" s="335"/>
      <c r="DZ39" s="335"/>
      <c r="EA39" s="335"/>
      <c r="EB39" s="335"/>
      <c r="EC39" s="335"/>
      <c r="ED39" s="335"/>
      <c r="EE39" s="335"/>
      <c r="EF39" s="335"/>
      <c r="EG39" s="335"/>
      <c r="EH39" s="335"/>
      <c r="EI39" s="335"/>
      <c r="EJ39" s="335"/>
      <c r="EK39" s="335"/>
      <c r="EL39" s="335"/>
      <c r="EM39" s="335"/>
      <c r="EN39" s="335"/>
      <c r="EO39" s="335"/>
      <c r="EP39" s="335"/>
      <c r="EQ39" s="335"/>
      <c r="ER39" s="335"/>
      <c r="ES39" s="335"/>
      <c r="ET39" s="335"/>
      <c r="EU39" s="335"/>
      <c r="EV39" s="335"/>
      <c r="EW39" s="335"/>
      <c r="EX39" s="335"/>
      <c r="EY39" s="335"/>
      <c r="EZ39" s="335"/>
      <c r="FA39" s="335"/>
      <c r="FB39" s="335"/>
      <c r="FC39" s="335"/>
      <c r="FD39" s="335"/>
      <c r="FE39" s="335"/>
      <c r="FF39" s="335"/>
      <c r="FG39" s="335"/>
      <c r="FH39" s="335"/>
      <c r="FI39" s="335"/>
      <c r="FJ39" s="335"/>
      <c r="FK39" s="335"/>
      <c r="FL39" s="335"/>
      <c r="FM39" s="335"/>
      <c r="FN39" s="335"/>
      <c r="FO39" s="335"/>
      <c r="FP39" s="335"/>
      <c r="FQ39" s="335"/>
      <c r="FR39" s="335"/>
      <c r="FS39" s="335"/>
      <c r="FT39" s="335"/>
      <c r="FU39" s="335"/>
      <c r="FV39" s="335"/>
      <c r="FW39" s="335"/>
      <c r="FX39" s="335"/>
      <c r="FY39" s="335"/>
      <c r="FZ39" s="335"/>
      <c r="GA39" s="335"/>
      <c r="GB39" s="335"/>
      <c r="GC39" s="335"/>
      <c r="GD39" s="335"/>
      <c r="GE39" s="335"/>
      <c r="GF39" s="335"/>
      <c r="GG39" s="335"/>
      <c r="GH39" s="335"/>
      <c r="GI39" s="335"/>
      <c r="GJ39" s="335"/>
      <c r="GK39" s="335"/>
      <c r="GL39" s="335"/>
      <c r="GM39" s="335"/>
      <c r="GN39" s="335"/>
      <c r="GO39" s="335"/>
      <c r="GP39" s="335"/>
      <c r="GQ39" s="335"/>
      <c r="GR39" s="335"/>
      <c r="GS39" s="335"/>
      <c r="GT39" s="335"/>
      <c r="GU39" s="335"/>
      <c r="GV39" s="335"/>
      <c r="GW39" s="335"/>
      <c r="GX39" s="335"/>
      <c r="GY39" s="335"/>
      <c r="GZ39" s="335"/>
      <c r="HA39" s="335"/>
      <c r="HB39" s="335"/>
      <c r="HC39" s="335"/>
      <c r="HD39" s="335"/>
      <c r="HE39" s="335"/>
      <c r="HF39" s="335"/>
      <c r="HG39" s="335"/>
      <c r="HH39" s="335"/>
      <c r="HI39" s="335"/>
      <c r="HJ39" s="335"/>
      <c r="HK39" s="335"/>
      <c r="HL39" s="335"/>
      <c r="HM39" s="335"/>
    </row>
    <row r="40" spans="1:221" x14ac:dyDescent="0.25">
      <c r="A40" s="386" t="s">
        <v>96</v>
      </c>
      <c r="B40" s="335"/>
      <c r="C40" s="335"/>
      <c r="D40" s="362">
        <f>IF('Customer Info'!C34=TRUE,0,IF($C$15&lt;0,0,$C$15))</f>
        <v>0</v>
      </c>
      <c r="E40" s="363" t="s">
        <v>41</v>
      </c>
      <c r="F40" s="364" t="s">
        <v>8</v>
      </c>
      <c r="G40" s="388"/>
      <c r="H40" s="388"/>
      <c r="I40" s="388">
        <f>'Rider Rates'!$B$70+'Rider Rates'!$C$70</f>
        <v>0</v>
      </c>
      <c r="J40" s="388">
        <f t="shared" si="0"/>
        <v>0</v>
      </c>
      <c r="K40" s="366" t="s">
        <v>42</v>
      </c>
      <c r="L40" s="250"/>
      <c r="M40" s="250"/>
      <c r="N40" s="250">
        <f>ROUND($D$40*'Rider Rates'!$B$70,2)+ROUND($D$40*'Rider Rates'!$C$70,2)</f>
        <v>0</v>
      </c>
      <c r="O40" s="250">
        <f t="shared" si="2"/>
        <v>0</v>
      </c>
      <c r="P40" s="360">
        <f>'Rider Rates'!$D$70</f>
        <v>45444</v>
      </c>
      <c r="Q40" s="385"/>
      <c r="R40" s="382"/>
      <c r="S40" s="376"/>
      <c r="T40" s="377"/>
      <c r="U40" s="335"/>
      <c r="V40" s="378"/>
      <c r="W40" s="335"/>
      <c r="X40" s="335"/>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c r="BU40" s="335"/>
      <c r="BV40" s="335"/>
      <c r="BW40" s="335"/>
      <c r="BX40" s="335"/>
      <c r="BY40" s="335"/>
      <c r="BZ40" s="335"/>
      <c r="CA40" s="335"/>
      <c r="CB40" s="335"/>
      <c r="CC40" s="335"/>
      <c r="CD40" s="335"/>
      <c r="CE40" s="335"/>
      <c r="CF40" s="335"/>
      <c r="CG40" s="335"/>
      <c r="CH40" s="335"/>
      <c r="CI40" s="335"/>
      <c r="CJ40" s="335"/>
      <c r="CK40" s="335"/>
      <c r="CL40" s="335"/>
      <c r="CM40" s="335"/>
      <c r="CN40" s="335"/>
      <c r="CO40" s="335"/>
      <c r="CP40" s="335"/>
      <c r="CQ40" s="335"/>
      <c r="CR40" s="335"/>
      <c r="CS40" s="335"/>
      <c r="CT40" s="335"/>
      <c r="CU40" s="335"/>
      <c r="CV40" s="335"/>
      <c r="CW40" s="335"/>
      <c r="CX40" s="335"/>
      <c r="CY40" s="335"/>
      <c r="CZ40" s="335"/>
      <c r="DA40" s="335"/>
      <c r="DB40" s="335"/>
      <c r="DC40" s="335"/>
      <c r="DD40" s="335"/>
      <c r="DE40" s="335"/>
      <c r="DF40" s="335"/>
      <c r="DG40" s="335"/>
      <c r="DH40" s="335"/>
      <c r="DI40" s="335"/>
      <c r="DJ40" s="335"/>
      <c r="DK40" s="335"/>
      <c r="DL40" s="335"/>
      <c r="DM40" s="335"/>
      <c r="DN40" s="335"/>
      <c r="DO40" s="335"/>
      <c r="DP40" s="335"/>
      <c r="DQ40" s="335"/>
      <c r="DR40" s="335"/>
      <c r="DS40" s="335"/>
      <c r="DT40" s="335"/>
      <c r="DU40" s="335"/>
      <c r="DV40" s="335"/>
      <c r="DW40" s="335"/>
      <c r="DX40" s="335"/>
      <c r="DY40" s="335"/>
      <c r="DZ40" s="335"/>
      <c r="EA40" s="335"/>
      <c r="EB40" s="335"/>
      <c r="EC40" s="335"/>
      <c r="ED40" s="335"/>
      <c r="EE40" s="335"/>
      <c r="EF40" s="335"/>
      <c r="EG40" s="335"/>
      <c r="EH40" s="335"/>
      <c r="EI40" s="335"/>
      <c r="EJ40" s="335"/>
      <c r="EK40" s="335"/>
      <c r="EL40" s="335"/>
      <c r="EM40" s="335"/>
      <c r="EN40" s="335"/>
      <c r="EO40" s="335"/>
      <c r="EP40" s="335"/>
      <c r="EQ40" s="335"/>
      <c r="ER40" s="335"/>
      <c r="ES40" s="335"/>
      <c r="ET40" s="335"/>
      <c r="EU40" s="335"/>
      <c r="EV40" s="335"/>
      <c r="EW40" s="335"/>
      <c r="EX40" s="335"/>
      <c r="EY40" s="335"/>
      <c r="EZ40" s="335"/>
      <c r="FA40" s="335"/>
      <c r="FB40" s="335"/>
      <c r="FC40" s="335"/>
      <c r="FD40" s="335"/>
      <c r="FE40" s="335"/>
      <c r="FF40" s="335"/>
      <c r="FG40" s="335"/>
      <c r="FH40" s="335"/>
      <c r="FI40" s="335"/>
      <c r="FJ40" s="335"/>
      <c r="FK40" s="335"/>
      <c r="FL40" s="335"/>
      <c r="FM40" s="335"/>
      <c r="FN40" s="335"/>
      <c r="FO40" s="335"/>
      <c r="FP40" s="335"/>
      <c r="FQ40" s="335"/>
      <c r="FR40" s="335"/>
      <c r="FS40" s="335"/>
      <c r="FT40" s="335"/>
      <c r="FU40" s="335"/>
      <c r="FV40" s="335"/>
      <c r="FW40" s="335"/>
      <c r="FX40" s="335"/>
      <c r="FY40" s="335"/>
      <c r="FZ40" s="335"/>
      <c r="GA40" s="335"/>
      <c r="GB40" s="335"/>
      <c r="GC40" s="335"/>
      <c r="GD40" s="335"/>
      <c r="GE40" s="335"/>
      <c r="GF40" s="335"/>
      <c r="GG40" s="335"/>
      <c r="GH40" s="335"/>
      <c r="GI40" s="335"/>
      <c r="GJ40" s="335"/>
      <c r="GK40" s="335"/>
      <c r="GL40" s="335"/>
      <c r="GM40" s="335"/>
      <c r="GN40" s="335"/>
      <c r="GO40" s="335"/>
      <c r="GP40" s="335"/>
      <c r="GQ40" s="335"/>
      <c r="GR40" s="335"/>
      <c r="GS40" s="335"/>
      <c r="GT40" s="335"/>
      <c r="GU40" s="335"/>
      <c r="GV40" s="335"/>
      <c r="GW40" s="335"/>
      <c r="GX40" s="335"/>
      <c r="GY40" s="335"/>
      <c r="GZ40" s="335"/>
      <c r="HA40" s="335"/>
      <c r="HB40" s="335"/>
      <c r="HC40" s="335"/>
      <c r="HD40" s="335"/>
      <c r="HE40" s="335"/>
      <c r="HF40" s="335"/>
      <c r="HG40" s="335"/>
      <c r="HH40" s="335"/>
      <c r="HI40" s="335"/>
      <c r="HJ40" s="335"/>
      <c r="HK40" s="335"/>
      <c r="HL40" s="335"/>
      <c r="HM40" s="335"/>
    </row>
    <row r="41" spans="1:221" x14ac:dyDescent="0.25">
      <c r="A41" s="386" t="s">
        <v>96</v>
      </c>
      <c r="B41" s="335"/>
      <c r="C41" s="335"/>
      <c r="D41" s="362"/>
      <c r="E41" s="363" t="s">
        <v>115</v>
      </c>
      <c r="F41" s="364"/>
      <c r="G41" s="388"/>
      <c r="H41" s="388"/>
      <c r="I41" s="402">
        <f>'Rider Rates'!$B$77</f>
        <v>0</v>
      </c>
      <c r="J41" s="402">
        <f>IF('Customer Info'!C34=TRUE,0,SUM(G41:I41))</f>
        <v>0</v>
      </c>
      <c r="K41" s="366"/>
      <c r="L41" s="250"/>
      <c r="M41" s="250"/>
      <c r="N41" s="250">
        <f>J41</f>
        <v>0</v>
      </c>
      <c r="O41" s="250">
        <f>SUM(L41:N41)</f>
        <v>0</v>
      </c>
      <c r="P41" s="360">
        <f>'Rider Rates'!$D$77</f>
        <v>45444</v>
      </c>
      <c r="Q41" s="385"/>
      <c r="R41" s="382"/>
      <c r="S41" s="376"/>
      <c r="T41" s="377"/>
      <c r="U41" s="335"/>
      <c r="V41" s="378"/>
      <c r="W41" s="335"/>
      <c r="X41" s="335"/>
      <c r="Y41" s="335"/>
      <c r="Z41" s="335"/>
      <c r="AA41" s="335"/>
      <c r="AB41" s="335"/>
      <c r="AC41" s="335"/>
      <c r="AD41" s="335"/>
      <c r="AE41" s="335"/>
      <c r="AF41" s="335"/>
      <c r="AG41" s="335"/>
      <c r="AH41" s="335"/>
      <c r="AI41" s="335"/>
      <c r="AJ41" s="335"/>
      <c r="AK41" s="335"/>
      <c r="AL41" s="335"/>
      <c r="AM41" s="335"/>
      <c r="AN41" s="335"/>
      <c r="AO41" s="335"/>
      <c r="AP41" s="335"/>
      <c r="AQ41" s="335"/>
      <c r="AR41" s="335"/>
      <c r="AS41" s="335"/>
      <c r="AT41" s="335"/>
      <c r="AU41" s="335"/>
      <c r="AV41" s="335"/>
      <c r="AW41" s="335"/>
      <c r="AX41" s="335"/>
      <c r="AY41" s="335"/>
      <c r="AZ41" s="335"/>
      <c r="BA41" s="335"/>
      <c r="BB41" s="335"/>
      <c r="BC41" s="335"/>
      <c r="BD41" s="335"/>
      <c r="BE41" s="335"/>
      <c r="BF41" s="335"/>
      <c r="BG41" s="335"/>
      <c r="BH41" s="335"/>
      <c r="BI41" s="335"/>
      <c r="BJ41" s="335"/>
      <c r="BK41" s="335"/>
      <c r="BL41" s="335"/>
      <c r="BM41" s="335"/>
      <c r="BN41" s="335"/>
      <c r="BO41" s="335"/>
      <c r="BP41" s="335"/>
      <c r="BQ41" s="335"/>
      <c r="BR41" s="335"/>
      <c r="BS41" s="335"/>
      <c r="BT41" s="335"/>
      <c r="BU41" s="335"/>
      <c r="BV41" s="335"/>
      <c r="BW41" s="335"/>
      <c r="BX41" s="335"/>
      <c r="BY41" s="335"/>
      <c r="BZ41" s="335"/>
      <c r="CA41" s="335"/>
      <c r="CB41" s="335"/>
      <c r="CC41" s="335"/>
      <c r="CD41" s="335"/>
      <c r="CE41" s="335"/>
      <c r="CF41" s="335"/>
      <c r="CG41" s="335"/>
      <c r="CH41" s="335"/>
      <c r="CI41" s="335"/>
      <c r="CJ41" s="335"/>
      <c r="CK41" s="335"/>
      <c r="CL41" s="335"/>
      <c r="CM41" s="335"/>
      <c r="CN41" s="335"/>
      <c r="CO41" s="335"/>
      <c r="CP41" s="335"/>
      <c r="CQ41" s="335"/>
      <c r="CR41" s="335"/>
      <c r="CS41" s="335"/>
      <c r="CT41" s="335"/>
      <c r="CU41" s="335"/>
      <c r="CV41" s="335"/>
      <c r="CW41" s="335"/>
      <c r="CX41" s="335"/>
      <c r="CY41" s="335"/>
      <c r="CZ41" s="335"/>
      <c r="DA41" s="335"/>
      <c r="DB41" s="335"/>
      <c r="DC41" s="335"/>
      <c r="DD41" s="335"/>
      <c r="DE41" s="335"/>
      <c r="DF41" s="335"/>
      <c r="DG41" s="335"/>
      <c r="DH41" s="335"/>
      <c r="DI41" s="335"/>
      <c r="DJ41" s="335"/>
      <c r="DK41" s="335"/>
      <c r="DL41" s="335"/>
      <c r="DM41" s="335"/>
      <c r="DN41" s="335"/>
      <c r="DO41" s="335"/>
      <c r="DP41" s="335"/>
      <c r="DQ41" s="335"/>
      <c r="DR41" s="335"/>
      <c r="DS41" s="335"/>
      <c r="DT41" s="335"/>
      <c r="DU41" s="335"/>
      <c r="DV41" s="335"/>
      <c r="DW41" s="335"/>
      <c r="DX41" s="335"/>
      <c r="DY41" s="335"/>
      <c r="DZ41" s="335"/>
      <c r="EA41" s="335"/>
      <c r="EB41" s="335"/>
      <c r="EC41" s="335"/>
      <c r="ED41" s="335"/>
      <c r="EE41" s="335"/>
      <c r="EF41" s="335"/>
      <c r="EG41" s="335"/>
      <c r="EH41" s="335"/>
      <c r="EI41" s="335"/>
      <c r="EJ41" s="335"/>
      <c r="EK41" s="335"/>
      <c r="EL41" s="335"/>
      <c r="EM41" s="335"/>
      <c r="EN41" s="335"/>
      <c r="EO41" s="335"/>
      <c r="EP41" s="335"/>
      <c r="EQ41" s="335"/>
      <c r="ER41" s="335"/>
      <c r="ES41" s="335"/>
      <c r="ET41" s="335"/>
      <c r="EU41" s="335"/>
      <c r="EV41" s="335"/>
      <c r="EW41" s="335"/>
      <c r="EX41" s="335"/>
      <c r="EY41" s="335"/>
      <c r="EZ41" s="335"/>
      <c r="FA41" s="335"/>
      <c r="FB41" s="335"/>
      <c r="FC41" s="335"/>
      <c r="FD41" s="335"/>
      <c r="FE41" s="335"/>
      <c r="FF41" s="335"/>
      <c r="FG41" s="335"/>
      <c r="FH41" s="335"/>
      <c r="FI41" s="335"/>
      <c r="FJ41" s="335"/>
      <c r="FK41" s="335"/>
      <c r="FL41" s="335"/>
      <c r="FM41" s="335"/>
      <c r="FN41" s="335"/>
      <c r="FO41" s="335"/>
      <c r="FP41" s="335"/>
      <c r="FQ41" s="335"/>
      <c r="FR41" s="335"/>
      <c r="FS41" s="335"/>
      <c r="FT41" s="335"/>
      <c r="FU41" s="335"/>
      <c r="FV41" s="335"/>
      <c r="FW41" s="335"/>
      <c r="FX41" s="335"/>
      <c r="FY41" s="335"/>
      <c r="FZ41" s="335"/>
      <c r="GA41" s="335"/>
      <c r="GB41" s="335"/>
      <c r="GC41" s="335"/>
      <c r="GD41" s="335"/>
      <c r="GE41" s="335"/>
      <c r="GF41" s="335"/>
      <c r="GG41" s="335"/>
      <c r="GH41" s="335"/>
      <c r="GI41" s="335"/>
      <c r="GJ41" s="335"/>
      <c r="GK41" s="335"/>
      <c r="GL41" s="335"/>
      <c r="GM41" s="335"/>
      <c r="GN41" s="335"/>
      <c r="GO41" s="335"/>
      <c r="GP41" s="335"/>
      <c r="GQ41" s="335"/>
      <c r="GR41" s="335"/>
      <c r="GS41" s="335"/>
      <c r="GT41" s="335"/>
      <c r="GU41" s="335"/>
      <c r="GV41" s="335"/>
      <c r="GW41" s="335"/>
      <c r="GX41" s="335"/>
      <c r="GY41" s="335"/>
      <c r="GZ41" s="335"/>
      <c r="HA41" s="335"/>
      <c r="HB41" s="335"/>
      <c r="HC41" s="335"/>
      <c r="HD41" s="335"/>
      <c r="HE41" s="335"/>
      <c r="HF41" s="335"/>
      <c r="HG41" s="335"/>
      <c r="HH41" s="335"/>
      <c r="HI41" s="335"/>
      <c r="HJ41" s="335"/>
      <c r="HK41" s="335"/>
      <c r="HL41" s="335"/>
      <c r="HM41" s="335"/>
    </row>
    <row r="42" spans="1:221" x14ac:dyDescent="0.25">
      <c r="A42" s="386" t="s">
        <v>81</v>
      </c>
      <c r="B42" s="335"/>
      <c r="C42" s="335"/>
      <c r="D42" s="392">
        <f>$N$23</f>
        <v>138.5</v>
      </c>
      <c r="E42" s="363" t="s">
        <v>122</v>
      </c>
      <c r="F42" s="364" t="s">
        <v>8</v>
      </c>
      <c r="G42" s="399"/>
      <c r="H42" s="355"/>
      <c r="I42" s="400">
        <f>'Rider Rates'!$B$85</f>
        <v>1.9512100000000001E-2</v>
      </c>
      <c r="J42" s="400">
        <f t="shared" si="0"/>
        <v>1.9512100000000001E-2</v>
      </c>
      <c r="K42" s="366"/>
      <c r="L42" s="250"/>
      <c r="M42" s="250"/>
      <c r="N42" s="250">
        <f>ROUND(D42*I42,2)</f>
        <v>2.7</v>
      </c>
      <c r="O42" s="250">
        <f t="shared" si="2"/>
        <v>2.7</v>
      </c>
      <c r="P42" s="360">
        <f>'Rider Rates'!$D$85</f>
        <v>45747</v>
      </c>
      <c r="Q42" s="385"/>
      <c r="R42" s="382"/>
      <c r="S42" s="376"/>
      <c r="T42" s="377"/>
      <c r="U42" s="335"/>
      <c r="V42" s="378"/>
      <c r="W42" s="335"/>
      <c r="X42" s="335"/>
      <c r="Y42" s="335"/>
      <c r="Z42" s="335"/>
      <c r="AA42" s="335"/>
      <c r="AB42" s="335"/>
      <c r="AC42" s="335"/>
      <c r="AD42" s="335"/>
      <c r="AE42" s="335"/>
      <c r="AF42" s="335"/>
      <c r="AG42" s="335"/>
      <c r="AH42" s="335"/>
      <c r="AI42" s="335"/>
      <c r="AJ42" s="335"/>
      <c r="AK42" s="335"/>
      <c r="AL42" s="335"/>
      <c r="AM42" s="335"/>
      <c r="AN42" s="335"/>
      <c r="AO42" s="335"/>
      <c r="AP42" s="335"/>
      <c r="AQ42" s="335"/>
      <c r="AR42" s="335"/>
      <c r="AS42" s="335"/>
      <c r="AT42" s="335"/>
      <c r="AU42" s="335"/>
      <c r="AV42" s="335"/>
      <c r="AW42" s="335"/>
      <c r="AX42" s="335"/>
      <c r="AY42" s="335"/>
      <c r="AZ42" s="335"/>
      <c r="BA42" s="335"/>
      <c r="BB42" s="335"/>
      <c r="BC42" s="335"/>
      <c r="BD42" s="335"/>
      <c r="BE42" s="335"/>
      <c r="BF42" s="335"/>
      <c r="BG42" s="335"/>
      <c r="BH42" s="335"/>
      <c r="BI42" s="335"/>
      <c r="BJ42" s="335"/>
      <c r="BK42" s="335"/>
      <c r="BL42" s="335"/>
      <c r="BM42" s="335"/>
      <c r="BN42" s="335"/>
      <c r="BO42" s="335"/>
      <c r="BP42" s="335"/>
      <c r="BQ42" s="335"/>
      <c r="BR42" s="335"/>
      <c r="BS42" s="335"/>
      <c r="BT42" s="335"/>
      <c r="BU42" s="335"/>
      <c r="BV42" s="335"/>
      <c r="BW42" s="335"/>
      <c r="BX42" s="335"/>
      <c r="BY42" s="335"/>
      <c r="BZ42" s="335"/>
      <c r="CA42" s="335"/>
      <c r="CB42" s="335"/>
      <c r="CC42" s="335"/>
      <c r="CD42" s="335"/>
      <c r="CE42" s="335"/>
      <c r="CF42" s="335"/>
      <c r="CG42" s="335"/>
      <c r="CH42" s="335"/>
      <c r="CI42" s="335"/>
      <c r="CJ42" s="335"/>
      <c r="CK42" s="335"/>
      <c r="CL42" s="335"/>
      <c r="CM42" s="335"/>
      <c r="CN42" s="335"/>
      <c r="CO42" s="335"/>
      <c r="CP42" s="335"/>
      <c r="CQ42" s="335"/>
      <c r="CR42" s="335"/>
      <c r="CS42" s="335"/>
      <c r="CT42" s="335"/>
      <c r="CU42" s="335"/>
      <c r="CV42" s="335"/>
      <c r="CW42" s="335"/>
      <c r="CX42" s="335"/>
      <c r="CY42" s="335"/>
      <c r="CZ42" s="335"/>
      <c r="DA42" s="335"/>
      <c r="DB42" s="335"/>
      <c r="DC42" s="335"/>
      <c r="DD42" s="335"/>
      <c r="DE42" s="335"/>
      <c r="DF42" s="335"/>
      <c r="DG42" s="335"/>
      <c r="DH42" s="335"/>
      <c r="DI42" s="335"/>
      <c r="DJ42" s="335"/>
      <c r="DK42" s="335"/>
      <c r="DL42" s="335"/>
      <c r="DM42" s="335"/>
      <c r="DN42" s="335"/>
      <c r="DO42" s="335"/>
      <c r="DP42" s="335"/>
      <c r="DQ42" s="335"/>
      <c r="DR42" s="335"/>
      <c r="DS42" s="335"/>
      <c r="DT42" s="335"/>
      <c r="DU42" s="335"/>
      <c r="DV42" s="335"/>
      <c r="DW42" s="335"/>
      <c r="DX42" s="335"/>
      <c r="DY42" s="335"/>
      <c r="DZ42" s="335"/>
      <c r="EA42" s="335"/>
      <c r="EB42" s="335"/>
      <c r="EC42" s="335"/>
      <c r="ED42" s="335"/>
      <c r="EE42" s="335"/>
      <c r="EF42" s="335"/>
      <c r="EG42" s="335"/>
      <c r="EH42" s="335"/>
      <c r="EI42" s="335"/>
      <c r="EJ42" s="335"/>
      <c r="EK42" s="335"/>
      <c r="EL42" s="335"/>
      <c r="EM42" s="335"/>
      <c r="EN42" s="335"/>
      <c r="EO42" s="335"/>
      <c r="EP42" s="335"/>
      <c r="EQ42" s="335"/>
      <c r="ER42" s="335"/>
      <c r="ES42" s="335"/>
      <c r="ET42" s="335"/>
      <c r="EU42" s="335"/>
      <c r="EV42" s="335"/>
      <c r="EW42" s="335"/>
      <c r="EX42" s="335"/>
      <c r="EY42" s="335"/>
      <c r="EZ42" s="335"/>
      <c r="FA42" s="335"/>
      <c r="FB42" s="335"/>
      <c r="FC42" s="335"/>
      <c r="FD42" s="335"/>
      <c r="FE42" s="335"/>
      <c r="FF42" s="335"/>
      <c r="FG42" s="335"/>
      <c r="FH42" s="335"/>
      <c r="FI42" s="335"/>
      <c r="FJ42" s="335"/>
      <c r="FK42" s="335"/>
      <c r="FL42" s="335"/>
      <c r="FM42" s="335"/>
      <c r="FN42" s="335"/>
      <c r="FO42" s="335"/>
      <c r="FP42" s="335"/>
      <c r="FQ42" s="335"/>
      <c r="FR42" s="335"/>
      <c r="FS42" s="335"/>
      <c r="FT42" s="335"/>
      <c r="FU42" s="335"/>
      <c r="FV42" s="335"/>
      <c r="FW42" s="335"/>
      <c r="FX42" s="335"/>
      <c r="FY42" s="335"/>
      <c r="FZ42" s="335"/>
      <c r="GA42" s="335"/>
      <c r="GB42" s="335"/>
      <c r="GC42" s="335"/>
      <c r="GD42" s="335"/>
      <c r="GE42" s="335"/>
      <c r="GF42" s="335"/>
      <c r="GG42" s="335"/>
      <c r="GH42" s="335"/>
      <c r="GI42" s="335"/>
      <c r="GJ42" s="335"/>
      <c r="GK42" s="335"/>
      <c r="GL42" s="335"/>
      <c r="GM42" s="335"/>
      <c r="GN42" s="335"/>
      <c r="GO42" s="335"/>
      <c r="GP42" s="335"/>
      <c r="GQ42" s="335"/>
      <c r="GR42" s="335"/>
      <c r="GS42" s="335"/>
      <c r="GT42" s="335"/>
      <c r="GU42" s="335"/>
      <c r="GV42" s="335"/>
      <c r="GW42" s="335"/>
      <c r="GX42" s="335"/>
      <c r="GY42" s="335"/>
      <c r="GZ42" s="335"/>
      <c r="HA42" s="335"/>
      <c r="HB42" s="335"/>
      <c r="HC42" s="335"/>
      <c r="HD42" s="335"/>
      <c r="HE42" s="335"/>
      <c r="HF42" s="335"/>
      <c r="HG42" s="335"/>
      <c r="HH42" s="335"/>
      <c r="HI42" s="335"/>
      <c r="HJ42" s="335"/>
      <c r="HK42" s="335"/>
      <c r="HL42" s="335"/>
      <c r="HM42" s="335"/>
    </row>
    <row r="43" spans="1:221" x14ac:dyDescent="0.25">
      <c r="A43" s="386" t="s">
        <v>82</v>
      </c>
      <c r="B43" s="335"/>
      <c r="C43" s="335"/>
      <c r="D43" s="392">
        <f>$N$23</f>
        <v>138.5</v>
      </c>
      <c r="E43" s="363" t="s">
        <v>122</v>
      </c>
      <c r="F43" s="364" t="s">
        <v>8</v>
      </c>
      <c r="G43" s="401"/>
      <c r="H43" s="355"/>
      <c r="I43" s="400">
        <f>'Rider Rates'!$B$87</f>
        <v>6.6985699999999995E-2</v>
      </c>
      <c r="J43" s="400">
        <f t="shared" si="0"/>
        <v>6.6985699999999995E-2</v>
      </c>
      <c r="K43" s="366"/>
      <c r="L43" s="250"/>
      <c r="M43" s="250"/>
      <c r="N43" s="250">
        <f>ROUND(D43*I43,2)</f>
        <v>9.2799999999999994</v>
      </c>
      <c r="O43" s="250">
        <f t="shared" si="2"/>
        <v>9.2799999999999994</v>
      </c>
      <c r="P43" s="360">
        <f>'Rider Rates'!$D$87</f>
        <v>45167</v>
      </c>
      <c r="Q43" s="385"/>
      <c r="R43" s="382"/>
      <c r="S43" s="376"/>
      <c r="T43" s="377"/>
      <c r="U43" s="335"/>
      <c r="V43" s="378"/>
      <c r="W43" s="335"/>
      <c r="X43" s="335"/>
      <c r="Y43" s="335"/>
      <c r="Z43" s="335"/>
      <c r="AA43" s="335"/>
      <c r="AB43" s="335"/>
      <c r="AC43" s="335"/>
      <c r="AD43" s="335"/>
      <c r="AE43" s="335"/>
      <c r="AF43" s="335"/>
      <c r="AG43" s="335"/>
      <c r="AH43" s="335"/>
      <c r="AI43" s="335"/>
      <c r="AJ43" s="335"/>
      <c r="AK43" s="335"/>
      <c r="AL43" s="335"/>
      <c r="AM43" s="335"/>
      <c r="AN43" s="335"/>
      <c r="AO43" s="335"/>
      <c r="AP43" s="335"/>
      <c r="AQ43" s="335"/>
      <c r="AR43" s="335"/>
      <c r="AS43" s="335"/>
      <c r="AT43" s="335"/>
      <c r="AU43" s="335"/>
      <c r="AV43" s="335"/>
      <c r="AW43" s="335"/>
      <c r="AX43" s="335"/>
      <c r="AY43" s="335"/>
      <c r="AZ43" s="335"/>
      <c r="BA43" s="335"/>
      <c r="BB43" s="335"/>
      <c r="BC43" s="335"/>
      <c r="BD43" s="335"/>
      <c r="BE43" s="335"/>
      <c r="BF43" s="335"/>
      <c r="BG43" s="335"/>
      <c r="BH43" s="335"/>
      <c r="BI43" s="335"/>
      <c r="BJ43" s="335"/>
      <c r="BK43" s="335"/>
      <c r="BL43" s="335"/>
      <c r="BM43" s="335"/>
      <c r="BN43" s="335"/>
      <c r="BO43" s="335"/>
      <c r="BP43" s="335"/>
      <c r="BQ43" s="335"/>
      <c r="BR43" s="335"/>
      <c r="BS43" s="335"/>
      <c r="BT43" s="335"/>
      <c r="BU43" s="335"/>
      <c r="BV43" s="335"/>
      <c r="BW43" s="335"/>
      <c r="BX43" s="335"/>
      <c r="BY43" s="335"/>
      <c r="BZ43" s="335"/>
      <c r="CA43" s="335"/>
      <c r="CB43" s="335"/>
      <c r="CC43" s="335"/>
      <c r="CD43" s="335"/>
      <c r="CE43" s="335"/>
      <c r="CF43" s="335"/>
      <c r="CG43" s="335"/>
      <c r="CH43" s="335"/>
      <c r="CI43" s="335"/>
      <c r="CJ43" s="335"/>
      <c r="CK43" s="335"/>
      <c r="CL43" s="335"/>
      <c r="CM43" s="335"/>
      <c r="CN43" s="335"/>
      <c r="CO43" s="335"/>
      <c r="CP43" s="335"/>
      <c r="CQ43" s="335"/>
      <c r="CR43" s="335"/>
      <c r="CS43" s="335"/>
      <c r="CT43" s="335"/>
      <c r="CU43" s="335"/>
      <c r="CV43" s="335"/>
      <c r="CW43" s="335"/>
      <c r="CX43" s="335"/>
      <c r="CY43" s="335"/>
      <c r="CZ43" s="335"/>
      <c r="DA43" s="335"/>
      <c r="DB43" s="335"/>
      <c r="DC43" s="335"/>
      <c r="DD43" s="335"/>
      <c r="DE43" s="335"/>
      <c r="DF43" s="335"/>
      <c r="DG43" s="335"/>
      <c r="DH43" s="335"/>
      <c r="DI43" s="335"/>
      <c r="DJ43" s="335"/>
      <c r="DK43" s="335"/>
      <c r="DL43" s="335"/>
      <c r="DM43" s="335"/>
      <c r="DN43" s="335"/>
      <c r="DO43" s="335"/>
      <c r="DP43" s="335"/>
      <c r="DQ43" s="335"/>
      <c r="DR43" s="335"/>
      <c r="DS43" s="335"/>
      <c r="DT43" s="335"/>
      <c r="DU43" s="335"/>
      <c r="DV43" s="335"/>
      <c r="DW43" s="335"/>
      <c r="DX43" s="335"/>
      <c r="DY43" s="335"/>
      <c r="DZ43" s="335"/>
      <c r="EA43" s="335"/>
      <c r="EB43" s="335"/>
      <c r="EC43" s="335"/>
      <c r="ED43" s="335"/>
      <c r="EE43" s="335"/>
      <c r="EF43" s="335"/>
      <c r="EG43" s="335"/>
      <c r="EH43" s="335"/>
      <c r="EI43" s="335"/>
      <c r="EJ43" s="335"/>
      <c r="EK43" s="335"/>
      <c r="EL43" s="335"/>
      <c r="EM43" s="335"/>
      <c r="EN43" s="335"/>
      <c r="EO43" s="335"/>
      <c r="EP43" s="335"/>
      <c r="EQ43" s="335"/>
      <c r="ER43" s="335"/>
      <c r="ES43" s="335"/>
      <c r="ET43" s="335"/>
      <c r="EU43" s="335"/>
      <c r="EV43" s="335"/>
      <c r="EW43" s="335"/>
      <c r="EX43" s="335"/>
      <c r="EY43" s="335"/>
      <c r="EZ43" s="335"/>
      <c r="FA43" s="335"/>
      <c r="FB43" s="335"/>
      <c r="FC43" s="335"/>
      <c r="FD43" s="335"/>
      <c r="FE43" s="335"/>
      <c r="FF43" s="335"/>
      <c r="FG43" s="335"/>
      <c r="FH43" s="335"/>
      <c r="FI43" s="335"/>
      <c r="FJ43" s="335"/>
      <c r="FK43" s="335"/>
      <c r="FL43" s="335"/>
      <c r="FM43" s="335"/>
      <c r="FN43" s="335"/>
      <c r="FO43" s="335"/>
      <c r="FP43" s="335"/>
      <c r="FQ43" s="335"/>
      <c r="FR43" s="335"/>
      <c r="FS43" s="335"/>
      <c r="FT43" s="335"/>
      <c r="FU43" s="335"/>
      <c r="FV43" s="335"/>
      <c r="FW43" s="335"/>
      <c r="FX43" s="335"/>
      <c r="FY43" s="335"/>
      <c r="FZ43" s="335"/>
      <c r="GA43" s="335"/>
      <c r="GB43" s="335"/>
      <c r="GC43" s="335"/>
      <c r="GD43" s="335"/>
      <c r="GE43" s="335"/>
      <c r="GF43" s="335"/>
      <c r="GG43" s="335"/>
      <c r="GH43" s="335"/>
      <c r="GI43" s="335"/>
      <c r="GJ43" s="335"/>
      <c r="GK43" s="335"/>
      <c r="GL43" s="335"/>
      <c r="GM43" s="335"/>
      <c r="GN43" s="335"/>
      <c r="GO43" s="335"/>
      <c r="GP43" s="335"/>
      <c r="GQ43" s="335"/>
      <c r="GR43" s="335"/>
      <c r="GS43" s="335"/>
      <c r="GT43" s="335"/>
      <c r="GU43" s="335"/>
      <c r="GV43" s="335"/>
      <c r="GW43" s="335"/>
      <c r="GX43" s="335"/>
      <c r="GY43" s="335"/>
      <c r="GZ43" s="335"/>
      <c r="HA43" s="335"/>
      <c r="HB43" s="335"/>
      <c r="HC43" s="335"/>
      <c r="HD43" s="335"/>
      <c r="HE43" s="335"/>
      <c r="HF43" s="335"/>
      <c r="HG43" s="335"/>
      <c r="HH43" s="335"/>
      <c r="HI43" s="335"/>
      <c r="HJ43" s="335"/>
      <c r="HK43" s="335"/>
      <c r="HL43" s="335"/>
      <c r="HM43" s="335"/>
    </row>
    <row r="44" spans="1:221" x14ac:dyDescent="0.25">
      <c r="A44" s="394" t="s">
        <v>206</v>
      </c>
      <c r="B44" s="335"/>
      <c r="C44" s="335"/>
      <c r="D44" s="392"/>
      <c r="E44" s="397" t="s">
        <v>115</v>
      </c>
      <c r="F44" s="385"/>
      <c r="G44" s="401"/>
      <c r="H44" s="355"/>
      <c r="I44" s="402">
        <f>'Rider Rates'!$B$91</f>
        <v>18.72</v>
      </c>
      <c r="J44" s="402">
        <f t="shared" si="0"/>
        <v>18.72</v>
      </c>
      <c r="K44" s="366"/>
      <c r="L44" s="250"/>
      <c r="M44" s="250"/>
      <c r="N44" s="250">
        <f>I44</f>
        <v>18.72</v>
      </c>
      <c r="O44" s="250">
        <f t="shared" si="2"/>
        <v>18.72</v>
      </c>
      <c r="P44" s="360">
        <f>'Rider Rates'!$D$91</f>
        <v>45747</v>
      </c>
      <c r="Q44" s="385"/>
      <c r="R44" s="382"/>
      <c r="S44" s="376"/>
      <c r="T44" s="377"/>
      <c r="U44" s="335"/>
      <c r="V44" s="378"/>
      <c r="W44" s="335"/>
      <c r="X44" s="335"/>
      <c r="Y44" s="335"/>
      <c r="Z44" s="335"/>
      <c r="AA44" s="335"/>
      <c r="AB44" s="335"/>
      <c r="AC44" s="335"/>
      <c r="AD44" s="335"/>
      <c r="AE44" s="335"/>
      <c r="AF44" s="335"/>
      <c r="AG44" s="335"/>
      <c r="AH44" s="335"/>
      <c r="AI44" s="335"/>
      <c r="AJ44" s="335"/>
      <c r="AK44" s="335"/>
      <c r="AL44" s="335"/>
      <c r="AM44" s="335"/>
      <c r="AN44" s="335"/>
      <c r="AO44" s="335"/>
      <c r="AP44" s="335"/>
      <c r="AQ44" s="335"/>
      <c r="AR44" s="335"/>
      <c r="AS44" s="335"/>
      <c r="AT44" s="335"/>
      <c r="AU44" s="335"/>
      <c r="AV44" s="335"/>
      <c r="AW44" s="335"/>
      <c r="AX44" s="335"/>
      <c r="AY44" s="335"/>
      <c r="AZ44" s="335"/>
      <c r="BA44" s="335"/>
      <c r="BB44" s="335"/>
      <c r="BC44" s="335"/>
      <c r="BD44" s="335"/>
      <c r="BE44" s="335"/>
      <c r="BF44" s="335"/>
      <c r="BG44" s="335"/>
      <c r="BH44" s="335"/>
      <c r="BI44" s="335"/>
      <c r="BJ44" s="335"/>
      <c r="BK44" s="335"/>
      <c r="BL44" s="335"/>
      <c r="BM44" s="335"/>
      <c r="BN44" s="335"/>
      <c r="BO44" s="335"/>
      <c r="BP44" s="335"/>
      <c r="BQ44" s="335"/>
      <c r="BR44" s="335"/>
      <c r="BS44" s="335"/>
      <c r="BT44" s="335"/>
      <c r="BU44" s="335"/>
      <c r="BV44" s="335"/>
      <c r="BW44" s="335"/>
      <c r="BX44" s="335"/>
      <c r="BY44" s="335"/>
      <c r="BZ44" s="335"/>
      <c r="CA44" s="335"/>
      <c r="CB44" s="335"/>
      <c r="CC44" s="335"/>
      <c r="CD44" s="335"/>
      <c r="CE44" s="335"/>
      <c r="CF44" s="335"/>
      <c r="CG44" s="335"/>
      <c r="CH44" s="335"/>
      <c r="CI44" s="335"/>
      <c r="CJ44" s="335"/>
      <c r="CK44" s="335"/>
      <c r="CL44" s="335"/>
      <c r="CM44" s="335"/>
      <c r="CN44" s="335"/>
      <c r="CO44" s="335"/>
      <c r="CP44" s="335"/>
      <c r="CQ44" s="335"/>
      <c r="CR44" s="335"/>
      <c r="CS44" s="335"/>
      <c r="CT44" s="335"/>
      <c r="CU44" s="335"/>
      <c r="CV44" s="335"/>
      <c r="CW44" s="335"/>
      <c r="CX44" s="335"/>
      <c r="CY44" s="335"/>
      <c r="CZ44" s="335"/>
      <c r="DA44" s="335"/>
      <c r="DB44" s="335"/>
      <c r="DC44" s="335"/>
      <c r="DD44" s="335"/>
      <c r="DE44" s="335"/>
      <c r="DF44" s="335"/>
      <c r="DG44" s="335"/>
      <c r="DH44" s="335"/>
      <c r="DI44" s="335"/>
      <c r="DJ44" s="335"/>
      <c r="DK44" s="335"/>
      <c r="DL44" s="335"/>
      <c r="DM44" s="335"/>
      <c r="DN44" s="335"/>
      <c r="DO44" s="335"/>
      <c r="DP44" s="335"/>
      <c r="DQ44" s="335"/>
      <c r="DR44" s="335"/>
      <c r="DS44" s="335"/>
      <c r="DT44" s="335"/>
      <c r="DU44" s="335"/>
      <c r="DV44" s="335"/>
      <c r="DW44" s="335"/>
      <c r="DX44" s="335"/>
      <c r="DY44" s="335"/>
      <c r="DZ44" s="335"/>
      <c r="EA44" s="335"/>
      <c r="EB44" s="335"/>
      <c r="EC44" s="335"/>
      <c r="ED44" s="335"/>
      <c r="EE44" s="335"/>
      <c r="EF44" s="335"/>
      <c r="EG44" s="335"/>
      <c r="EH44" s="335"/>
      <c r="EI44" s="335"/>
      <c r="EJ44" s="335"/>
      <c r="EK44" s="335"/>
      <c r="EL44" s="335"/>
      <c r="EM44" s="335"/>
      <c r="EN44" s="335"/>
      <c r="EO44" s="335"/>
      <c r="EP44" s="335"/>
      <c r="EQ44" s="335"/>
      <c r="ER44" s="335"/>
      <c r="ES44" s="335"/>
      <c r="ET44" s="335"/>
      <c r="EU44" s="335"/>
      <c r="EV44" s="335"/>
      <c r="EW44" s="335"/>
      <c r="EX44" s="335"/>
      <c r="EY44" s="335"/>
      <c r="EZ44" s="335"/>
      <c r="FA44" s="335"/>
      <c r="FB44" s="335"/>
      <c r="FC44" s="335"/>
      <c r="FD44" s="335"/>
      <c r="FE44" s="335"/>
      <c r="FF44" s="335"/>
      <c r="FG44" s="335"/>
      <c r="FH44" s="335"/>
      <c r="FI44" s="335"/>
      <c r="FJ44" s="335"/>
      <c r="FK44" s="335"/>
      <c r="FL44" s="335"/>
      <c r="FM44" s="335"/>
      <c r="FN44" s="335"/>
      <c r="FO44" s="335"/>
      <c r="FP44" s="335"/>
      <c r="FQ44" s="335"/>
      <c r="FR44" s="335"/>
      <c r="FS44" s="335"/>
      <c r="FT44" s="335"/>
      <c r="FU44" s="335"/>
      <c r="FV44" s="335"/>
      <c r="FW44" s="335"/>
      <c r="FX44" s="335"/>
      <c r="FY44" s="335"/>
      <c r="FZ44" s="335"/>
      <c r="GA44" s="335"/>
      <c r="GB44" s="335"/>
      <c r="GC44" s="335"/>
      <c r="GD44" s="335"/>
      <c r="GE44" s="335"/>
      <c r="GF44" s="335"/>
      <c r="GG44" s="335"/>
      <c r="GH44" s="335"/>
      <c r="GI44" s="335"/>
      <c r="GJ44" s="335"/>
      <c r="GK44" s="335"/>
      <c r="GL44" s="335"/>
      <c r="GM44" s="335"/>
      <c r="GN44" s="335"/>
      <c r="GO44" s="335"/>
      <c r="GP44" s="335"/>
      <c r="GQ44" s="335"/>
      <c r="GR44" s="335"/>
      <c r="GS44" s="335"/>
      <c r="GT44" s="335"/>
      <c r="GU44" s="335"/>
      <c r="GV44" s="335"/>
      <c r="GW44" s="335"/>
      <c r="GX44" s="335"/>
      <c r="GY44" s="335"/>
      <c r="GZ44" s="335"/>
      <c r="HA44" s="335"/>
      <c r="HB44" s="335"/>
      <c r="HC44" s="335"/>
      <c r="HD44" s="335"/>
      <c r="HE44" s="335"/>
      <c r="HF44" s="335"/>
      <c r="HG44" s="335"/>
      <c r="HH44" s="335"/>
      <c r="HI44" s="335"/>
      <c r="HJ44" s="335"/>
      <c r="HK44" s="335"/>
      <c r="HL44" s="335"/>
      <c r="HM44" s="335"/>
    </row>
    <row r="45" spans="1:221" x14ac:dyDescent="0.25">
      <c r="A45" s="394" t="s">
        <v>239</v>
      </c>
      <c r="B45" s="335"/>
      <c r="C45" s="335"/>
      <c r="D45" s="362">
        <f>IF($C$15&lt;0,0,$C$15)</f>
        <v>0</v>
      </c>
      <c r="E45" s="363" t="s">
        <v>41</v>
      </c>
      <c r="F45" s="364" t="s">
        <v>8</v>
      </c>
      <c r="G45" s="388"/>
      <c r="H45" s="388"/>
      <c r="I45" s="388"/>
      <c r="J45" s="388">
        <f>'Rider Rates'!$B$95</f>
        <v>0</v>
      </c>
      <c r="K45" s="366" t="s">
        <v>42</v>
      </c>
      <c r="L45" s="250"/>
      <c r="M45" s="250"/>
      <c r="N45" s="250"/>
      <c r="O45" s="250">
        <f>ROUND($D45*('Rider Rates'!B$95),2)</f>
        <v>0</v>
      </c>
      <c r="P45" s="360">
        <f>'Rider Rates'!$D$95</f>
        <v>44531</v>
      </c>
      <c r="Q45" s="385"/>
      <c r="R45" s="382"/>
      <c r="S45" s="376"/>
      <c r="T45" s="377"/>
      <c r="U45" s="335"/>
      <c r="V45" s="378"/>
      <c r="W45" s="335"/>
      <c r="X45" s="335"/>
      <c r="Y45" s="335"/>
      <c r="Z45" s="335"/>
      <c r="AA45" s="335"/>
      <c r="AB45" s="335"/>
      <c r="AC45" s="335"/>
      <c r="AD45" s="335"/>
      <c r="AE45" s="335"/>
      <c r="AF45" s="335"/>
      <c r="AG45" s="335"/>
      <c r="AH45" s="335"/>
      <c r="AI45" s="335"/>
      <c r="AJ45" s="335"/>
      <c r="AK45" s="335"/>
      <c r="AL45" s="335"/>
      <c r="AM45" s="335"/>
      <c r="AN45" s="335"/>
      <c r="AO45" s="335"/>
      <c r="AP45" s="335"/>
      <c r="AQ45" s="335"/>
      <c r="AR45" s="335"/>
      <c r="AS45" s="335"/>
      <c r="AT45" s="335"/>
      <c r="AU45" s="335"/>
      <c r="AV45" s="335"/>
      <c r="AW45" s="335"/>
      <c r="AX45" s="335"/>
      <c r="AY45" s="335"/>
      <c r="AZ45" s="335"/>
      <c r="BA45" s="335"/>
      <c r="BB45" s="335"/>
      <c r="BC45" s="335"/>
      <c r="BD45" s="335"/>
      <c r="BE45" s="335"/>
      <c r="BF45" s="335"/>
      <c r="BG45" s="335"/>
      <c r="BH45" s="335"/>
      <c r="BI45" s="335"/>
      <c r="BJ45" s="335"/>
      <c r="BK45" s="335"/>
      <c r="BL45" s="335"/>
      <c r="BM45" s="335"/>
      <c r="BN45" s="335"/>
      <c r="BO45" s="335"/>
      <c r="BP45" s="335"/>
      <c r="BQ45" s="335"/>
      <c r="BR45" s="335"/>
      <c r="BS45" s="335"/>
      <c r="BT45" s="335"/>
      <c r="BU45" s="335"/>
      <c r="BV45" s="335"/>
      <c r="BW45" s="335"/>
      <c r="BX45" s="335"/>
      <c r="BY45" s="335"/>
      <c r="BZ45" s="335"/>
      <c r="CA45" s="335"/>
      <c r="CB45" s="335"/>
      <c r="CC45" s="335"/>
      <c r="CD45" s="335"/>
      <c r="CE45" s="335"/>
      <c r="CF45" s="335"/>
      <c r="CG45" s="335"/>
      <c r="CH45" s="335"/>
      <c r="CI45" s="335"/>
      <c r="CJ45" s="335"/>
      <c r="CK45" s="335"/>
      <c r="CL45" s="335"/>
      <c r="CM45" s="335"/>
      <c r="CN45" s="335"/>
      <c r="CO45" s="335"/>
      <c r="CP45" s="335"/>
      <c r="CQ45" s="335"/>
      <c r="CR45" s="335"/>
      <c r="CS45" s="335"/>
      <c r="CT45" s="335"/>
      <c r="CU45" s="335"/>
      <c r="CV45" s="335"/>
      <c r="CW45" s="335"/>
      <c r="CX45" s="335"/>
      <c r="CY45" s="335"/>
      <c r="CZ45" s="335"/>
      <c r="DA45" s="335"/>
      <c r="DB45" s="335"/>
      <c r="DC45" s="335"/>
      <c r="DD45" s="335"/>
      <c r="DE45" s="335"/>
      <c r="DF45" s="335"/>
      <c r="DG45" s="335"/>
      <c r="DH45" s="335"/>
      <c r="DI45" s="335"/>
      <c r="DJ45" s="335"/>
      <c r="DK45" s="335"/>
      <c r="DL45" s="335"/>
      <c r="DM45" s="335"/>
      <c r="DN45" s="335"/>
      <c r="DO45" s="335"/>
      <c r="DP45" s="335"/>
      <c r="DQ45" s="335"/>
      <c r="DR45" s="335"/>
      <c r="DS45" s="335"/>
      <c r="DT45" s="335"/>
      <c r="DU45" s="335"/>
      <c r="DV45" s="335"/>
      <c r="DW45" s="335"/>
      <c r="DX45" s="335"/>
      <c r="DY45" s="335"/>
      <c r="DZ45" s="335"/>
      <c r="EA45" s="335"/>
      <c r="EB45" s="335"/>
      <c r="EC45" s="335"/>
      <c r="ED45" s="335"/>
      <c r="EE45" s="335"/>
      <c r="EF45" s="335"/>
      <c r="EG45" s="335"/>
      <c r="EH45" s="335"/>
      <c r="EI45" s="335"/>
      <c r="EJ45" s="335"/>
      <c r="EK45" s="335"/>
      <c r="EL45" s="335"/>
      <c r="EM45" s="335"/>
      <c r="EN45" s="335"/>
      <c r="EO45" s="335"/>
      <c r="EP45" s="335"/>
      <c r="EQ45" s="335"/>
      <c r="ER45" s="335"/>
      <c r="ES45" s="335"/>
      <c r="ET45" s="335"/>
      <c r="EU45" s="335"/>
      <c r="EV45" s="335"/>
      <c r="EW45" s="335"/>
      <c r="EX45" s="335"/>
      <c r="EY45" s="335"/>
      <c r="EZ45" s="335"/>
      <c r="FA45" s="335"/>
      <c r="FB45" s="335"/>
      <c r="FC45" s="335"/>
      <c r="FD45" s="335"/>
      <c r="FE45" s="335"/>
      <c r="FF45" s="335"/>
      <c r="FG45" s="335"/>
      <c r="FH45" s="335"/>
      <c r="FI45" s="335"/>
      <c r="FJ45" s="335"/>
      <c r="FK45" s="335"/>
      <c r="FL45" s="335"/>
      <c r="FM45" s="335"/>
      <c r="FN45" s="335"/>
      <c r="FO45" s="335"/>
      <c r="FP45" s="335"/>
      <c r="FQ45" s="335"/>
      <c r="FR45" s="335"/>
      <c r="FS45" s="335"/>
      <c r="FT45" s="335"/>
      <c r="FU45" s="335"/>
      <c r="FV45" s="335"/>
      <c r="FW45" s="335"/>
      <c r="FX45" s="335"/>
      <c r="FY45" s="335"/>
      <c r="FZ45" s="335"/>
      <c r="GA45" s="335"/>
      <c r="GB45" s="335"/>
      <c r="GC45" s="335"/>
      <c r="GD45" s="335"/>
      <c r="GE45" s="335"/>
      <c r="GF45" s="335"/>
      <c r="GG45" s="335"/>
      <c r="GH45" s="335"/>
      <c r="GI45" s="335"/>
      <c r="GJ45" s="335"/>
      <c r="GK45" s="335"/>
      <c r="GL45" s="335"/>
      <c r="GM45" s="335"/>
      <c r="GN45" s="335"/>
      <c r="GO45" s="335"/>
      <c r="GP45" s="335"/>
      <c r="GQ45" s="335"/>
      <c r="GR45" s="335"/>
      <c r="GS45" s="335"/>
      <c r="GT45" s="335"/>
      <c r="GU45" s="335"/>
      <c r="GV45" s="335"/>
      <c r="GW45" s="335"/>
      <c r="GX45" s="335"/>
      <c r="GY45" s="335"/>
      <c r="GZ45" s="335"/>
      <c r="HA45" s="335"/>
      <c r="HB45" s="335"/>
      <c r="HC45" s="335"/>
      <c r="HD45" s="335"/>
      <c r="HE45" s="335"/>
      <c r="HF45" s="335"/>
      <c r="HG45" s="335"/>
      <c r="HH45" s="335"/>
      <c r="HI45" s="335"/>
      <c r="HJ45" s="335"/>
      <c r="HK45" s="335"/>
      <c r="HL45" s="335"/>
      <c r="HM45" s="335"/>
    </row>
    <row r="46" spans="1:221" x14ac:dyDescent="0.25">
      <c r="A46" s="386" t="s">
        <v>156</v>
      </c>
      <c r="B46" s="335"/>
      <c r="C46" s="335"/>
      <c r="D46" s="392">
        <f>$N$23</f>
        <v>138.5</v>
      </c>
      <c r="E46" s="363" t="s">
        <v>122</v>
      </c>
      <c r="F46" s="364" t="s">
        <v>8</v>
      </c>
      <c r="G46" s="401"/>
      <c r="H46" s="355"/>
      <c r="I46" s="400">
        <f>'Rider Rates'!$B$105</f>
        <v>0.24140039999999999</v>
      </c>
      <c r="J46" s="400">
        <f t="shared" si="0"/>
        <v>0.24140039999999999</v>
      </c>
      <c r="K46" s="366"/>
      <c r="L46" s="250"/>
      <c r="M46" s="250"/>
      <c r="N46" s="250">
        <f>ROUND(D46*I46,2)</f>
        <v>33.43</v>
      </c>
      <c r="O46" s="250">
        <f t="shared" si="2"/>
        <v>33.43</v>
      </c>
      <c r="P46" s="360">
        <f>'Rider Rates'!$D$105</f>
        <v>45716</v>
      </c>
      <c r="Q46" s="385"/>
      <c r="R46" s="382"/>
      <c r="S46" s="376"/>
      <c r="T46" s="377"/>
      <c r="U46" s="335"/>
      <c r="V46" s="378"/>
      <c r="W46" s="335"/>
      <c r="X46" s="335"/>
      <c r="Y46" s="335"/>
      <c r="Z46" s="335"/>
      <c r="AA46" s="335"/>
      <c r="AB46" s="335"/>
      <c r="AC46" s="335"/>
      <c r="AD46" s="335"/>
      <c r="AE46" s="335"/>
      <c r="AF46" s="335"/>
      <c r="AG46" s="335"/>
      <c r="AH46" s="335"/>
      <c r="AI46" s="335"/>
      <c r="AJ46" s="335"/>
      <c r="AK46" s="335"/>
      <c r="AL46" s="335"/>
      <c r="AM46" s="335"/>
      <c r="AN46" s="335"/>
      <c r="AO46" s="335"/>
      <c r="AP46" s="335"/>
      <c r="AQ46" s="335"/>
      <c r="AR46" s="335"/>
      <c r="AS46" s="335"/>
      <c r="AT46" s="335"/>
      <c r="AU46" s="335"/>
      <c r="AV46" s="335"/>
      <c r="AW46" s="335"/>
      <c r="AX46" s="335"/>
      <c r="AY46" s="335"/>
      <c r="AZ46" s="335"/>
      <c r="BA46" s="335"/>
      <c r="BB46" s="335"/>
      <c r="BC46" s="335"/>
      <c r="BD46" s="335"/>
      <c r="BE46" s="335"/>
      <c r="BF46" s="335"/>
      <c r="BG46" s="335"/>
      <c r="BH46" s="335"/>
      <c r="BI46" s="335"/>
      <c r="BJ46" s="335"/>
      <c r="BK46" s="335"/>
      <c r="BL46" s="335"/>
      <c r="BM46" s="335"/>
      <c r="BN46" s="335"/>
      <c r="BO46" s="335"/>
      <c r="BP46" s="335"/>
      <c r="BQ46" s="335"/>
      <c r="BR46" s="335"/>
      <c r="BS46" s="335"/>
      <c r="BT46" s="335"/>
      <c r="BU46" s="335"/>
      <c r="BV46" s="335"/>
      <c r="BW46" s="335"/>
      <c r="BX46" s="335"/>
      <c r="BY46" s="335"/>
      <c r="BZ46" s="335"/>
      <c r="CA46" s="335"/>
      <c r="CB46" s="335"/>
      <c r="CC46" s="335"/>
      <c r="CD46" s="335"/>
      <c r="CE46" s="335"/>
      <c r="CF46" s="335"/>
      <c r="CG46" s="335"/>
      <c r="CH46" s="335"/>
      <c r="CI46" s="335"/>
      <c r="CJ46" s="335"/>
      <c r="CK46" s="335"/>
      <c r="CL46" s="335"/>
      <c r="CM46" s="335"/>
      <c r="CN46" s="335"/>
      <c r="CO46" s="335"/>
      <c r="CP46" s="335"/>
      <c r="CQ46" s="335"/>
      <c r="CR46" s="335"/>
      <c r="CS46" s="335"/>
      <c r="CT46" s="335"/>
      <c r="CU46" s="335"/>
      <c r="CV46" s="335"/>
      <c r="CW46" s="335"/>
      <c r="CX46" s="335"/>
      <c r="CY46" s="335"/>
      <c r="CZ46" s="335"/>
      <c r="DA46" s="335"/>
      <c r="DB46" s="335"/>
      <c r="DC46" s="335"/>
      <c r="DD46" s="335"/>
      <c r="DE46" s="335"/>
      <c r="DF46" s="335"/>
      <c r="DG46" s="335"/>
      <c r="DH46" s="335"/>
      <c r="DI46" s="335"/>
      <c r="DJ46" s="335"/>
      <c r="DK46" s="335"/>
      <c r="DL46" s="335"/>
      <c r="DM46" s="335"/>
      <c r="DN46" s="335"/>
      <c r="DO46" s="335"/>
      <c r="DP46" s="335"/>
      <c r="DQ46" s="335"/>
      <c r="DR46" s="335"/>
      <c r="DS46" s="335"/>
      <c r="DT46" s="335"/>
      <c r="DU46" s="335"/>
      <c r="DV46" s="335"/>
      <c r="DW46" s="335"/>
      <c r="DX46" s="335"/>
      <c r="DY46" s="335"/>
      <c r="DZ46" s="335"/>
      <c r="EA46" s="335"/>
      <c r="EB46" s="335"/>
      <c r="EC46" s="335"/>
      <c r="ED46" s="335"/>
      <c r="EE46" s="335"/>
      <c r="EF46" s="335"/>
      <c r="EG46" s="335"/>
      <c r="EH46" s="335"/>
      <c r="EI46" s="335"/>
      <c r="EJ46" s="335"/>
      <c r="EK46" s="335"/>
      <c r="EL46" s="335"/>
      <c r="EM46" s="335"/>
      <c r="EN46" s="335"/>
      <c r="EO46" s="335"/>
      <c r="EP46" s="335"/>
      <c r="EQ46" s="335"/>
      <c r="ER46" s="335"/>
      <c r="ES46" s="335"/>
      <c r="ET46" s="335"/>
      <c r="EU46" s="335"/>
      <c r="EV46" s="335"/>
      <c r="EW46" s="335"/>
      <c r="EX46" s="335"/>
      <c r="EY46" s="335"/>
      <c r="EZ46" s="335"/>
      <c r="FA46" s="335"/>
      <c r="FB46" s="335"/>
      <c r="FC46" s="335"/>
      <c r="FD46" s="335"/>
      <c r="FE46" s="335"/>
      <c r="FF46" s="335"/>
      <c r="FG46" s="335"/>
      <c r="FH46" s="335"/>
      <c r="FI46" s="335"/>
      <c r="FJ46" s="335"/>
      <c r="FK46" s="335"/>
      <c r="FL46" s="335"/>
      <c r="FM46" s="335"/>
      <c r="FN46" s="335"/>
      <c r="FO46" s="335"/>
      <c r="FP46" s="335"/>
      <c r="FQ46" s="335"/>
      <c r="FR46" s="335"/>
      <c r="FS46" s="335"/>
      <c r="FT46" s="335"/>
      <c r="FU46" s="335"/>
      <c r="FV46" s="335"/>
      <c r="FW46" s="335"/>
      <c r="FX46" s="335"/>
      <c r="FY46" s="335"/>
      <c r="FZ46" s="335"/>
      <c r="GA46" s="335"/>
      <c r="GB46" s="335"/>
      <c r="GC46" s="335"/>
      <c r="GD46" s="335"/>
      <c r="GE46" s="335"/>
      <c r="GF46" s="335"/>
      <c r="GG46" s="335"/>
      <c r="GH46" s="335"/>
      <c r="GI46" s="335"/>
      <c r="GJ46" s="335"/>
      <c r="GK46" s="335"/>
      <c r="GL46" s="335"/>
      <c r="GM46" s="335"/>
      <c r="GN46" s="335"/>
      <c r="GO46" s="335"/>
      <c r="GP46" s="335"/>
      <c r="GQ46" s="335"/>
      <c r="GR46" s="335"/>
      <c r="GS46" s="335"/>
      <c r="GT46" s="335"/>
      <c r="GU46" s="335"/>
      <c r="GV46" s="335"/>
      <c r="GW46" s="335"/>
      <c r="GX46" s="335"/>
      <c r="GY46" s="335"/>
      <c r="GZ46" s="335"/>
      <c r="HA46" s="335"/>
      <c r="HB46" s="335"/>
      <c r="HC46" s="335"/>
      <c r="HD46" s="335"/>
      <c r="HE46" s="335"/>
      <c r="HF46" s="335"/>
      <c r="HG46" s="335"/>
      <c r="HH46" s="335"/>
      <c r="HI46" s="335"/>
      <c r="HJ46" s="335"/>
      <c r="HK46" s="335"/>
      <c r="HL46" s="335"/>
      <c r="HM46" s="335"/>
    </row>
    <row r="47" spans="1:221" x14ac:dyDescent="0.25">
      <c r="A47" s="394" t="s">
        <v>217</v>
      </c>
      <c r="B47" s="335"/>
      <c r="C47" s="335"/>
      <c r="D47" s="392"/>
      <c r="E47" s="397" t="s">
        <v>115</v>
      </c>
      <c r="F47" s="385"/>
      <c r="G47" s="401"/>
      <c r="H47" s="355"/>
      <c r="I47" s="403">
        <f>'Rider Rates'!B121</f>
        <v>4.84</v>
      </c>
      <c r="J47" s="402">
        <f t="shared" si="0"/>
        <v>4.84</v>
      </c>
      <c r="K47" s="366"/>
      <c r="L47" s="250"/>
      <c r="M47" s="250"/>
      <c r="N47" s="404">
        <f>I47</f>
        <v>4.84</v>
      </c>
      <c r="O47" s="250">
        <f t="shared" si="2"/>
        <v>4.84</v>
      </c>
      <c r="P47" s="360">
        <f>'Rider Rates'!D121</f>
        <v>45593</v>
      </c>
      <c r="Q47" s="385"/>
      <c r="R47" s="382"/>
      <c r="S47" s="376"/>
      <c r="T47" s="377"/>
      <c r="U47" s="335"/>
      <c r="V47" s="378"/>
      <c r="W47" s="335"/>
      <c r="X47" s="335"/>
      <c r="Y47" s="335"/>
      <c r="Z47" s="335"/>
      <c r="AA47" s="335"/>
      <c r="AB47" s="335"/>
      <c r="AC47" s="335"/>
      <c r="AD47" s="335"/>
      <c r="AE47" s="335"/>
      <c r="AF47" s="335"/>
      <c r="AG47" s="335"/>
      <c r="AH47" s="335"/>
      <c r="AI47" s="335"/>
      <c r="AJ47" s="335"/>
      <c r="AK47" s="335"/>
      <c r="AL47" s="335"/>
      <c r="AM47" s="335"/>
      <c r="AN47" s="335"/>
      <c r="AO47" s="335"/>
      <c r="AP47" s="335"/>
      <c r="AQ47" s="335"/>
      <c r="AR47" s="335"/>
      <c r="AS47" s="335"/>
      <c r="AT47" s="335"/>
      <c r="AU47" s="335"/>
      <c r="AV47" s="335"/>
      <c r="AW47" s="335"/>
      <c r="AX47" s="335"/>
      <c r="AY47" s="335"/>
      <c r="AZ47" s="335"/>
      <c r="BA47" s="335"/>
      <c r="BB47" s="335"/>
      <c r="BC47" s="335"/>
      <c r="BD47" s="335"/>
      <c r="BE47" s="335"/>
      <c r="BF47" s="335"/>
      <c r="BG47" s="335"/>
      <c r="BH47" s="335"/>
      <c r="BI47" s="335"/>
      <c r="BJ47" s="335"/>
      <c r="BK47" s="335"/>
      <c r="BL47" s="335"/>
      <c r="BM47" s="335"/>
      <c r="BN47" s="335"/>
      <c r="BO47" s="335"/>
      <c r="BP47" s="335"/>
      <c r="BQ47" s="335"/>
      <c r="BR47" s="335"/>
      <c r="BS47" s="335"/>
      <c r="BT47" s="335"/>
      <c r="BU47" s="335"/>
      <c r="BV47" s="335"/>
      <c r="BW47" s="335"/>
      <c r="BX47" s="335"/>
      <c r="BY47" s="335"/>
      <c r="BZ47" s="335"/>
      <c r="CA47" s="335"/>
      <c r="CB47" s="335"/>
      <c r="CC47" s="335"/>
      <c r="CD47" s="335"/>
      <c r="CE47" s="335"/>
      <c r="CF47" s="335"/>
      <c r="CG47" s="335"/>
      <c r="CH47" s="335"/>
      <c r="CI47" s="335"/>
      <c r="CJ47" s="335"/>
      <c r="CK47" s="335"/>
      <c r="CL47" s="335"/>
      <c r="CM47" s="335"/>
      <c r="CN47" s="335"/>
      <c r="CO47" s="335"/>
      <c r="CP47" s="335"/>
      <c r="CQ47" s="335"/>
      <c r="CR47" s="335"/>
      <c r="CS47" s="335"/>
      <c r="CT47" s="335"/>
      <c r="CU47" s="335"/>
      <c r="CV47" s="335"/>
      <c r="CW47" s="335"/>
      <c r="CX47" s="335"/>
      <c r="CY47" s="335"/>
      <c r="CZ47" s="335"/>
      <c r="DA47" s="335"/>
      <c r="DB47" s="335"/>
      <c r="DC47" s="335"/>
      <c r="DD47" s="335"/>
      <c r="DE47" s="335"/>
      <c r="DF47" s="335"/>
      <c r="DG47" s="335"/>
      <c r="DH47" s="335"/>
      <c r="DI47" s="335"/>
      <c r="DJ47" s="335"/>
      <c r="DK47" s="335"/>
      <c r="DL47" s="335"/>
      <c r="DM47" s="335"/>
      <c r="DN47" s="335"/>
      <c r="DO47" s="335"/>
      <c r="DP47" s="335"/>
      <c r="DQ47" s="335"/>
      <c r="DR47" s="335"/>
      <c r="DS47" s="335"/>
      <c r="DT47" s="335"/>
      <c r="DU47" s="335"/>
      <c r="DV47" s="335"/>
      <c r="DW47" s="335"/>
      <c r="DX47" s="335"/>
      <c r="DY47" s="335"/>
      <c r="DZ47" s="335"/>
      <c r="EA47" s="335"/>
      <c r="EB47" s="335"/>
      <c r="EC47" s="335"/>
      <c r="ED47" s="335"/>
      <c r="EE47" s="335"/>
      <c r="EF47" s="335"/>
      <c r="EG47" s="335"/>
      <c r="EH47" s="335"/>
      <c r="EI47" s="335"/>
      <c r="EJ47" s="335"/>
      <c r="EK47" s="335"/>
      <c r="EL47" s="335"/>
      <c r="EM47" s="335"/>
      <c r="EN47" s="335"/>
      <c r="EO47" s="335"/>
      <c r="EP47" s="335"/>
      <c r="EQ47" s="335"/>
      <c r="ER47" s="335"/>
      <c r="ES47" s="335"/>
      <c r="ET47" s="335"/>
      <c r="EU47" s="335"/>
      <c r="EV47" s="335"/>
      <c r="EW47" s="335"/>
      <c r="EX47" s="335"/>
      <c r="EY47" s="335"/>
      <c r="EZ47" s="335"/>
      <c r="FA47" s="335"/>
      <c r="FB47" s="335"/>
      <c r="FC47" s="335"/>
      <c r="FD47" s="335"/>
      <c r="FE47" s="335"/>
      <c r="FF47" s="335"/>
      <c r="FG47" s="335"/>
      <c r="FH47" s="335"/>
      <c r="FI47" s="335"/>
      <c r="FJ47" s="335"/>
      <c r="FK47" s="335"/>
      <c r="FL47" s="335"/>
      <c r="FM47" s="335"/>
      <c r="FN47" s="335"/>
      <c r="FO47" s="335"/>
      <c r="FP47" s="335"/>
      <c r="FQ47" s="335"/>
      <c r="FR47" s="335"/>
      <c r="FS47" s="335"/>
      <c r="FT47" s="335"/>
      <c r="FU47" s="335"/>
      <c r="FV47" s="335"/>
      <c r="FW47" s="335"/>
      <c r="FX47" s="335"/>
      <c r="FY47" s="335"/>
      <c r="FZ47" s="335"/>
      <c r="GA47" s="335"/>
      <c r="GB47" s="335"/>
      <c r="GC47" s="335"/>
      <c r="GD47" s="335"/>
      <c r="GE47" s="335"/>
      <c r="GF47" s="335"/>
      <c r="GG47" s="335"/>
      <c r="GH47" s="335"/>
      <c r="GI47" s="335"/>
      <c r="GJ47" s="335"/>
      <c r="GK47" s="335"/>
      <c r="GL47" s="335"/>
      <c r="GM47" s="335"/>
      <c r="GN47" s="335"/>
      <c r="GO47" s="335"/>
      <c r="GP47" s="335"/>
      <c r="GQ47" s="335"/>
      <c r="GR47" s="335"/>
      <c r="GS47" s="335"/>
      <c r="GT47" s="335"/>
      <c r="GU47" s="335"/>
      <c r="GV47" s="335"/>
      <c r="GW47" s="335"/>
      <c r="GX47" s="335"/>
      <c r="GY47" s="335"/>
      <c r="GZ47" s="335"/>
      <c r="HA47" s="335"/>
      <c r="HB47" s="335"/>
      <c r="HC47" s="335"/>
      <c r="HD47" s="335"/>
      <c r="HE47" s="335"/>
      <c r="HF47" s="335"/>
      <c r="HG47" s="335"/>
      <c r="HH47" s="335"/>
      <c r="HI47" s="335"/>
      <c r="HJ47" s="335"/>
      <c r="HK47" s="335"/>
      <c r="HL47" s="335"/>
      <c r="HM47" s="335"/>
    </row>
    <row r="48" spans="1:221" x14ac:dyDescent="0.25">
      <c r="A48" s="386" t="s">
        <v>157</v>
      </c>
      <c r="B48" s="335"/>
      <c r="C48" s="335"/>
      <c r="D48" s="362">
        <f>C16+C17</f>
        <v>0</v>
      </c>
      <c r="E48" s="363" t="s">
        <v>41</v>
      </c>
      <c r="F48" s="364" t="s">
        <v>8</v>
      </c>
      <c r="G48" s="388">
        <f>'Rider Rates'!B113</f>
        <v>3.7618E-3</v>
      </c>
      <c r="H48" s="388"/>
      <c r="I48" s="400"/>
      <c r="J48" s="395">
        <f>SUM(G48:H48)</f>
        <v>3.7618E-3</v>
      </c>
      <c r="K48" s="366" t="s">
        <v>42</v>
      </c>
      <c r="L48" s="250">
        <f>ROUND(D48*G48,2)</f>
        <v>0</v>
      </c>
      <c r="M48" s="250"/>
      <c r="N48" s="250"/>
      <c r="O48" s="250">
        <f t="shared" si="2"/>
        <v>0</v>
      </c>
      <c r="P48" s="360">
        <f>'Rider Rates'!$D$112</f>
        <v>44531</v>
      </c>
      <c r="Q48" s="385"/>
      <c r="R48" s="382"/>
      <c r="S48" s="376"/>
      <c r="T48" s="377"/>
      <c r="U48" s="335"/>
      <c r="V48" s="378"/>
      <c r="W48" s="335"/>
      <c r="X48" s="335"/>
      <c r="Y48" s="335"/>
      <c r="Z48" s="335"/>
      <c r="AA48" s="335"/>
      <c r="AB48" s="335"/>
      <c r="AC48" s="335"/>
      <c r="AD48" s="335"/>
      <c r="AE48" s="335"/>
      <c r="AF48" s="335"/>
      <c r="AG48" s="335"/>
      <c r="AH48" s="335"/>
      <c r="AI48" s="335"/>
      <c r="AJ48" s="335"/>
      <c r="AK48" s="335"/>
      <c r="AL48" s="335"/>
      <c r="AM48" s="335"/>
      <c r="AN48" s="335"/>
      <c r="AO48" s="335"/>
      <c r="AP48" s="335"/>
      <c r="AQ48" s="335"/>
      <c r="AR48" s="335"/>
      <c r="AS48" s="335"/>
      <c r="AT48" s="335"/>
      <c r="AU48" s="335"/>
      <c r="AV48" s="335"/>
      <c r="AW48" s="335"/>
      <c r="AX48" s="335"/>
      <c r="AY48" s="335"/>
      <c r="AZ48" s="335"/>
      <c r="BA48" s="335"/>
      <c r="BB48" s="335"/>
      <c r="BC48" s="335"/>
      <c r="BD48" s="335"/>
      <c r="BE48" s="335"/>
      <c r="BF48" s="335"/>
      <c r="BG48" s="335"/>
      <c r="BH48" s="335"/>
      <c r="BI48" s="335"/>
      <c r="BJ48" s="335"/>
      <c r="BK48" s="335"/>
      <c r="BL48" s="335"/>
      <c r="BM48" s="335"/>
      <c r="BN48" s="335"/>
      <c r="BO48" s="335"/>
      <c r="BP48" s="335"/>
      <c r="BQ48" s="335"/>
      <c r="BR48" s="335"/>
      <c r="BS48" s="335"/>
      <c r="BT48" s="335"/>
      <c r="BU48" s="335"/>
      <c r="BV48" s="335"/>
      <c r="BW48" s="335"/>
      <c r="BX48" s="335"/>
      <c r="BY48" s="335"/>
      <c r="BZ48" s="335"/>
      <c r="CA48" s="335"/>
      <c r="CB48" s="335"/>
      <c r="CC48" s="335"/>
      <c r="CD48" s="335"/>
      <c r="CE48" s="335"/>
      <c r="CF48" s="335"/>
      <c r="CG48" s="335"/>
      <c r="CH48" s="335"/>
      <c r="CI48" s="335"/>
      <c r="CJ48" s="335"/>
      <c r="CK48" s="335"/>
      <c r="CL48" s="335"/>
      <c r="CM48" s="335"/>
      <c r="CN48" s="335"/>
      <c r="CO48" s="335"/>
      <c r="CP48" s="335"/>
      <c r="CQ48" s="335"/>
      <c r="CR48" s="335"/>
      <c r="CS48" s="335"/>
      <c r="CT48" s="335"/>
      <c r="CU48" s="335"/>
      <c r="CV48" s="335"/>
      <c r="CW48" s="335"/>
      <c r="CX48" s="335"/>
      <c r="CY48" s="335"/>
      <c r="CZ48" s="335"/>
      <c r="DA48" s="335"/>
      <c r="DB48" s="335"/>
      <c r="DC48" s="335"/>
      <c r="DD48" s="335"/>
      <c r="DE48" s="335"/>
      <c r="DF48" s="335"/>
      <c r="DG48" s="335"/>
      <c r="DH48" s="335"/>
      <c r="DI48" s="335"/>
      <c r="DJ48" s="335"/>
      <c r="DK48" s="335"/>
      <c r="DL48" s="335"/>
      <c r="DM48" s="335"/>
      <c r="DN48" s="335"/>
      <c r="DO48" s="335"/>
      <c r="DP48" s="335"/>
      <c r="DQ48" s="335"/>
      <c r="DR48" s="335"/>
      <c r="DS48" s="335"/>
      <c r="DT48" s="335"/>
      <c r="DU48" s="335"/>
      <c r="DV48" s="335"/>
      <c r="DW48" s="335"/>
      <c r="DX48" s="335"/>
      <c r="DY48" s="335"/>
      <c r="DZ48" s="335"/>
      <c r="EA48" s="335"/>
      <c r="EB48" s="335"/>
      <c r="EC48" s="335"/>
      <c r="ED48" s="335"/>
      <c r="EE48" s="335"/>
      <c r="EF48" s="335"/>
      <c r="EG48" s="335"/>
      <c r="EH48" s="335"/>
      <c r="EI48" s="335"/>
      <c r="EJ48" s="335"/>
      <c r="EK48" s="335"/>
      <c r="EL48" s="335"/>
      <c r="EM48" s="335"/>
      <c r="EN48" s="335"/>
      <c r="EO48" s="335"/>
      <c r="EP48" s="335"/>
      <c r="EQ48" s="335"/>
      <c r="ER48" s="335"/>
      <c r="ES48" s="335"/>
      <c r="ET48" s="335"/>
      <c r="EU48" s="335"/>
      <c r="EV48" s="335"/>
      <c r="EW48" s="335"/>
      <c r="EX48" s="335"/>
      <c r="EY48" s="335"/>
      <c r="EZ48" s="335"/>
      <c r="FA48" s="335"/>
      <c r="FB48" s="335"/>
      <c r="FC48" s="335"/>
      <c r="FD48" s="335"/>
      <c r="FE48" s="335"/>
      <c r="FF48" s="335"/>
      <c r="FG48" s="335"/>
      <c r="FH48" s="335"/>
      <c r="FI48" s="335"/>
      <c r="FJ48" s="335"/>
      <c r="FK48" s="335"/>
      <c r="FL48" s="335"/>
      <c r="FM48" s="335"/>
      <c r="FN48" s="335"/>
      <c r="FO48" s="335"/>
      <c r="FP48" s="335"/>
      <c r="FQ48" s="335"/>
      <c r="FR48" s="335"/>
      <c r="FS48" s="335"/>
      <c r="FT48" s="335"/>
      <c r="FU48" s="335"/>
      <c r="FV48" s="335"/>
      <c r="FW48" s="335"/>
      <c r="FX48" s="335"/>
      <c r="FY48" s="335"/>
      <c r="FZ48" s="335"/>
      <c r="GA48" s="335"/>
      <c r="GB48" s="335"/>
      <c r="GC48" s="335"/>
      <c r="GD48" s="335"/>
      <c r="GE48" s="335"/>
      <c r="GF48" s="335"/>
      <c r="GG48" s="335"/>
      <c r="GH48" s="335"/>
      <c r="GI48" s="335"/>
      <c r="GJ48" s="335"/>
      <c r="GK48" s="335"/>
      <c r="GL48" s="335"/>
      <c r="GM48" s="335"/>
      <c r="GN48" s="335"/>
      <c r="GO48" s="335"/>
      <c r="GP48" s="335"/>
      <c r="GQ48" s="335"/>
      <c r="GR48" s="335"/>
      <c r="GS48" s="335"/>
      <c r="GT48" s="335"/>
      <c r="GU48" s="335"/>
      <c r="GV48" s="335"/>
      <c r="GW48" s="335"/>
      <c r="GX48" s="335"/>
      <c r="GY48" s="335"/>
      <c r="GZ48" s="335"/>
      <c r="HA48" s="335"/>
      <c r="HB48" s="335"/>
      <c r="HC48" s="335"/>
      <c r="HD48" s="335"/>
      <c r="HE48" s="335"/>
      <c r="HF48" s="335"/>
      <c r="HG48" s="335"/>
      <c r="HH48" s="335"/>
      <c r="HI48" s="335"/>
      <c r="HJ48" s="335"/>
      <c r="HK48" s="335"/>
      <c r="HL48" s="335"/>
      <c r="HM48" s="335"/>
    </row>
    <row r="49" spans="1:236" x14ac:dyDescent="0.25">
      <c r="A49" s="394" t="s">
        <v>208</v>
      </c>
      <c r="B49" s="335"/>
      <c r="C49" s="335"/>
      <c r="D49" s="362">
        <f>IF($C$15&lt;1,0,$C$15)</f>
        <v>0</v>
      </c>
      <c r="E49" s="363" t="s">
        <v>41</v>
      </c>
      <c r="F49" s="357" t="s">
        <v>8</v>
      </c>
      <c r="G49" s="365"/>
      <c r="H49" s="365"/>
      <c r="I49" s="405">
        <f>'Rider Rates'!B118</f>
        <v>0</v>
      </c>
      <c r="J49" s="405">
        <f>SUM(G49:I49)</f>
        <v>0</v>
      </c>
      <c r="K49" s="366" t="s">
        <v>42</v>
      </c>
      <c r="L49" s="250"/>
      <c r="M49" s="250"/>
      <c r="N49" s="250">
        <f>D49*J49</f>
        <v>0</v>
      </c>
      <c r="O49" s="250">
        <f>SUM(L49:N49)</f>
        <v>0</v>
      </c>
      <c r="P49" s="360">
        <f>'Rider Rates'!D118</f>
        <v>45657</v>
      </c>
      <c r="Q49" s="385"/>
      <c r="R49" s="382"/>
      <c r="S49" s="376"/>
      <c r="T49" s="377"/>
      <c r="U49" s="335"/>
      <c r="V49" s="378"/>
      <c r="W49" s="335"/>
      <c r="X49" s="335"/>
      <c r="Y49" s="335"/>
      <c r="Z49" s="335"/>
      <c r="AA49" s="335"/>
      <c r="AB49" s="335"/>
      <c r="AC49" s="335"/>
      <c r="AD49" s="335"/>
      <c r="AE49" s="335"/>
      <c r="AF49" s="335"/>
      <c r="AG49" s="335"/>
      <c r="AH49" s="335"/>
      <c r="AI49" s="335"/>
      <c r="AJ49" s="335"/>
      <c r="AK49" s="335"/>
      <c r="AL49" s="335"/>
      <c r="AM49" s="335"/>
      <c r="AN49" s="335"/>
      <c r="AO49" s="335"/>
      <c r="AP49" s="335"/>
      <c r="AQ49" s="335"/>
      <c r="AR49" s="335"/>
      <c r="AS49" s="335"/>
      <c r="AT49" s="335"/>
      <c r="AU49" s="335"/>
      <c r="AV49" s="335"/>
      <c r="AW49" s="335"/>
      <c r="AX49" s="335"/>
      <c r="AY49" s="335"/>
      <c r="AZ49" s="335"/>
      <c r="BA49" s="335"/>
      <c r="BB49" s="335"/>
      <c r="BC49" s="335"/>
      <c r="BD49" s="335"/>
      <c r="BE49" s="335"/>
      <c r="BF49" s="335"/>
      <c r="BG49" s="335"/>
      <c r="BH49" s="335"/>
      <c r="BI49" s="335"/>
      <c r="BJ49" s="335"/>
      <c r="BK49" s="335"/>
      <c r="BL49" s="335"/>
      <c r="BM49" s="335"/>
      <c r="BN49" s="335"/>
      <c r="BO49" s="335"/>
      <c r="BP49" s="335"/>
      <c r="BQ49" s="335"/>
      <c r="BR49" s="335"/>
      <c r="BS49" s="335"/>
      <c r="BT49" s="335"/>
      <c r="BU49" s="335"/>
      <c r="BV49" s="335"/>
      <c r="BW49" s="335"/>
      <c r="BX49" s="335"/>
      <c r="BY49" s="335"/>
      <c r="BZ49" s="335"/>
      <c r="CA49" s="335"/>
      <c r="CB49" s="335"/>
      <c r="CC49" s="335"/>
      <c r="CD49" s="335"/>
      <c r="CE49" s="335"/>
      <c r="CF49" s="335"/>
      <c r="CG49" s="335"/>
      <c r="CH49" s="335"/>
      <c r="CI49" s="335"/>
      <c r="CJ49" s="335"/>
      <c r="CK49" s="335"/>
      <c r="CL49" s="335"/>
      <c r="CM49" s="335"/>
      <c r="CN49" s="335"/>
      <c r="CO49" s="335"/>
      <c r="CP49" s="335"/>
      <c r="CQ49" s="335"/>
      <c r="CR49" s="335"/>
      <c r="CS49" s="335"/>
      <c r="CT49" s="335"/>
      <c r="CU49" s="335"/>
      <c r="CV49" s="335"/>
      <c r="CW49" s="335"/>
      <c r="CX49" s="335"/>
      <c r="CY49" s="335"/>
      <c r="CZ49" s="335"/>
      <c r="DA49" s="335"/>
      <c r="DB49" s="335"/>
      <c r="DC49" s="335"/>
      <c r="DD49" s="335"/>
      <c r="DE49" s="335"/>
      <c r="DF49" s="335"/>
      <c r="DG49" s="335"/>
      <c r="DH49" s="335"/>
      <c r="DI49" s="335"/>
      <c r="DJ49" s="335"/>
      <c r="DK49" s="335"/>
      <c r="DL49" s="335"/>
      <c r="DM49" s="335"/>
      <c r="DN49" s="335"/>
      <c r="DO49" s="335"/>
      <c r="DP49" s="335"/>
      <c r="DQ49" s="335"/>
      <c r="DR49" s="335"/>
      <c r="DS49" s="335"/>
      <c r="DT49" s="335"/>
      <c r="DU49" s="335"/>
      <c r="DV49" s="335"/>
      <c r="DW49" s="335"/>
      <c r="DX49" s="335"/>
      <c r="DY49" s="335"/>
      <c r="DZ49" s="335"/>
      <c r="EA49" s="335"/>
      <c r="EB49" s="335"/>
      <c r="EC49" s="335"/>
      <c r="ED49" s="335"/>
      <c r="EE49" s="335"/>
      <c r="EF49" s="335"/>
      <c r="EG49" s="335"/>
      <c r="EH49" s="335"/>
      <c r="EI49" s="335"/>
      <c r="EJ49" s="335"/>
      <c r="EK49" s="335"/>
      <c r="EL49" s="335"/>
      <c r="EM49" s="335"/>
      <c r="EN49" s="335"/>
      <c r="EO49" s="335"/>
      <c r="EP49" s="335"/>
      <c r="EQ49" s="335"/>
      <c r="ER49" s="335"/>
      <c r="ES49" s="335"/>
      <c r="ET49" s="335"/>
      <c r="EU49" s="335"/>
      <c r="EV49" s="335"/>
      <c r="EW49" s="335"/>
      <c r="EX49" s="335"/>
      <c r="EY49" s="335"/>
      <c r="EZ49" s="335"/>
      <c r="FA49" s="335"/>
      <c r="FB49" s="335"/>
      <c r="FC49" s="335"/>
      <c r="FD49" s="335"/>
      <c r="FE49" s="335"/>
      <c r="FF49" s="335"/>
      <c r="FG49" s="335"/>
      <c r="FH49" s="335"/>
      <c r="FI49" s="335"/>
      <c r="FJ49" s="335"/>
      <c r="FK49" s="335"/>
      <c r="FL49" s="335"/>
      <c r="FM49" s="335"/>
      <c r="FN49" s="335"/>
      <c r="FO49" s="335"/>
      <c r="FP49" s="335"/>
      <c r="FQ49" s="335"/>
      <c r="FR49" s="335"/>
      <c r="FS49" s="335"/>
      <c r="FT49" s="335"/>
      <c r="FU49" s="335"/>
      <c r="FV49" s="335"/>
      <c r="FW49" s="335"/>
      <c r="FX49" s="335"/>
      <c r="FY49" s="335"/>
      <c r="FZ49" s="335"/>
      <c r="GA49" s="335"/>
      <c r="GB49" s="335"/>
      <c r="GC49" s="335"/>
      <c r="GD49" s="335"/>
      <c r="GE49" s="335"/>
      <c r="GF49" s="335"/>
      <c r="GG49" s="335"/>
      <c r="GH49" s="335"/>
      <c r="GI49" s="335"/>
      <c r="GJ49" s="335"/>
      <c r="GK49" s="335"/>
      <c r="GL49" s="335"/>
      <c r="GM49" s="335"/>
      <c r="GN49" s="335"/>
      <c r="GO49" s="335"/>
      <c r="GP49" s="335"/>
      <c r="GQ49" s="335"/>
      <c r="GR49" s="335"/>
      <c r="GS49" s="335"/>
      <c r="GT49" s="335"/>
      <c r="GU49" s="335"/>
      <c r="GV49" s="335"/>
      <c r="GW49" s="335"/>
      <c r="GX49" s="335"/>
      <c r="GY49" s="335"/>
      <c r="GZ49" s="335"/>
      <c r="HA49" s="335"/>
      <c r="HB49" s="335"/>
      <c r="HC49" s="335"/>
      <c r="HD49" s="335"/>
      <c r="HE49" s="335"/>
      <c r="HF49" s="335"/>
      <c r="HG49" s="335"/>
      <c r="HH49" s="335"/>
      <c r="HI49" s="335"/>
      <c r="HJ49" s="335"/>
      <c r="HK49" s="335"/>
      <c r="HL49" s="335"/>
      <c r="HM49" s="335"/>
    </row>
    <row r="50" spans="1:236" x14ac:dyDescent="0.25">
      <c r="A50" s="335" t="s">
        <v>233</v>
      </c>
      <c r="B50" s="335"/>
      <c r="C50" s="335"/>
      <c r="D50" s="362">
        <f>IF(C15&lt;0,0,IF(C15&gt;833000,833000,C15))</f>
        <v>0</v>
      </c>
      <c r="E50" s="363" t="s">
        <v>41</v>
      </c>
      <c r="F50" s="364" t="s">
        <v>8</v>
      </c>
      <c r="G50" s="439"/>
      <c r="H50" s="439"/>
      <c r="I50" s="439">
        <f>'Rider Rates'!$B$125</f>
        <v>2.9050000000000001E-4</v>
      </c>
      <c r="J50" s="439">
        <f>SUM(G50:I50)</f>
        <v>2.9050000000000001E-4</v>
      </c>
      <c r="K50" s="366" t="s">
        <v>42</v>
      </c>
      <c r="L50" s="440"/>
      <c r="M50" s="440"/>
      <c r="N50" s="440">
        <f>IF(D50*J50&gt;'Rider Rates'!$C$125,'Rider Rates'!$C$125,D50*J50)</f>
        <v>0</v>
      </c>
      <c r="O50" s="440">
        <f>SUM(L50:N50)</f>
        <v>0</v>
      </c>
      <c r="P50" s="408">
        <f>'Rider Rates'!$E$125</f>
        <v>45658</v>
      </c>
      <c r="Q50" s="385"/>
      <c r="R50" s="382"/>
      <c r="S50" s="376"/>
      <c r="T50" s="377"/>
      <c r="U50" s="335"/>
      <c r="V50" s="378"/>
      <c r="W50" s="335"/>
      <c r="X50" s="335"/>
      <c r="Y50" s="335"/>
      <c r="Z50" s="335"/>
      <c r="AA50" s="335"/>
      <c r="AB50" s="335"/>
      <c r="AC50" s="335"/>
      <c r="AD50" s="335"/>
      <c r="AE50" s="335"/>
      <c r="AF50" s="335"/>
      <c r="AG50" s="335"/>
      <c r="AH50" s="335"/>
      <c r="AI50" s="335"/>
      <c r="AJ50" s="335"/>
      <c r="AK50" s="335"/>
      <c r="AL50" s="335"/>
      <c r="AM50" s="335"/>
      <c r="AN50" s="335"/>
      <c r="AO50" s="335"/>
      <c r="AP50" s="335"/>
      <c r="AQ50" s="335"/>
      <c r="AR50" s="335"/>
      <c r="AS50" s="335"/>
      <c r="AT50" s="335"/>
      <c r="AU50" s="335"/>
      <c r="AV50" s="335"/>
      <c r="AW50" s="335"/>
      <c r="AX50" s="335"/>
      <c r="AY50" s="335"/>
      <c r="AZ50" s="335"/>
      <c r="BA50" s="335"/>
      <c r="BB50" s="335"/>
      <c r="BC50" s="335"/>
      <c r="BD50" s="335"/>
      <c r="BE50" s="335"/>
      <c r="BF50" s="335"/>
      <c r="BG50" s="335"/>
      <c r="BH50" s="335"/>
      <c r="BI50" s="335"/>
      <c r="BJ50" s="335"/>
      <c r="BK50" s="335"/>
      <c r="BL50" s="335"/>
      <c r="BM50" s="335"/>
      <c r="BN50" s="335"/>
      <c r="BO50" s="335"/>
      <c r="BP50" s="335"/>
      <c r="BQ50" s="335"/>
      <c r="BR50" s="335"/>
      <c r="BS50" s="335"/>
      <c r="BT50" s="335"/>
      <c r="BU50" s="335"/>
      <c r="BV50" s="335"/>
      <c r="BW50" s="335"/>
      <c r="BX50" s="335"/>
      <c r="BY50" s="335"/>
      <c r="BZ50" s="335"/>
      <c r="CA50" s="335"/>
      <c r="CB50" s="335"/>
      <c r="CC50" s="335"/>
      <c r="CD50" s="335"/>
      <c r="CE50" s="335"/>
      <c r="CF50" s="335"/>
      <c r="CG50" s="335"/>
      <c r="CH50" s="335"/>
      <c r="CI50" s="335"/>
      <c r="CJ50" s="335"/>
      <c r="CK50" s="335"/>
      <c r="CL50" s="335"/>
      <c r="CM50" s="335"/>
      <c r="CN50" s="335"/>
      <c r="CO50" s="335"/>
      <c r="CP50" s="335"/>
      <c r="CQ50" s="335"/>
      <c r="CR50" s="335"/>
      <c r="CS50" s="335"/>
      <c r="CT50" s="335"/>
      <c r="CU50" s="335"/>
      <c r="CV50" s="335"/>
      <c r="CW50" s="335"/>
      <c r="CX50" s="335"/>
      <c r="CY50" s="335"/>
      <c r="CZ50" s="335"/>
      <c r="DA50" s="335"/>
      <c r="DB50" s="335"/>
      <c r="DC50" s="335"/>
      <c r="DD50" s="335"/>
      <c r="DE50" s="335"/>
      <c r="DF50" s="335"/>
      <c r="DG50" s="335"/>
      <c r="DH50" s="335"/>
      <c r="DI50" s="335"/>
      <c r="DJ50" s="335"/>
      <c r="DK50" s="335"/>
      <c r="DL50" s="335"/>
      <c r="DM50" s="335"/>
      <c r="DN50" s="335"/>
      <c r="DO50" s="335"/>
      <c r="DP50" s="335"/>
      <c r="DQ50" s="335"/>
      <c r="DR50" s="335"/>
      <c r="DS50" s="335"/>
      <c r="DT50" s="335"/>
      <c r="DU50" s="335"/>
      <c r="DV50" s="335"/>
      <c r="DW50" s="335"/>
      <c r="DX50" s="335"/>
      <c r="DY50" s="335"/>
      <c r="DZ50" s="335"/>
      <c r="EA50" s="335"/>
      <c r="EB50" s="335"/>
      <c r="EC50" s="335"/>
      <c r="ED50" s="335"/>
      <c r="EE50" s="335"/>
      <c r="EF50" s="335"/>
      <c r="EG50" s="335"/>
      <c r="EH50" s="335"/>
      <c r="EI50" s="335"/>
      <c r="EJ50" s="335"/>
      <c r="EK50" s="335"/>
      <c r="EL50" s="335"/>
      <c r="EM50" s="335"/>
      <c r="EN50" s="335"/>
      <c r="EO50" s="335"/>
      <c r="EP50" s="335"/>
      <c r="EQ50" s="335"/>
      <c r="ER50" s="335"/>
      <c r="ES50" s="335"/>
      <c r="ET50" s="335"/>
      <c r="EU50" s="335"/>
      <c r="EV50" s="335"/>
      <c r="EW50" s="335"/>
      <c r="EX50" s="335"/>
      <c r="EY50" s="335"/>
      <c r="EZ50" s="335"/>
      <c r="FA50" s="335"/>
      <c r="FB50" s="335"/>
      <c r="FC50" s="335"/>
      <c r="FD50" s="335"/>
      <c r="FE50" s="335"/>
      <c r="FF50" s="335"/>
      <c r="FG50" s="335"/>
      <c r="FH50" s="335"/>
      <c r="FI50" s="335"/>
      <c r="FJ50" s="335"/>
      <c r="FK50" s="335"/>
      <c r="FL50" s="335"/>
      <c r="FM50" s="335"/>
      <c r="FN50" s="335"/>
      <c r="FO50" s="335"/>
      <c r="FP50" s="335"/>
      <c r="FQ50" s="335"/>
      <c r="FR50" s="335"/>
      <c r="FS50" s="335"/>
      <c r="FT50" s="335"/>
      <c r="FU50" s="335"/>
      <c r="FV50" s="335"/>
      <c r="FW50" s="335"/>
      <c r="FX50" s="335"/>
      <c r="FY50" s="335"/>
      <c r="FZ50" s="335"/>
      <c r="GA50" s="335"/>
      <c r="GB50" s="335"/>
      <c r="GC50" s="335"/>
      <c r="GD50" s="335"/>
      <c r="GE50" s="335"/>
      <c r="GF50" s="335"/>
      <c r="GG50" s="335"/>
      <c r="GH50" s="335"/>
      <c r="GI50" s="335"/>
      <c r="GJ50" s="335"/>
      <c r="GK50" s="335"/>
      <c r="GL50" s="335"/>
      <c r="GM50" s="335"/>
      <c r="GN50" s="335"/>
      <c r="GO50" s="335"/>
      <c r="GP50" s="335"/>
      <c r="GQ50" s="335"/>
      <c r="GR50" s="335"/>
      <c r="GS50" s="335"/>
      <c r="GT50" s="335"/>
      <c r="GU50" s="335"/>
      <c r="GV50" s="335"/>
      <c r="GW50" s="335"/>
      <c r="GX50" s="335"/>
      <c r="GY50" s="335"/>
      <c r="GZ50" s="335"/>
      <c r="HA50" s="335"/>
      <c r="HB50" s="335"/>
      <c r="HC50" s="335"/>
      <c r="HD50" s="335"/>
      <c r="HE50" s="335"/>
      <c r="HF50" s="335"/>
      <c r="HG50" s="335"/>
      <c r="HH50" s="335"/>
      <c r="HI50" s="335"/>
      <c r="HJ50" s="335"/>
      <c r="HK50" s="335"/>
      <c r="HL50" s="335"/>
      <c r="HM50" s="335"/>
    </row>
    <row r="51" spans="1:236" x14ac:dyDescent="0.25">
      <c r="A51" s="335" t="s">
        <v>234</v>
      </c>
      <c r="B51" s="335"/>
      <c r="C51" s="335"/>
      <c r="D51" s="390">
        <f>IF(C15&gt;833000,C15-833000,0)</f>
        <v>0</v>
      </c>
      <c r="E51" s="363" t="s">
        <v>41</v>
      </c>
      <c r="F51" s="364" t="s">
        <v>8</v>
      </c>
      <c r="G51" s="439"/>
      <c r="H51" s="439"/>
      <c r="I51" s="439">
        <f>'Rider Rates'!$B$126</f>
        <v>0</v>
      </c>
      <c r="J51" s="439">
        <f>SUM(G51:I51)</f>
        <v>0</v>
      </c>
      <c r="K51" s="366" t="s">
        <v>42</v>
      </c>
      <c r="L51" s="440"/>
      <c r="M51" s="440"/>
      <c r="N51" s="440">
        <f>D51*J51</f>
        <v>0</v>
      </c>
      <c r="O51" s="440">
        <f>SUM(L51:N51)</f>
        <v>0</v>
      </c>
      <c r="P51" s="408">
        <f>'Rider Rates'!$E$126</f>
        <v>45658</v>
      </c>
      <c r="Q51" s="385"/>
      <c r="R51" s="382"/>
      <c r="S51" s="376"/>
      <c r="T51" s="377"/>
      <c r="U51" s="335"/>
      <c r="V51" s="378"/>
      <c r="W51" s="335"/>
      <c r="X51" s="335"/>
      <c r="Y51" s="335"/>
      <c r="Z51" s="335"/>
      <c r="AA51" s="335"/>
      <c r="AB51" s="335"/>
      <c r="AC51" s="335"/>
      <c r="AD51" s="335"/>
      <c r="AE51" s="335"/>
      <c r="AF51" s="335"/>
      <c r="AG51" s="335"/>
      <c r="AH51" s="335"/>
      <c r="AI51" s="335"/>
      <c r="AJ51" s="335"/>
      <c r="AK51" s="335"/>
      <c r="AL51" s="335"/>
      <c r="AM51" s="335"/>
      <c r="AN51" s="335"/>
      <c r="AO51" s="335"/>
      <c r="AP51" s="335"/>
      <c r="AQ51" s="335"/>
      <c r="AR51" s="335"/>
      <c r="AS51" s="335"/>
      <c r="AT51" s="335"/>
      <c r="AU51" s="335"/>
      <c r="AV51" s="335"/>
      <c r="AW51" s="335"/>
      <c r="AX51" s="335"/>
      <c r="AY51" s="335"/>
      <c r="AZ51" s="335"/>
      <c r="BA51" s="335"/>
      <c r="BB51" s="335"/>
      <c r="BC51" s="335"/>
      <c r="BD51" s="335"/>
      <c r="BE51" s="335"/>
      <c r="BF51" s="335"/>
      <c r="BG51" s="335"/>
      <c r="BH51" s="335"/>
      <c r="BI51" s="335"/>
      <c r="BJ51" s="335"/>
      <c r="BK51" s="335"/>
      <c r="BL51" s="335"/>
      <c r="BM51" s="335"/>
      <c r="BN51" s="335"/>
      <c r="BO51" s="335"/>
      <c r="BP51" s="335"/>
      <c r="BQ51" s="335"/>
      <c r="BR51" s="335"/>
      <c r="BS51" s="335"/>
      <c r="BT51" s="335"/>
      <c r="BU51" s="335"/>
      <c r="BV51" s="335"/>
      <c r="BW51" s="335"/>
      <c r="BX51" s="335"/>
      <c r="BY51" s="335"/>
      <c r="BZ51" s="335"/>
      <c r="CA51" s="335"/>
      <c r="CB51" s="335"/>
      <c r="CC51" s="335"/>
      <c r="CD51" s="335"/>
      <c r="CE51" s="335"/>
      <c r="CF51" s="335"/>
      <c r="CG51" s="335"/>
      <c r="CH51" s="335"/>
      <c r="CI51" s="335"/>
      <c r="CJ51" s="335"/>
      <c r="CK51" s="335"/>
      <c r="CL51" s="335"/>
      <c r="CM51" s="335"/>
      <c r="CN51" s="335"/>
      <c r="CO51" s="335"/>
      <c r="CP51" s="335"/>
      <c r="CQ51" s="335"/>
      <c r="CR51" s="335"/>
      <c r="CS51" s="335"/>
      <c r="CT51" s="335"/>
      <c r="CU51" s="335"/>
      <c r="CV51" s="335"/>
      <c r="CW51" s="335"/>
      <c r="CX51" s="335"/>
      <c r="CY51" s="335"/>
      <c r="CZ51" s="335"/>
      <c r="DA51" s="335"/>
      <c r="DB51" s="335"/>
      <c r="DC51" s="335"/>
      <c r="DD51" s="335"/>
      <c r="DE51" s="335"/>
      <c r="DF51" s="335"/>
      <c r="DG51" s="335"/>
      <c r="DH51" s="335"/>
      <c r="DI51" s="335"/>
      <c r="DJ51" s="335"/>
      <c r="DK51" s="335"/>
      <c r="DL51" s="335"/>
      <c r="DM51" s="335"/>
      <c r="DN51" s="335"/>
      <c r="DO51" s="335"/>
      <c r="DP51" s="335"/>
      <c r="DQ51" s="335"/>
      <c r="DR51" s="335"/>
      <c r="DS51" s="335"/>
      <c r="DT51" s="335"/>
      <c r="DU51" s="335"/>
      <c r="DV51" s="335"/>
      <c r="DW51" s="335"/>
      <c r="DX51" s="335"/>
      <c r="DY51" s="335"/>
      <c r="DZ51" s="335"/>
      <c r="EA51" s="335"/>
      <c r="EB51" s="335"/>
      <c r="EC51" s="335"/>
      <c r="ED51" s="335"/>
      <c r="EE51" s="335"/>
      <c r="EF51" s="335"/>
      <c r="EG51" s="335"/>
      <c r="EH51" s="335"/>
      <c r="EI51" s="335"/>
      <c r="EJ51" s="335"/>
      <c r="EK51" s="335"/>
      <c r="EL51" s="335"/>
      <c r="EM51" s="335"/>
      <c r="EN51" s="335"/>
      <c r="EO51" s="335"/>
      <c r="EP51" s="335"/>
      <c r="EQ51" s="335"/>
      <c r="ER51" s="335"/>
      <c r="ES51" s="335"/>
      <c r="ET51" s="335"/>
      <c r="EU51" s="335"/>
      <c r="EV51" s="335"/>
      <c r="EW51" s="335"/>
      <c r="EX51" s="335"/>
      <c r="EY51" s="335"/>
      <c r="EZ51" s="335"/>
      <c r="FA51" s="335"/>
      <c r="FB51" s="335"/>
      <c r="FC51" s="335"/>
      <c r="FD51" s="335"/>
      <c r="FE51" s="335"/>
      <c r="FF51" s="335"/>
      <c r="FG51" s="335"/>
      <c r="FH51" s="335"/>
      <c r="FI51" s="335"/>
      <c r="FJ51" s="335"/>
      <c r="FK51" s="335"/>
      <c r="FL51" s="335"/>
      <c r="FM51" s="335"/>
      <c r="FN51" s="335"/>
      <c r="FO51" s="335"/>
      <c r="FP51" s="335"/>
      <c r="FQ51" s="335"/>
      <c r="FR51" s="335"/>
      <c r="FS51" s="335"/>
      <c r="FT51" s="335"/>
      <c r="FU51" s="335"/>
      <c r="FV51" s="335"/>
      <c r="FW51" s="335"/>
      <c r="FX51" s="335"/>
      <c r="FY51" s="335"/>
      <c r="FZ51" s="335"/>
      <c r="GA51" s="335"/>
      <c r="GB51" s="335"/>
      <c r="GC51" s="335"/>
      <c r="GD51" s="335"/>
      <c r="GE51" s="335"/>
      <c r="GF51" s="335"/>
      <c r="GG51" s="335"/>
      <c r="GH51" s="335"/>
      <c r="GI51" s="335"/>
      <c r="GJ51" s="335"/>
      <c r="GK51" s="335"/>
      <c r="GL51" s="335"/>
      <c r="GM51" s="335"/>
      <c r="GN51" s="335"/>
      <c r="GO51" s="335"/>
      <c r="GP51" s="335"/>
      <c r="GQ51" s="335"/>
      <c r="GR51" s="335"/>
      <c r="GS51" s="335"/>
      <c r="GT51" s="335"/>
      <c r="GU51" s="335"/>
      <c r="GV51" s="335"/>
      <c r="GW51" s="335"/>
      <c r="GX51" s="335"/>
      <c r="GY51" s="335"/>
      <c r="GZ51" s="335"/>
      <c r="HA51" s="335"/>
      <c r="HB51" s="335"/>
      <c r="HC51" s="335"/>
      <c r="HD51" s="335"/>
      <c r="HE51" s="335"/>
      <c r="HF51" s="335"/>
      <c r="HG51" s="335"/>
      <c r="HH51" s="335"/>
      <c r="HI51" s="335"/>
      <c r="HJ51" s="335"/>
      <c r="HK51" s="335"/>
      <c r="HL51" s="335"/>
      <c r="HM51" s="335"/>
    </row>
    <row r="52" spans="1:236" x14ac:dyDescent="0.25">
      <c r="A52" s="396" t="s">
        <v>242</v>
      </c>
      <c r="B52" s="335"/>
      <c r="C52" s="335"/>
      <c r="D52" s="362">
        <f>C15</f>
        <v>0</v>
      </c>
      <c r="E52" s="363" t="s">
        <v>41</v>
      </c>
      <c r="F52" s="357" t="s">
        <v>8</v>
      </c>
      <c r="G52" s="388"/>
      <c r="H52" s="388"/>
      <c r="I52" s="388">
        <f>'Rider Rates'!$B$130</f>
        <v>0</v>
      </c>
      <c r="J52" s="395">
        <f>SUM(G52:I52)</f>
        <v>0</v>
      </c>
      <c r="K52" s="366" t="s">
        <v>42</v>
      </c>
      <c r="L52" s="250"/>
      <c r="M52" s="250"/>
      <c r="N52" s="250">
        <f>D52*J52</f>
        <v>0</v>
      </c>
      <c r="O52" s="250">
        <f>SUM(L52:N52)</f>
        <v>0</v>
      </c>
      <c r="P52" s="360">
        <f>'Rider Rates'!$D$130</f>
        <v>44531</v>
      </c>
      <c r="Q52" s="385"/>
      <c r="R52" s="382"/>
      <c r="S52" s="376"/>
      <c r="T52" s="377"/>
      <c r="U52" s="335"/>
      <c r="V52" s="378"/>
      <c r="W52" s="335"/>
      <c r="X52" s="335"/>
      <c r="Y52" s="335"/>
      <c r="Z52" s="335"/>
      <c r="AA52" s="335"/>
      <c r="AB52" s="335"/>
      <c r="AC52" s="335"/>
      <c r="AD52" s="335"/>
      <c r="AE52" s="335"/>
      <c r="AF52" s="335"/>
      <c r="AG52" s="335"/>
      <c r="AH52" s="335"/>
      <c r="AI52" s="335"/>
      <c r="AJ52" s="335"/>
      <c r="AK52" s="335"/>
      <c r="AL52" s="335"/>
      <c r="AM52" s="335"/>
      <c r="AN52" s="335"/>
      <c r="AO52" s="335"/>
      <c r="AP52" s="335"/>
      <c r="AQ52" s="335"/>
      <c r="AR52" s="335"/>
      <c r="AS52" s="335"/>
      <c r="AT52" s="335"/>
      <c r="AU52" s="335"/>
      <c r="AV52" s="335"/>
      <c r="AW52" s="335"/>
      <c r="AX52" s="335"/>
      <c r="AY52" s="335"/>
      <c r="AZ52" s="335"/>
      <c r="BA52" s="335"/>
      <c r="BB52" s="335"/>
      <c r="BC52" s="335"/>
      <c r="BD52" s="335"/>
      <c r="BE52" s="335"/>
      <c r="BF52" s="335"/>
      <c r="BG52" s="335"/>
      <c r="BH52" s="335"/>
      <c r="BI52" s="335"/>
      <c r="BJ52" s="335"/>
      <c r="BK52" s="335"/>
      <c r="BL52" s="335"/>
      <c r="BM52" s="335"/>
      <c r="BN52" s="335"/>
      <c r="BO52" s="335"/>
      <c r="BP52" s="335"/>
      <c r="BQ52" s="335"/>
      <c r="BR52" s="335"/>
      <c r="BS52" s="335"/>
      <c r="BT52" s="335"/>
      <c r="BU52" s="335"/>
      <c r="BV52" s="335"/>
      <c r="BW52" s="335"/>
      <c r="BX52" s="335"/>
      <c r="BY52" s="335"/>
      <c r="BZ52" s="335"/>
      <c r="CA52" s="335"/>
      <c r="CB52" s="335"/>
      <c r="CC52" s="335"/>
      <c r="CD52" s="335"/>
      <c r="CE52" s="335"/>
      <c r="CF52" s="335"/>
      <c r="CG52" s="335"/>
      <c r="CH52" s="335"/>
      <c r="CI52" s="335"/>
      <c r="CJ52" s="335"/>
      <c r="CK52" s="335"/>
      <c r="CL52" s="335"/>
      <c r="CM52" s="335"/>
      <c r="CN52" s="335"/>
      <c r="CO52" s="335"/>
      <c r="CP52" s="335"/>
      <c r="CQ52" s="335"/>
      <c r="CR52" s="335"/>
      <c r="CS52" s="335"/>
      <c r="CT52" s="335"/>
      <c r="CU52" s="335"/>
      <c r="CV52" s="335"/>
      <c r="CW52" s="335"/>
      <c r="CX52" s="335"/>
      <c r="CY52" s="335"/>
      <c r="CZ52" s="335"/>
      <c r="DA52" s="335"/>
      <c r="DB52" s="335"/>
      <c r="DC52" s="335"/>
      <c r="DD52" s="335"/>
      <c r="DE52" s="335"/>
      <c r="DF52" s="335"/>
      <c r="DG52" s="335"/>
      <c r="DH52" s="335"/>
      <c r="DI52" s="335"/>
      <c r="DJ52" s="335"/>
      <c r="DK52" s="335"/>
      <c r="DL52" s="335"/>
      <c r="DM52" s="335"/>
      <c r="DN52" s="335"/>
      <c r="DO52" s="335"/>
      <c r="DP52" s="335"/>
      <c r="DQ52" s="335"/>
      <c r="DR52" s="335"/>
      <c r="DS52" s="335"/>
      <c r="DT52" s="335"/>
      <c r="DU52" s="335"/>
      <c r="DV52" s="335"/>
      <c r="DW52" s="335"/>
      <c r="DX52" s="335"/>
      <c r="DY52" s="335"/>
      <c r="DZ52" s="335"/>
      <c r="EA52" s="335"/>
      <c r="EB52" s="335"/>
      <c r="EC52" s="335"/>
      <c r="ED52" s="335"/>
      <c r="EE52" s="335"/>
      <c r="EF52" s="335"/>
      <c r="EG52" s="335"/>
      <c r="EH52" s="335"/>
      <c r="EI52" s="335"/>
      <c r="EJ52" s="335"/>
      <c r="EK52" s="335"/>
      <c r="EL52" s="335"/>
      <c r="EM52" s="335"/>
      <c r="EN52" s="335"/>
      <c r="EO52" s="335"/>
      <c r="EP52" s="335"/>
      <c r="EQ52" s="335"/>
      <c r="ER52" s="335"/>
      <c r="ES52" s="335"/>
      <c r="ET52" s="335"/>
      <c r="EU52" s="335"/>
      <c r="EV52" s="335"/>
      <c r="EW52" s="335"/>
      <c r="EX52" s="335"/>
      <c r="EY52" s="335"/>
      <c r="EZ52" s="335"/>
      <c r="FA52" s="335"/>
      <c r="FB52" s="335"/>
      <c r="FC52" s="335"/>
      <c r="FD52" s="335"/>
      <c r="FE52" s="335"/>
      <c r="FF52" s="335"/>
      <c r="FG52" s="335"/>
      <c r="FH52" s="335"/>
      <c r="FI52" s="335"/>
      <c r="FJ52" s="335"/>
      <c r="FK52" s="335"/>
      <c r="FL52" s="335"/>
      <c r="FM52" s="335"/>
      <c r="FN52" s="335"/>
      <c r="FO52" s="335"/>
      <c r="FP52" s="335"/>
      <c r="FQ52" s="335"/>
      <c r="FR52" s="335"/>
      <c r="FS52" s="335"/>
      <c r="FT52" s="335"/>
      <c r="FU52" s="335"/>
      <c r="FV52" s="335"/>
      <c r="FW52" s="335"/>
      <c r="FX52" s="335"/>
      <c r="FY52" s="335"/>
      <c r="FZ52" s="335"/>
      <c r="GA52" s="335"/>
      <c r="GB52" s="335"/>
      <c r="GC52" s="335"/>
      <c r="GD52" s="335"/>
      <c r="GE52" s="335"/>
      <c r="GF52" s="335"/>
      <c r="GG52" s="335"/>
      <c r="GH52" s="335"/>
      <c r="GI52" s="335"/>
      <c r="GJ52" s="335"/>
      <c r="GK52" s="335"/>
      <c r="GL52" s="335"/>
      <c r="GM52" s="335"/>
      <c r="GN52" s="335"/>
      <c r="GO52" s="335"/>
      <c r="GP52" s="335"/>
      <c r="GQ52" s="335"/>
      <c r="GR52" s="335"/>
      <c r="GS52" s="335"/>
      <c r="GT52" s="335"/>
      <c r="GU52" s="335"/>
      <c r="GV52" s="335"/>
      <c r="GW52" s="335"/>
      <c r="GX52" s="335"/>
      <c r="GY52" s="335"/>
      <c r="GZ52" s="335"/>
      <c r="HA52" s="335"/>
      <c r="HB52" s="335"/>
      <c r="HC52" s="335"/>
      <c r="HD52" s="335"/>
      <c r="HE52" s="335"/>
      <c r="HF52" s="335"/>
      <c r="HG52" s="335"/>
      <c r="HH52" s="335"/>
      <c r="HI52" s="335"/>
      <c r="HJ52" s="335"/>
      <c r="HK52" s="335"/>
      <c r="HL52" s="335"/>
      <c r="HM52" s="335"/>
    </row>
    <row r="53" spans="1:236" x14ac:dyDescent="0.25">
      <c r="A53" s="396" t="s">
        <v>241</v>
      </c>
      <c r="B53" s="335"/>
      <c r="C53" s="335"/>
      <c r="D53" s="362"/>
      <c r="E53" s="363" t="s">
        <v>115</v>
      </c>
      <c r="F53" s="364" t="s">
        <v>8</v>
      </c>
      <c r="G53" s="406"/>
      <c r="H53" s="406"/>
      <c r="I53" s="406">
        <f>'Rider Rates'!$B$137</f>
        <v>0</v>
      </c>
      <c r="J53" s="406">
        <f>SUM(G53:I53)</f>
        <v>0</v>
      </c>
      <c r="K53" s="366"/>
      <c r="L53" s="407"/>
      <c r="M53" s="407"/>
      <c r="N53" s="407">
        <f>J53</f>
        <v>0</v>
      </c>
      <c r="O53" s="407">
        <f>SUM(L53:N53)</f>
        <v>0</v>
      </c>
      <c r="P53" s="408">
        <f>'Rider Rates'!$D$137</f>
        <v>44531</v>
      </c>
      <c r="Q53" s="385"/>
      <c r="R53" s="382"/>
      <c r="S53" s="376"/>
      <c r="T53" s="377"/>
      <c r="U53" s="335"/>
      <c r="V53" s="378"/>
      <c r="W53" s="335"/>
      <c r="X53" s="335"/>
      <c r="Y53" s="335"/>
      <c r="Z53" s="335"/>
      <c r="AA53" s="335"/>
      <c r="AB53" s="335"/>
      <c r="AC53" s="335"/>
      <c r="AD53" s="335"/>
      <c r="AE53" s="335"/>
      <c r="AF53" s="335"/>
      <c r="AG53" s="335"/>
      <c r="AH53" s="335"/>
      <c r="AI53" s="335"/>
      <c r="AJ53" s="335"/>
      <c r="AK53" s="335"/>
      <c r="AL53" s="335"/>
      <c r="AM53" s="335"/>
      <c r="AN53" s="335"/>
      <c r="AO53" s="335"/>
      <c r="AP53" s="335"/>
      <c r="AQ53" s="335"/>
      <c r="AR53" s="335"/>
      <c r="AS53" s="335"/>
      <c r="AT53" s="335"/>
      <c r="AU53" s="335"/>
      <c r="AV53" s="335"/>
      <c r="AW53" s="335"/>
      <c r="AX53" s="335"/>
      <c r="AY53" s="335"/>
      <c r="AZ53" s="335"/>
      <c r="BA53" s="335"/>
      <c r="BB53" s="335"/>
      <c r="BC53" s="335"/>
      <c r="BD53" s="335"/>
      <c r="BE53" s="335"/>
      <c r="BF53" s="335"/>
      <c r="BG53" s="335"/>
      <c r="BH53" s="335"/>
      <c r="BI53" s="335"/>
      <c r="BJ53" s="335"/>
      <c r="BK53" s="335"/>
      <c r="BL53" s="335"/>
      <c r="BM53" s="335"/>
      <c r="BN53" s="335"/>
      <c r="BO53" s="335"/>
      <c r="BP53" s="335"/>
      <c r="BQ53" s="335"/>
      <c r="BR53" s="335"/>
      <c r="BS53" s="335"/>
      <c r="BT53" s="335"/>
      <c r="BU53" s="335"/>
      <c r="BV53" s="335"/>
      <c r="BW53" s="335"/>
      <c r="BX53" s="335"/>
      <c r="BY53" s="335"/>
      <c r="BZ53" s="335"/>
      <c r="CA53" s="335"/>
      <c r="CB53" s="335"/>
      <c r="CC53" s="335"/>
      <c r="CD53" s="335"/>
      <c r="CE53" s="335"/>
      <c r="CF53" s="335"/>
      <c r="CG53" s="335"/>
      <c r="CH53" s="335"/>
      <c r="CI53" s="335"/>
      <c r="CJ53" s="335"/>
      <c r="CK53" s="335"/>
      <c r="CL53" s="335"/>
      <c r="CM53" s="335"/>
      <c r="CN53" s="335"/>
      <c r="CO53" s="335"/>
      <c r="CP53" s="335"/>
      <c r="CQ53" s="335"/>
      <c r="CR53" s="335"/>
      <c r="CS53" s="335"/>
      <c r="CT53" s="335"/>
      <c r="CU53" s="335"/>
      <c r="CV53" s="335"/>
      <c r="CW53" s="335"/>
      <c r="CX53" s="335"/>
      <c r="CY53" s="335"/>
      <c r="CZ53" s="335"/>
      <c r="DA53" s="335"/>
      <c r="DB53" s="335"/>
      <c r="DC53" s="335"/>
      <c r="DD53" s="335"/>
      <c r="DE53" s="335"/>
      <c r="DF53" s="335"/>
      <c r="DG53" s="335"/>
      <c r="DH53" s="335"/>
      <c r="DI53" s="335"/>
      <c r="DJ53" s="335"/>
      <c r="DK53" s="335"/>
      <c r="DL53" s="335"/>
      <c r="DM53" s="335"/>
      <c r="DN53" s="335"/>
      <c r="DO53" s="335"/>
      <c r="DP53" s="335"/>
      <c r="DQ53" s="335"/>
      <c r="DR53" s="335"/>
      <c r="DS53" s="335"/>
      <c r="DT53" s="335"/>
      <c r="DU53" s="335"/>
      <c r="DV53" s="335"/>
      <c r="DW53" s="335"/>
      <c r="DX53" s="335"/>
      <c r="DY53" s="335"/>
      <c r="DZ53" s="335"/>
      <c r="EA53" s="335"/>
      <c r="EB53" s="335"/>
      <c r="EC53" s="335"/>
      <c r="ED53" s="335"/>
      <c r="EE53" s="335"/>
      <c r="EF53" s="335"/>
      <c r="EG53" s="335"/>
      <c r="EH53" s="335"/>
      <c r="EI53" s="335"/>
      <c r="EJ53" s="335"/>
      <c r="EK53" s="335"/>
      <c r="EL53" s="335"/>
      <c r="EM53" s="335"/>
      <c r="EN53" s="335"/>
      <c r="EO53" s="335"/>
      <c r="EP53" s="335"/>
      <c r="EQ53" s="335"/>
      <c r="ER53" s="335"/>
      <c r="ES53" s="335"/>
      <c r="ET53" s="335"/>
      <c r="EU53" s="335"/>
      <c r="EV53" s="335"/>
      <c r="EW53" s="335"/>
      <c r="EX53" s="335"/>
      <c r="EY53" s="335"/>
      <c r="EZ53" s="335"/>
      <c r="FA53" s="335"/>
      <c r="FB53" s="335"/>
      <c r="FC53" s="335"/>
      <c r="FD53" s="335"/>
      <c r="FE53" s="335"/>
      <c r="FF53" s="335"/>
      <c r="FG53" s="335"/>
      <c r="FH53" s="335"/>
      <c r="FI53" s="335"/>
      <c r="FJ53" s="335"/>
      <c r="FK53" s="335"/>
      <c r="FL53" s="335"/>
      <c r="FM53" s="335"/>
      <c r="FN53" s="335"/>
      <c r="FO53" s="335"/>
      <c r="FP53" s="335"/>
      <c r="FQ53" s="335"/>
      <c r="FR53" s="335"/>
      <c r="FS53" s="335"/>
      <c r="FT53" s="335"/>
      <c r="FU53" s="335"/>
      <c r="FV53" s="335"/>
      <c r="FW53" s="335"/>
      <c r="FX53" s="335"/>
      <c r="FY53" s="335"/>
      <c r="FZ53" s="335"/>
      <c r="GA53" s="335"/>
      <c r="GB53" s="335"/>
      <c r="GC53" s="335"/>
      <c r="GD53" s="335"/>
      <c r="GE53" s="335"/>
      <c r="GF53" s="335"/>
      <c r="GG53" s="335"/>
      <c r="GH53" s="335"/>
      <c r="GI53" s="335"/>
      <c r="GJ53" s="335"/>
      <c r="GK53" s="335"/>
      <c r="GL53" s="335"/>
      <c r="GM53" s="335"/>
      <c r="GN53" s="335"/>
      <c r="GO53" s="335"/>
      <c r="GP53" s="335"/>
      <c r="GQ53" s="335"/>
      <c r="GR53" s="335"/>
      <c r="GS53" s="335"/>
      <c r="GT53" s="335"/>
      <c r="GU53" s="335"/>
      <c r="GV53" s="335"/>
      <c r="GW53" s="335"/>
      <c r="GX53" s="335"/>
      <c r="GY53" s="335"/>
      <c r="GZ53" s="335"/>
      <c r="HA53" s="335"/>
      <c r="HB53" s="335"/>
      <c r="HC53" s="335"/>
      <c r="HD53" s="335"/>
      <c r="HE53" s="335"/>
      <c r="HF53" s="335"/>
      <c r="HG53" s="335"/>
      <c r="HH53" s="335"/>
      <c r="HI53" s="335"/>
      <c r="HJ53" s="335"/>
      <c r="HK53" s="335"/>
      <c r="HL53" s="335"/>
      <c r="HM53" s="335"/>
    </row>
    <row r="54" spans="1:236" x14ac:dyDescent="0.25">
      <c r="A54" s="396" t="s">
        <v>243</v>
      </c>
      <c r="B54" s="335"/>
      <c r="C54" s="335"/>
      <c r="D54" s="362"/>
      <c r="E54" s="363"/>
      <c r="F54" s="364"/>
      <c r="G54" s="406"/>
      <c r="H54" s="406"/>
      <c r="I54" s="406"/>
      <c r="J54" s="406"/>
      <c r="K54" s="366"/>
      <c r="L54" s="407"/>
      <c r="M54" s="407"/>
      <c r="N54" s="407"/>
      <c r="O54" s="407"/>
      <c r="P54" s="408"/>
      <c r="Q54" s="385"/>
      <c r="R54" s="382"/>
      <c r="S54" s="376"/>
      <c r="T54" s="377"/>
      <c r="U54" s="335"/>
      <c r="V54" s="378"/>
      <c r="W54" s="335"/>
      <c r="X54" s="335"/>
      <c r="Y54" s="335"/>
      <c r="Z54" s="335"/>
      <c r="AA54" s="335"/>
      <c r="AB54" s="335"/>
      <c r="AC54" s="335"/>
      <c r="AD54" s="335"/>
      <c r="AE54" s="335"/>
      <c r="AF54" s="335"/>
      <c r="AG54" s="335"/>
      <c r="AH54" s="335"/>
      <c r="AI54" s="335"/>
      <c r="AJ54" s="335"/>
      <c r="AK54" s="335"/>
      <c r="AL54" s="335"/>
      <c r="AM54" s="335"/>
      <c r="AN54" s="335"/>
      <c r="AO54" s="335"/>
      <c r="AP54" s="335"/>
      <c r="AQ54" s="335"/>
      <c r="AR54" s="335"/>
      <c r="AS54" s="335"/>
      <c r="AT54" s="335"/>
      <c r="AU54" s="335"/>
      <c r="AV54" s="335"/>
      <c r="AW54" s="335"/>
      <c r="AX54" s="335"/>
      <c r="AY54" s="335"/>
      <c r="AZ54" s="335"/>
      <c r="BA54" s="335"/>
      <c r="BB54" s="335"/>
      <c r="BC54" s="335"/>
      <c r="BD54" s="335"/>
      <c r="BE54" s="335"/>
      <c r="BF54" s="335"/>
      <c r="BG54" s="335"/>
      <c r="BH54" s="335"/>
      <c r="BI54" s="335"/>
      <c r="BJ54" s="335"/>
      <c r="BK54" s="335"/>
      <c r="BL54" s="335"/>
      <c r="BM54" s="335"/>
      <c r="BN54" s="335"/>
      <c r="BO54" s="335"/>
      <c r="BP54" s="335"/>
      <c r="BQ54" s="335"/>
      <c r="BR54" s="335"/>
      <c r="BS54" s="335"/>
      <c r="BT54" s="335"/>
      <c r="BU54" s="335"/>
      <c r="BV54" s="335"/>
      <c r="BW54" s="335"/>
      <c r="BX54" s="335"/>
      <c r="BY54" s="335"/>
      <c r="BZ54" s="335"/>
      <c r="CA54" s="335"/>
      <c r="CB54" s="335"/>
      <c r="CC54" s="335"/>
      <c r="CD54" s="335"/>
      <c r="CE54" s="335"/>
      <c r="CF54" s="335"/>
      <c r="CG54" s="335"/>
      <c r="CH54" s="335"/>
      <c r="CI54" s="335"/>
      <c r="CJ54" s="335"/>
      <c r="CK54" s="335"/>
      <c r="CL54" s="335"/>
      <c r="CM54" s="335"/>
      <c r="CN54" s="335"/>
      <c r="CO54" s="335"/>
      <c r="CP54" s="335"/>
      <c r="CQ54" s="335"/>
      <c r="CR54" s="335"/>
      <c r="CS54" s="335"/>
      <c r="CT54" s="335"/>
      <c r="CU54" s="335"/>
      <c r="CV54" s="335"/>
      <c r="CW54" s="335"/>
      <c r="CX54" s="335"/>
      <c r="CY54" s="335"/>
      <c r="CZ54" s="335"/>
      <c r="DA54" s="335"/>
      <c r="DB54" s="335"/>
      <c r="DC54" s="335"/>
      <c r="DD54" s="335"/>
      <c r="DE54" s="335"/>
      <c r="DF54" s="335"/>
      <c r="DG54" s="335"/>
      <c r="DH54" s="335"/>
      <c r="DI54" s="335"/>
      <c r="DJ54" s="335"/>
      <c r="DK54" s="335"/>
      <c r="DL54" s="335"/>
      <c r="DM54" s="335"/>
      <c r="DN54" s="335"/>
      <c r="DO54" s="335"/>
      <c r="DP54" s="335"/>
      <c r="DQ54" s="335"/>
      <c r="DR54" s="335"/>
      <c r="DS54" s="335"/>
      <c r="DT54" s="335"/>
      <c r="DU54" s="335"/>
      <c r="DV54" s="335"/>
      <c r="DW54" s="335"/>
      <c r="DX54" s="335"/>
      <c r="DY54" s="335"/>
      <c r="DZ54" s="335"/>
      <c r="EA54" s="335"/>
      <c r="EB54" s="335"/>
      <c r="EC54" s="335"/>
      <c r="ED54" s="335"/>
      <c r="EE54" s="335"/>
      <c r="EF54" s="335"/>
      <c r="EG54" s="335"/>
      <c r="EH54" s="335"/>
      <c r="EI54" s="335"/>
      <c r="EJ54" s="335"/>
      <c r="EK54" s="335"/>
      <c r="EL54" s="335"/>
      <c r="EM54" s="335"/>
      <c r="EN54" s="335"/>
      <c r="EO54" s="335"/>
      <c r="EP54" s="335"/>
      <c r="EQ54" s="335"/>
      <c r="ER54" s="335"/>
      <c r="ES54" s="335"/>
      <c r="ET54" s="335"/>
      <c r="EU54" s="335"/>
      <c r="EV54" s="335"/>
      <c r="EW54" s="335"/>
      <c r="EX54" s="335"/>
      <c r="EY54" s="335"/>
      <c r="EZ54" s="335"/>
      <c r="FA54" s="335"/>
      <c r="FB54" s="335"/>
      <c r="FC54" s="335"/>
      <c r="FD54" s="335"/>
      <c r="FE54" s="335"/>
      <c r="FF54" s="335"/>
      <c r="FG54" s="335"/>
      <c r="FH54" s="335"/>
      <c r="FI54" s="335"/>
      <c r="FJ54" s="335"/>
      <c r="FK54" s="335"/>
      <c r="FL54" s="335"/>
      <c r="FM54" s="335"/>
      <c r="FN54" s="335"/>
      <c r="FO54" s="335"/>
      <c r="FP54" s="335"/>
      <c r="FQ54" s="335"/>
      <c r="FR54" s="335"/>
      <c r="FS54" s="335"/>
      <c r="FT54" s="335"/>
      <c r="FU54" s="335"/>
      <c r="FV54" s="335"/>
      <c r="FW54" s="335"/>
      <c r="FX54" s="335"/>
      <c r="FY54" s="335"/>
      <c r="FZ54" s="335"/>
      <c r="GA54" s="335"/>
      <c r="GB54" s="335"/>
      <c r="GC54" s="335"/>
      <c r="GD54" s="335"/>
      <c r="GE54" s="335"/>
      <c r="GF54" s="335"/>
      <c r="GG54" s="335"/>
      <c r="GH54" s="335"/>
      <c r="GI54" s="335"/>
      <c r="GJ54" s="335"/>
      <c r="GK54" s="335"/>
      <c r="GL54" s="335"/>
      <c r="GM54" s="335"/>
      <c r="GN54" s="335"/>
      <c r="GO54" s="335"/>
      <c r="GP54" s="335"/>
      <c r="GQ54" s="335"/>
      <c r="GR54" s="335"/>
      <c r="GS54" s="335"/>
      <c r="GT54" s="335"/>
      <c r="GU54" s="335"/>
      <c r="GV54" s="335"/>
      <c r="GW54" s="335"/>
      <c r="GX54" s="335"/>
      <c r="GY54" s="335"/>
      <c r="GZ54" s="335"/>
      <c r="HA54" s="335"/>
      <c r="HB54" s="335"/>
      <c r="HC54" s="335"/>
      <c r="HD54" s="335"/>
      <c r="HE54" s="335"/>
      <c r="HF54" s="335"/>
      <c r="HG54" s="335"/>
      <c r="HH54" s="335"/>
      <c r="HI54" s="335"/>
      <c r="HJ54" s="335"/>
      <c r="HK54" s="335"/>
      <c r="HL54" s="335"/>
      <c r="HM54" s="335"/>
    </row>
    <row r="55" spans="1:236" x14ac:dyDescent="0.25">
      <c r="A55" s="409" t="s">
        <v>71</v>
      </c>
      <c r="B55" s="346"/>
      <c r="C55" s="346"/>
      <c r="D55" s="410"/>
      <c r="E55" s="411"/>
      <c r="F55" s="412"/>
      <c r="G55" s="412"/>
      <c r="H55" s="412"/>
      <c r="I55" s="412"/>
      <c r="J55" s="412"/>
      <c r="K55" s="413"/>
      <c r="L55" s="414">
        <f>SUM(L27:L54)</f>
        <v>0</v>
      </c>
      <c r="M55" s="414">
        <f t="shared" ref="M55:O55" si="4">SUM(M27:M54)</f>
        <v>0</v>
      </c>
      <c r="N55" s="414">
        <f t="shared" si="4"/>
        <v>68.97</v>
      </c>
      <c r="O55" s="414">
        <f t="shared" si="4"/>
        <v>68.97</v>
      </c>
      <c r="P55" s="415"/>
      <c r="Q55" s="385"/>
      <c r="R55" s="382"/>
      <c r="S55" s="376"/>
      <c r="T55" s="377"/>
      <c r="U55" s="335"/>
      <c r="V55" s="378"/>
      <c r="W55" s="335"/>
      <c r="X55" s="335"/>
      <c r="Y55" s="335"/>
      <c r="Z55" s="335"/>
      <c r="AA55" s="335"/>
      <c r="AB55" s="335"/>
      <c r="AC55" s="335"/>
      <c r="AD55" s="335"/>
      <c r="AE55" s="335"/>
      <c r="AF55" s="335"/>
      <c r="AG55" s="335"/>
      <c r="AH55" s="335"/>
      <c r="AI55" s="335"/>
      <c r="AJ55" s="335"/>
      <c r="AK55" s="335"/>
      <c r="AL55" s="335"/>
      <c r="AM55" s="335"/>
      <c r="AN55" s="335"/>
      <c r="AO55" s="335"/>
      <c r="AP55" s="335"/>
      <c r="AQ55" s="335"/>
      <c r="AR55" s="335"/>
      <c r="AS55" s="335"/>
      <c r="AT55" s="335"/>
      <c r="AU55" s="335"/>
      <c r="AV55" s="335"/>
      <c r="AW55" s="335"/>
      <c r="AX55" s="335"/>
      <c r="AY55" s="335"/>
      <c r="AZ55" s="335"/>
      <c r="BA55" s="335"/>
      <c r="BB55" s="335"/>
      <c r="BC55" s="335"/>
      <c r="BD55" s="335"/>
      <c r="BE55" s="335"/>
      <c r="BF55" s="335"/>
      <c r="BG55" s="335"/>
      <c r="BH55" s="335"/>
      <c r="BI55" s="335"/>
      <c r="BJ55" s="335"/>
      <c r="BK55" s="335"/>
      <c r="BL55" s="335"/>
      <c r="BM55" s="335"/>
      <c r="BN55" s="335"/>
      <c r="BO55" s="335"/>
      <c r="BP55" s="335"/>
      <c r="BQ55" s="335"/>
      <c r="BR55" s="335"/>
      <c r="BS55" s="335"/>
      <c r="BT55" s="335"/>
      <c r="BU55" s="335"/>
      <c r="BV55" s="335"/>
      <c r="BW55" s="335"/>
      <c r="BX55" s="335"/>
      <c r="BY55" s="335"/>
      <c r="BZ55" s="335"/>
      <c r="CA55" s="335"/>
      <c r="CB55" s="335"/>
      <c r="CC55" s="335"/>
      <c r="CD55" s="335"/>
      <c r="CE55" s="335"/>
      <c r="CF55" s="335"/>
      <c r="CG55" s="335"/>
      <c r="CH55" s="335"/>
      <c r="CI55" s="335"/>
      <c r="CJ55" s="335"/>
      <c r="CK55" s="335"/>
      <c r="CL55" s="335"/>
      <c r="CM55" s="335"/>
      <c r="CN55" s="335"/>
      <c r="CO55" s="335"/>
      <c r="CP55" s="335"/>
      <c r="CQ55" s="335"/>
      <c r="CR55" s="335"/>
      <c r="CS55" s="335"/>
      <c r="CT55" s="335"/>
      <c r="CU55" s="335"/>
      <c r="CV55" s="335"/>
      <c r="CW55" s="335"/>
      <c r="CX55" s="335"/>
      <c r="CY55" s="335"/>
      <c r="CZ55" s="335"/>
      <c r="DA55" s="335"/>
      <c r="DB55" s="335"/>
      <c r="DC55" s="335"/>
      <c r="DD55" s="335"/>
      <c r="DE55" s="335"/>
      <c r="DF55" s="335"/>
      <c r="DG55" s="335"/>
      <c r="DH55" s="335"/>
      <c r="DI55" s="335"/>
      <c r="DJ55" s="335"/>
      <c r="DK55" s="335"/>
      <c r="DL55" s="335"/>
      <c r="DM55" s="335"/>
      <c r="DN55" s="335"/>
      <c r="DO55" s="335"/>
      <c r="DP55" s="335"/>
      <c r="DQ55" s="335"/>
      <c r="DR55" s="335"/>
      <c r="DS55" s="335"/>
      <c r="DT55" s="335"/>
      <c r="DU55" s="335"/>
      <c r="DV55" s="335"/>
      <c r="DW55" s="335"/>
      <c r="DX55" s="335"/>
      <c r="DY55" s="335"/>
      <c r="DZ55" s="335"/>
      <c r="EA55" s="335"/>
      <c r="EB55" s="335"/>
      <c r="EC55" s="335"/>
      <c r="ED55" s="335"/>
      <c r="EE55" s="335"/>
      <c r="EF55" s="335"/>
      <c r="EG55" s="335"/>
      <c r="EH55" s="335"/>
      <c r="EI55" s="335"/>
      <c r="EJ55" s="335"/>
      <c r="EK55" s="335"/>
      <c r="EL55" s="335"/>
      <c r="EM55" s="335"/>
      <c r="EN55" s="335"/>
      <c r="EO55" s="335"/>
      <c r="EP55" s="335"/>
      <c r="EQ55" s="335"/>
      <c r="ER55" s="335"/>
      <c r="ES55" s="335"/>
      <c r="ET55" s="335"/>
      <c r="EU55" s="335"/>
      <c r="EV55" s="335"/>
      <c r="EW55" s="335"/>
      <c r="EX55" s="335"/>
      <c r="EY55" s="335"/>
      <c r="EZ55" s="335"/>
      <c r="FA55" s="335"/>
      <c r="FB55" s="335"/>
      <c r="FC55" s="335"/>
      <c r="FD55" s="335"/>
      <c r="FE55" s="335"/>
      <c r="FF55" s="335"/>
      <c r="FG55" s="335"/>
      <c r="FH55" s="335"/>
      <c r="FI55" s="335"/>
      <c r="FJ55" s="335"/>
      <c r="FK55" s="335"/>
      <c r="FL55" s="335"/>
      <c r="FM55" s="335"/>
      <c r="FN55" s="335"/>
      <c r="FO55" s="335"/>
      <c r="FP55" s="335"/>
      <c r="FQ55" s="335"/>
      <c r="FR55" s="335"/>
      <c r="FS55" s="335"/>
      <c r="FT55" s="335"/>
      <c r="FU55" s="335"/>
      <c r="FV55" s="335"/>
      <c r="FW55" s="335"/>
      <c r="FX55" s="335"/>
      <c r="FY55" s="335"/>
      <c r="FZ55" s="335"/>
      <c r="GA55" s="335"/>
      <c r="GB55" s="335"/>
      <c r="GC55" s="335"/>
      <c r="GD55" s="335"/>
      <c r="GE55" s="335"/>
      <c r="GF55" s="335"/>
      <c r="GG55" s="335"/>
      <c r="GH55" s="335"/>
      <c r="GI55" s="335"/>
      <c r="GJ55" s="335"/>
      <c r="GK55" s="335"/>
      <c r="GL55" s="335"/>
      <c r="GM55" s="335"/>
      <c r="GN55" s="335"/>
      <c r="GO55" s="335"/>
      <c r="GP55" s="335"/>
      <c r="GQ55" s="335"/>
      <c r="GR55" s="335"/>
      <c r="GS55" s="335"/>
      <c r="GT55" s="335"/>
      <c r="GU55" s="335"/>
      <c r="GV55" s="335"/>
      <c r="GW55" s="335"/>
      <c r="GX55" s="335"/>
      <c r="GY55" s="335"/>
      <c r="GZ55" s="335"/>
      <c r="HA55" s="335"/>
      <c r="HB55" s="335"/>
      <c r="HC55" s="335"/>
      <c r="HD55" s="335"/>
      <c r="HE55" s="335"/>
      <c r="HF55" s="335"/>
      <c r="HG55" s="335"/>
      <c r="HH55" s="335"/>
      <c r="HI55" s="335"/>
      <c r="HJ55" s="335"/>
      <c r="HK55" s="335"/>
      <c r="HL55" s="335"/>
      <c r="HM55" s="335"/>
    </row>
    <row r="56" spans="1:236" x14ac:dyDescent="0.25">
      <c r="A56" s="335"/>
      <c r="B56" s="335"/>
      <c r="C56" s="335"/>
      <c r="D56" s="362"/>
      <c r="E56" s="397"/>
      <c r="F56" s="385"/>
      <c r="G56" s="385"/>
      <c r="H56" s="385"/>
      <c r="I56" s="385"/>
      <c r="J56" s="382"/>
      <c r="K56" s="366"/>
      <c r="L56" s="385"/>
      <c r="M56" s="385"/>
      <c r="N56" s="385"/>
      <c r="O56" s="385"/>
      <c r="P56" s="417"/>
      <c r="Q56" s="385"/>
      <c r="R56" s="382"/>
      <c r="S56" s="376"/>
      <c r="T56" s="377"/>
      <c r="U56" s="335"/>
      <c r="V56" s="378"/>
      <c r="W56" s="335"/>
      <c r="X56" s="335"/>
      <c r="Y56" s="335"/>
      <c r="Z56" s="335"/>
      <c r="AA56" s="335"/>
      <c r="AB56" s="335"/>
      <c r="AC56" s="335"/>
      <c r="AD56" s="335"/>
      <c r="AE56" s="335"/>
      <c r="AF56" s="335"/>
      <c r="AG56" s="335"/>
      <c r="AH56" s="335"/>
      <c r="AI56" s="335"/>
      <c r="AJ56" s="335"/>
      <c r="AK56" s="335"/>
      <c r="AL56" s="335"/>
      <c r="AM56" s="335"/>
      <c r="AN56" s="335"/>
      <c r="AO56" s="335"/>
      <c r="AP56" s="335"/>
      <c r="AQ56" s="335"/>
      <c r="AR56" s="335"/>
      <c r="AS56" s="335"/>
      <c r="AT56" s="335"/>
      <c r="AU56" s="335"/>
      <c r="AV56" s="335"/>
      <c r="AW56" s="335"/>
      <c r="AX56" s="335"/>
      <c r="AY56" s="335"/>
      <c r="AZ56" s="335"/>
      <c r="BA56" s="335"/>
      <c r="BB56" s="335"/>
      <c r="BC56" s="335"/>
      <c r="BD56" s="335"/>
      <c r="BE56" s="335"/>
      <c r="BF56" s="335"/>
      <c r="BG56" s="335"/>
      <c r="BH56" s="335"/>
      <c r="BI56" s="335"/>
      <c r="BJ56" s="335"/>
      <c r="BK56" s="335"/>
      <c r="BL56" s="335"/>
      <c r="BM56" s="335"/>
      <c r="BN56" s="335"/>
      <c r="BO56" s="335"/>
      <c r="BP56" s="335"/>
      <c r="BQ56" s="335"/>
      <c r="BR56" s="335"/>
      <c r="BS56" s="335"/>
      <c r="BT56" s="335"/>
      <c r="BU56" s="335"/>
      <c r="BV56" s="335"/>
      <c r="BW56" s="335"/>
      <c r="BX56" s="335"/>
      <c r="BY56" s="335"/>
      <c r="BZ56" s="335"/>
      <c r="CA56" s="335"/>
      <c r="CB56" s="335"/>
      <c r="CC56" s="335"/>
      <c r="CD56" s="335"/>
      <c r="CE56" s="335"/>
      <c r="CF56" s="335"/>
      <c r="CG56" s="335"/>
      <c r="CH56" s="335"/>
      <c r="CI56" s="335"/>
      <c r="CJ56" s="335"/>
      <c r="CK56" s="335"/>
      <c r="CL56" s="335"/>
      <c r="CM56" s="335"/>
      <c r="CN56" s="335"/>
      <c r="CO56" s="335"/>
      <c r="CP56" s="335"/>
      <c r="CQ56" s="335"/>
      <c r="CR56" s="335"/>
      <c r="CS56" s="335"/>
      <c r="CT56" s="335"/>
      <c r="CU56" s="335"/>
      <c r="CV56" s="335"/>
      <c r="CW56" s="335"/>
      <c r="CX56" s="335"/>
      <c r="CY56" s="335"/>
      <c r="CZ56" s="335"/>
      <c r="DA56" s="335"/>
      <c r="DB56" s="335"/>
      <c r="DC56" s="335"/>
      <c r="DD56" s="335"/>
      <c r="DE56" s="335"/>
      <c r="DF56" s="335"/>
      <c r="DG56" s="335"/>
      <c r="DH56" s="335"/>
      <c r="DI56" s="335"/>
      <c r="DJ56" s="335"/>
      <c r="DK56" s="335"/>
      <c r="DL56" s="335"/>
      <c r="DM56" s="335"/>
      <c r="DN56" s="335"/>
      <c r="DO56" s="335"/>
      <c r="DP56" s="335"/>
      <c r="DQ56" s="335"/>
      <c r="DR56" s="335"/>
      <c r="DS56" s="335"/>
      <c r="DT56" s="335"/>
      <c r="DU56" s="335"/>
      <c r="DV56" s="335"/>
      <c r="DW56" s="335"/>
      <c r="DX56" s="335"/>
      <c r="DY56" s="335"/>
      <c r="DZ56" s="335"/>
      <c r="EA56" s="335"/>
      <c r="EB56" s="335"/>
      <c r="EC56" s="335"/>
      <c r="ED56" s="335"/>
      <c r="EE56" s="335"/>
      <c r="EF56" s="335"/>
      <c r="EG56" s="335"/>
      <c r="EH56" s="335"/>
      <c r="EI56" s="335"/>
      <c r="EJ56" s="335"/>
      <c r="EK56" s="335"/>
      <c r="EL56" s="335"/>
      <c r="EM56" s="335"/>
      <c r="EN56" s="335"/>
      <c r="EO56" s="335"/>
      <c r="EP56" s="335"/>
      <c r="EQ56" s="335"/>
      <c r="ER56" s="335"/>
      <c r="ES56" s="335"/>
      <c r="ET56" s="335"/>
      <c r="EU56" s="335"/>
      <c r="EV56" s="335"/>
      <c r="EW56" s="335"/>
      <c r="EX56" s="335"/>
      <c r="EY56" s="335"/>
      <c r="EZ56" s="335"/>
      <c r="FA56" s="335"/>
      <c r="FB56" s="335"/>
      <c r="FC56" s="335"/>
      <c r="FD56" s="335"/>
      <c r="FE56" s="335"/>
      <c r="FF56" s="335"/>
      <c r="FG56" s="335"/>
      <c r="FH56" s="335"/>
      <c r="FI56" s="335"/>
      <c r="FJ56" s="335"/>
      <c r="FK56" s="335"/>
      <c r="FL56" s="335"/>
      <c r="FM56" s="335"/>
      <c r="FN56" s="335"/>
      <c r="FO56" s="335"/>
      <c r="FP56" s="335"/>
      <c r="FQ56" s="335"/>
      <c r="FR56" s="335"/>
      <c r="FS56" s="335"/>
      <c r="FT56" s="335"/>
      <c r="FU56" s="335"/>
      <c r="FV56" s="335"/>
      <c r="FW56" s="335"/>
      <c r="FX56" s="335"/>
      <c r="FY56" s="335"/>
      <c r="FZ56" s="335"/>
      <c r="GA56" s="335"/>
      <c r="GB56" s="335"/>
      <c r="GC56" s="335"/>
      <c r="GD56" s="335"/>
      <c r="GE56" s="335"/>
      <c r="GF56" s="335"/>
      <c r="GG56" s="335"/>
      <c r="GH56" s="335"/>
      <c r="GI56" s="335"/>
      <c r="GJ56" s="335"/>
      <c r="GK56" s="335"/>
      <c r="GL56" s="335"/>
      <c r="GM56" s="335"/>
      <c r="GN56" s="335"/>
      <c r="GO56" s="335"/>
      <c r="GP56" s="335"/>
      <c r="GQ56" s="335"/>
      <c r="GR56" s="335"/>
      <c r="GS56" s="335"/>
      <c r="GT56" s="335"/>
      <c r="GU56" s="335"/>
      <c r="GV56" s="335"/>
      <c r="GW56" s="335"/>
      <c r="GX56" s="335"/>
      <c r="GY56" s="335"/>
      <c r="GZ56" s="335"/>
      <c r="HA56" s="335"/>
      <c r="HB56" s="335"/>
      <c r="HC56" s="335"/>
      <c r="HD56" s="335"/>
      <c r="HE56" s="335"/>
      <c r="HF56" s="335"/>
      <c r="HG56" s="335"/>
      <c r="HH56" s="335"/>
      <c r="HI56" s="335"/>
      <c r="HJ56" s="335"/>
      <c r="HK56" s="335"/>
      <c r="HL56" s="335"/>
      <c r="HM56" s="335"/>
    </row>
    <row r="57" spans="1:236" x14ac:dyDescent="0.25">
      <c r="A57" s="441" t="s">
        <v>94</v>
      </c>
      <c r="B57" s="379"/>
      <c r="C57" s="379"/>
      <c r="D57" s="379"/>
      <c r="E57" s="379"/>
      <c r="F57" s="379"/>
      <c r="G57" s="379"/>
      <c r="H57" s="379"/>
      <c r="I57" s="379"/>
      <c r="J57" s="379"/>
      <c r="K57" s="379"/>
      <c r="L57" s="418">
        <f>L23+L55</f>
        <v>0</v>
      </c>
      <c r="M57" s="418">
        <f>M23+M55</f>
        <v>0</v>
      </c>
      <c r="N57" s="418">
        <f>N23+N55</f>
        <v>207.47</v>
      </c>
      <c r="O57" s="419">
        <f>O23+O55</f>
        <v>207.47</v>
      </c>
      <c r="P57" s="419"/>
      <c r="Q57" s="385"/>
      <c r="R57" s="442"/>
      <c r="S57" s="376"/>
      <c r="T57" s="377"/>
      <c r="U57" s="335"/>
      <c r="V57" s="376"/>
      <c r="W57" s="335"/>
      <c r="X57" s="335"/>
      <c r="Y57" s="335"/>
      <c r="Z57" s="335"/>
      <c r="AA57" s="335"/>
      <c r="AB57" s="335"/>
      <c r="AC57" s="335"/>
      <c r="AD57" s="335"/>
      <c r="AE57" s="335"/>
      <c r="AF57" s="335"/>
      <c r="AG57" s="335"/>
      <c r="AH57" s="335"/>
      <c r="AI57" s="335"/>
      <c r="AJ57" s="335"/>
      <c r="AK57" s="335"/>
      <c r="AL57" s="335"/>
      <c r="AM57" s="335"/>
      <c r="AN57" s="335"/>
      <c r="AO57" s="335"/>
      <c r="AP57" s="335"/>
      <c r="AQ57" s="335"/>
      <c r="AR57" s="335"/>
      <c r="AS57" s="335"/>
      <c r="AT57" s="335"/>
      <c r="AU57" s="335"/>
      <c r="AV57" s="335"/>
      <c r="AW57" s="335"/>
      <c r="AX57" s="335"/>
      <c r="AY57" s="335"/>
      <c r="AZ57" s="335"/>
      <c r="BA57" s="335"/>
      <c r="BB57" s="335"/>
      <c r="BC57" s="335"/>
      <c r="BD57" s="335"/>
      <c r="BE57" s="335"/>
      <c r="BF57" s="335"/>
      <c r="BG57" s="335"/>
      <c r="BH57" s="335"/>
      <c r="BI57" s="335"/>
      <c r="BJ57" s="335"/>
      <c r="BK57" s="335"/>
      <c r="BL57" s="335"/>
      <c r="BM57" s="335"/>
      <c r="BN57" s="335"/>
      <c r="BO57" s="335"/>
      <c r="BP57" s="335"/>
      <c r="BQ57" s="335"/>
      <c r="BR57" s="335"/>
      <c r="BS57" s="335"/>
      <c r="BT57" s="335"/>
      <c r="BU57" s="335"/>
      <c r="BV57" s="335"/>
      <c r="BW57" s="335"/>
      <c r="BX57" s="335"/>
      <c r="BY57" s="335"/>
      <c r="BZ57" s="335"/>
      <c r="CA57" s="335"/>
      <c r="CB57" s="335"/>
      <c r="CC57" s="335"/>
      <c r="CD57" s="335"/>
      <c r="CE57" s="335"/>
      <c r="CF57" s="335"/>
      <c r="CG57" s="335"/>
      <c r="CH57" s="335"/>
      <c r="CI57" s="335"/>
      <c r="CJ57" s="335"/>
      <c r="CK57" s="335"/>
      <c r="CL57" s="335"/>
      <c r="CM57" s="335"/>
      <c r="CN57" s="335"/>
      <c r="CO57" s="335"/>
      <c r="CP57" s="335"/>
      <c r="CQ57" s="335"/>
      <c r="CR57" s="335"/>
      <c r="CS57" s="335"/>
      <c r="CT57" s="335"/>
      <c r="CU57" s="335"/>
      <c r="CV57" s="335"/>
      <c r="CW57" s="335"/>
      <c r="CX57" s="335"/>
      <c r="CY57" s="335"/>
      <c r="CZ57" s="335"/>
      <c r="DA57" s="335"/>
      <c r="DB57" s="335"/>
      <c r="DC57" s="335"/>
      <c r="DD57" s="335"/>
      <c r="DE57" s="335"/>
      <c r="DF57" s="335"/>
      <c r="DG57" s="335"/>
      <c r="DH57" s="335"/>
      <c r="DI57" s="335"/>
      <c r="DJ57" s="335"/>
      <c r="DK57" s="335"/>
      <c r="DL57" s="335"/>
      <c r="DM57" s="335"/>
      <c r="DN57" s="335"/>
      <c r="DO57" s="335"/>
      <c r="DP57" s="335"/>
      <c r="DQ57" s="335"/>
      <c r="DR57" s="335"/>
      <c r="DS57" s="335"/>
      <c r="DT57" s="335"/>
      <c r="DU57" s="335"/>
      <c r="DV57" s="335"/>
      <c r="DW57" s="335"/>
      <c r="DX57" s="335"/>
      <c r="DY57" s="335"/>
      <c r="DZ57" s="335"/>
      <c r="EA57" s="335"/>
      <c r="EB57" s="335"/>
      <c r="EC57" s="335"/>
      <c r="ED57" s="335"/>
      <c r="EE57" s="335"/>
      <c r="EF57" s="335"/>
      <c r="EG57" s="335"/>
      <c r="EH57" s="335"/>
      <c r="EI57" s="335"/>
      <c r="EJ57" s="335"/>
      <c r="EK57" s="335"/>
      <c r="EL57" s="335"/>
      <c r="EM57" s="335"/>
      <c r="EN57" s="335"/>
      <c r="EO57" s="335"/>
      <c r="EP57" s="335"/>
      <c r="EQ57" s="335"/>
      <c r="ER57" s="335"/>
      <c r="ES57" s="335"/>
      <c r="ET57" s="335"/>
      <c r="EU57" s="335"/>
      <c r="EV57" s="335"/>
      <c r="EW57" s="335"/>
      <c r="EX57" s="335"/>
      <c r="EY57" s="335"/>
      <c r="EZ57" s="335"/>
      <c r="FA57" s="335"/>
      <c r="FB57" s="335"/>
      <c r="FC57" s="335"/>
      <c r="FD57" s="335"/>
      <c r="FE57" s="335"/>
      <c r="FF57" s="335"/>
      <c r="FG57" s="335"/>
      <c r="FH57" s="335"/>
      <c r="FI57" s="335"/>
      <c r="FJ57" s="335"/>
      <c r="FK57" s="335"/>
      <c r="FL57" s="335"/>
      <c r="FM57" s="335"/>
      <c r="FN57" s="335"/>
      <c r="FO57" s="335"/>
      <c r="FP57" s="335"/>
      <c r="FQ57" s="335"/>
      <c r="FR57" s="335"/>
      <c r="FS57" s="335"/>
      <c r="FT57" s="335"/>
      <c r="FU57" s="335"/>
      <c r="FV57" s="335"/>
      <c r="FW57" s="335"/>
      <c r="FX57" s="335"/>
      <c r="FY57" s="335"/>
      <c r="FZ57" s="335"/>
      <c r="GA57" s="335"/>
      <c r="GB57" s="335"/>
      <c r="GC57" s="335"/>
      <c r="GD57" s="335"/>
      <c r="GE57" s="335"/>
      <c r="GF57" s="335"/>
      <c r="GG57" s="335"/>
      <c r="GH57" s="335"/>
      <c r="GI57" s="335"/>
      <c r="GJ57" s="335"/>
      <c r="GK57" s="335"/>
      <c r="GL57" s="335"/>
      <c r="GM57" s="335"/>
      <c r="GN57" s="335"/>
      <c r="GO57" s="335"/>
      <c r="GP57" s="335"/>
      <c r="GQ57" s="335"/>
      <c r="GR57" s="335"/>
      <c r="GS57" s="335"/>
      <c r="GT57" s="335"/>
      <c r="GU57" s="335"/>
      <c r="GV57" s="335"/>
      <c r="GW57" s="335"/>
      <c r="GX57" s="335"/>
      <c r="GY57" s="335"/>
      <c r="GZ57" s="335"/>
      <c r="HA57" s="335"/>
      <c r="HB57" s="335"/>
      <c r="HC57" s="335"/>
      <c r="HD57" s="335"/>
      <c r="HE57" s="335"/>
      <c r="HF57" s="335"/>
      <c r="HG57" s="335"/>
      <c r="HH57" s="335"/>
      <c r="HI57" s="335"/>
      <c r="HJ57" s="335"/>
      <c r="HK57" s="335"/>
      <c r="HL57" s="335"/>
      <c r="HM57" s="335"/>
    </row>
    <row r="58" spans="1:236" x14ac:dyDescent="0.25">
      <c r="A58" s="335"/>
      <c r="B58" s="335"/>
      <c r="C58" s="335"/>
      <c r="D58" s="335"/>
      <c r="E58" s="335"/>
      <c r="F58" s="335"/>
      <c r="G58" s="335"/>
      <c r="H58" s="335"/>
      <c r="I58" s="335"/>
      <c r="J58" s="335"/>
      <c r="K58" s="335"/>
      <c r="L58" s="335"/>
      <c r="M58" s="335"/>
      <c r="Q58" s="383"/>
      <c r="R58" s="383"/>
      <c r="S58" s="383"/>
      <c r="T58" s="416"/>
      <c r="U58" s="335"/>
      <c r="V58" s="335"/>
      <c r="W58" s="335"/>
      <c r="X58" s="335"/>
      <c r="Y58" s="335"/>
      <c r="Z58" s="335"/>
      <c r="AA58" s="335"/>
      <c r="AB58" s="335"/>
      <c r="AC58" s="335"/>
      <c r="AD58" s="335"/>
      <c r="AE58" s="335"/>
      <c r="AF58" s="335"/>
      <c r="AG58" s="335"/>
      <c r="AH58" s="335"/>
      <c r="AI58" s="335"/>
      <c r="AJ58" s="335"/>
      <c r="AK58" s="335"/>
      <c r="AL58" s="335"/>
      <c r="AM58" s="335"/>
      <c r="AN58" s="335"/>
      <c r="AO58" s="335"/>
      <c r="AP58" s="335"/>
      <c r="AQ58" s="335"/>
      <c r="AR58" s="335"/>
      <c r="AS58" s="335"/>
      <c r="AT58" s="335"/>
      <c r="AU58" s="335"/>
      <c r="AV58" s="335"/>
      <c r="AW58" s="335"/>
      <c r="AX58" s="335"/>
      <c r="AY58" s="335"/>
      <c r="AZ58" s="335"/>
      <c r="BA58" s="335"/>
      <c r="BB58" s="335"/>
      <c r="BC58" s="335"/>
      <c r="BD58" s="335"/>
      <c r="BE58" s="335"/>
      <c r="BF58" s="335"/>
      <c r="BG58" s="335"/>
      <c r="BH58" s="335"/>
      <c r="BI58" s="335"/>
      <c r="BJ58" s="335"/>
      <c r="BK58" s="335"/>
      <c r="BL58" s="335"/>
      <c r="BM58" s="335"/>
      <c r="BN58" s="335"/>
      <c r="BO58" s="335"/>
      <c r="BP58" s="335"/>
      <c r="BQ58" s="335"/>
      <c r="BR58" s="335"/>
      <c r="BS58" s="335"/>
      <c r="BT58" s="335"/>
      <c r="BU58" s="335"/>
      <c r="BV58" s="335"/>
      <c r="BW58" s="335"/>
      <c r="BX58" s="335"/>
      <c r="BY58" s="335"/>
      <c r="BZ58" s="335"/>
      <c r="CA58" s="335"/>
      <c r="CB58" s="335"/>
      <c r="CC58" s="335"/>
      <c r="CD58" s="335"/>
      <c r="CE58" s="335"/>
      <c r="CF58" s="335"/>
      <c r="CG58" s="335"/>
      <c r="CH58" s="335"/>
      <c r="CI58" s="335"/>
      <c r="CJ58" s="335"/>
      <c r="CK58" s="335"/>
      <c r="CL58" s="335"/>
      <c r="CM58" s="335"/>
      <c r="CN58" s="335"/>
      <c r="CO58" s="335"/>
      <c r="CP58" s="335"/>
      <c r="CQ58" s="335"/>
      <c r="CR58" s="335"/>
      <c r="CS58" s="335"/>
      <c r="CT58" s="335"/>
      <c r="CU58" s="335"/>
      <c r="CV58" s="335"/>
      <c r="CW58" s="335"/>
      <c r="CX58" s="335"/>
      <c r="CY58" s="335"/>
      <c r="CZ58" s="335"/>
      <c r="DA58" s="335"/>
      <c r="DB58" s="335"/>
      <c r="DC58" s="335"/>
      <c r="DD58" s="335"/>
      <c r="DE58" s="335"/>
      <c r="DF58" s="335"/>
      <c r="DG58" s="335"/>
      <c r="DH58" s="335"/>
      <c r="DI58" s="335"/>
      <c r="DJ58" s="335"/>
      <c r="DK58" s="335"/>
      <c r="DL58" s="335"/>
      <c r="DM58" s="335"/>
      <c r="DN58" s="335"/>
      <c r="DO58" s="335"/>
      <c r="DP58" s="335"/>
      <c r="DQ58" s="335"/>
      <c r="DR58" s="335"/>
      <c r="DS58" s="335"/>
      <c r="DT58" s="335"/>
      <c r="DU58" s="335"/>
      <c r="DV58" s="335"/>
      <c r="DW58" s="335"/>
      <c r="DX58" s="335"/>
      <c r="DY58" s="335"/>
      <c r="DZ58" s="335"/>
      <c r="EA58" s="335"/>
      <c r="EB58" s="335"/>
      <c r="EC58" s="335"/>
      <c r="ED58" s="335"/>
      <c r="EE58" s="335"/>
      <c r="EF58" s="335"/>
      <c r="EG58" s="335"/>
      <c r="EH58" s="335"/>
      <c r="EI58" s="335"/>
      <c r="EJ58" s="335"/>
      <c r="EK58" s="335"/>
      <c r="EL58" s="335"/>
      <c r="EM58" s="335"/>
      <c r="EN58" s="335"/>
      <c r="EO58" s="335"/>
      <c r="EP58" s="335"/>
      <c r="EQ58" s="335"/>
      <c r="ER58" s="335"/>
      <c r="ES58" s="335"/>
      <c r="ET58" s="335"/>
      <c r="EU58" s="335"/>
      <c r="EV58" s="335"/>
      <c r="EW58" s="335"/>
      <c r="EX58" s="335"/>
      <c r="EY58" s="335"/>
      <c r="EZ58" s="335"/>
      <c r="FA58" s="335"/>
      <c r="FB58" s="335"/>
      <c r="FC58" s="335"/>
      <c r="FD58" s="335"/>
      <c r="FE58" s="335"/>
      <c r="FF58" s="335"/>
      <c r="FG58" s="335"/>
      <c r="FH58" s="335"/>
      <c r="FI58" s="335"/>
      <c r="FJ58" s="335"/>
      <c r="FK58" s="335"/>
      <c r="FL58" s="335"/>
      <c r="FM58" s="335"/>
      <c r="FN58" s="335"/>
      <c r="FO58" s="335"/>
      <c r="FP58" s="335"/>
      <c r="FQ58" s="335"/>
      <c r="FR58" s="335"/>
      <c r="FS58" s="335"/>
      <c r="FT58" s="335"/>
      <c r="FU58" s="335"/>
      <c r="FV58" s="335"/>
      <c r="FW58" s="335"/>
      <c r="FX58" s="335"/>
      <c r="FY58" s="335"/>
      <c r="FZ58" s="335"/>
      <c r="GA58" s="335"/>
      <c r="GB58" s="335"/>
      <c r="GC58" s="335"/>
      <c r="GD58" s="335"/>
      <c r="GE58" s="335"/>
      <c r="GF58" s="335"/>
      <c r="GG58" s="335"/>
      <c r="GH58" s="335"/>
      <c r="GI58" s="335"/>
      <c r="GJ58" s="335"/>
      <c r="GK58" s="335"/>
      <c r="GL58" s="335"/>
      <c r="GM58" s="335"/>
      <c r="GN58" s="335"/>
      <c r="GO58" s="335"/>
      <c r="GP58" s="335"/>
      <c r="GQ58" s="335"/>
      <c r="GR58" s="335"/>
      <c r="GS58" s="335"/>
      <c r="GT58" s="335"/>
      <c r="GU58" s="335"/>
      <c r="GV58" s="335"/>
      <c r="GW58" s="335"/>
      <c r="GX58" s="335"/>
      <c r="GY58" s="335"/>
      <c r="GZ58" s="335"/>
      <c r="HA58" s="335"/>
      <c r="HB58" s="335"/>
      <c r="HC58" s="335"/>
      <c r="HD58" s="335"/>
      <c r="HE58" s="335"/>
      <c r="HF58" s="335"/>
      <c r="HG58" s="335"/>
      <c r="HH58" s="335"/>
      <c r="HI58" s="335"/>
      <c r="HJ58" s="335"/>
      <c r="HK58" s="335"/>
      <c r="HL58" s="335"/>
      <c r="HM58" s="335"/>
    </row>
    <row r="59" spans="1:236" x14ac:dyDescent="0.25">
      <c r="A59" s="335"/>
      <c r="B59" s="335"/>
      <c r="C59" s="335"/>
      <c r="D59" s="335"/>
      <c r="E59" s="335"/>
      <c r="F59" s="335"/>
      <c r="G59" s="335"/>
      <c r="H59" s="335"/>
      <c r="I59" s="335"/>
      <c r="J59" s="335"/>
      <c r="K59" s="335"/>
      <c r="L59" s="335"/>
      <c r="M59" s="335"/>
      <c r="Q59" s="383"/>
      <c r="R59" s="383"/>
      <c r="S59" s="383"/>
      <c r="T59" s="416"/>
      <c r="U59" s="335"/>
      <c r="V59" s="335"/>
      <c r="W59" s="335"/>
      <c r="X59" s="335"/>
      <c r="Y59" s="335"/>
      <c r="Z59" s="335"/>
      <c r="AA59" s="335"/>
      <c r="AB59" s="335"/>
      <c r="AC59" s="335"/>
      <c r="AD59" s="335"/>
      <c r="AE59" s="335"/>
      <c r="AF59" s="335"/>
      <c r="AG59" s="335"/>
      <c r="AH59" s="335"/>
      <c r="AI59" s="335"/>
      <c r="AJ59" s="335"/>
      <c r="AK59" s="335"/>
      <c r="AL59" s="335"/>
      <c r="AM59" s="335"/>
      <c r="AN59" s="335"/>
      <c r="AO59" s="335"/>
      <c r="AP59" s="335"/>
      <c r="AQ59" s="335"/>
      <c r="AR59" s="335"/>
      <c r="AS59" s="335"/>
      <c r="AT59" s="335"/>
      <c r="AU59" s="335"/>
      <c r="AV59" s="335"/>
      <c r="AW59" s="335"/>
      <c r="AX59" s="335"/>
      <c r="AY59" s="335"/>
      <c r="AZ59" s="335"/>
      <c r="BA59" s="335"/>
      <c r="BB59" s="335"/>
      <c r="BC59" s="335"/>
      <c r="BD59" s="335"/>
      <c r="BE59" s="335"/>
      <c r="BF59" s="335"/>
      <c r="BG59" s="335"/>
      <c r="BH59" s="335"/>
      <c r="BI59" s="335"/>
      <c r="BJ59" s="335"/>
      <c r="BK59" s="335"/>
      <c r="BL59" s="335"/>
      <c r="BM59" s="335"/>
      <c r="BN59" s="335"/>
      <c r="BO59" s="335"/>
      <c r="BP59" s="335"/>
      <c r="BQ59" s="335"/>
      <c r="BR59" s="335"/>
      <c r="BS59" s="335"/>
      <c r="BT59" s="335"/>
      <c r="BU59" s="335"/>
      <c r="BV59" s="335"/>
      <c r="BW59" s="335"/>
      <c r="BX59" s="335"/>
      <c r="BY59" s="335"/>
      <c r="BZ59" s="335"/>
      <c r="CA59" s="335"/>
      <c r="CB59" s="335"/>
      <c r="CC59" s="335"/>
      <c r="CD59" s="335"/>
      <c r="CE59" s="335"/>
      <c r="CF59" s="335"/>
      <c r="CG59" s="335"/>
      <c r="CH59" s="335"/>
      <c r="CI59" s="335"/>
      <c r="CJ59" s="335"/>
      <c r="CK59" s="335"/>
      <c r="CL59" s="335"/>
      <c r="CM59" s="335"/>
      <c r="CN59" s="335"/>
      <c r="CO59" s="335"/>
      <c r="CP59" s="335"/>
      <c r="CQ59" s="335"/>
      <c r="CR59" s="335"/>
      <c r="CS59" s="335"/>
      <c r="CT59" s="335"/>
      <c r="CU59" s="335"/>
      <c r="CV59" s="335"/>
      <c r="CW59" s="335"/>
      <c r="CX59" s="335"/>
      <c r="CY59" s="335"/>
      <c r="CZ59" s="335"/>
      <c r="DA59" s="335"/>
      <c r="DB59" s="335"/>
      <c r="DC59" s="335"/>
      <c r="DD59" s="335"/>
      <c r="DE59" s="335"/>
      <c r="DF59" s="335"/>
      <c r="DG59" s="335"/>
      <c r="DH59" s="335"/>
      <c r="DI59" s="335"/>
      <c r="DJ59" s="335"/>
      <c r="DK59" s="335"/>
      <c r="DL59" s="335"/>
      <c r="DM59" s="335"/>
      <c r="DN59" s="335"/>
      <c r="DO59" s="335"/>
      <c r="DP59" s="335"/>
      <c r="DQ59" s="335"/>
      <c r="DR59" s="335"/>
      <c r="DS59" s="335"/>
      <c r="DT59" s="335"/>
      <c r="DU59" s="335"/>
      <c r="DV59" s="335"/>
      <c r="DW59" s="335"/>
      <c r="DX59" s="335"/>
      <c r="DY59" s="335"/>
      <c r="DZ59" s="335"/>
      <c r="EA59" s="335"/>
      <c r="EB59" s="335"/>
      <c r="EC59" s="335"/>
      <c r="ED59" s="335"/>
      <c r="EE59" s="335"/>
      <c r="EF59" s="335"/>
      <c r="EG59" s="335"/>
      <c r="EH59" s="335"/>
      <c r="EI59" s="335"/>
      <c r="EJ59" s="335"/>
      <c r="EK59" s="335"/>
      <c r="EL59" s="335"/>
      <c r="EM59" s="335"/>
      <c r="EN59" s="335"/>
      <c r="EO59" s="335"/>
      <c r="EP59" s="335"/>
      <c r="EQ59" s="335"/>
      <c r="ER59" s="335"/>
      <c r="ES59" s="335"/>
      <c r="ET59" s="335"/>
      <c r="EU59" s="335"/>
      <c r="EV59" s="335"/>
      <c r="EW59" s="335"/>
      <c r="EX59" s="335"/>
      <c r="EY59" s="335"/>
      <c r="EZ59" s="335"/>
      <c r="FA59" s="335"/>
      <c r="FB59" s="335"/>
      <c r="FC59" s="335"/>
      <c r="FD59" s="335"/>
      <c r="FE59" s="335"/>
      <c r="FF59" s="335"/>
      <c r="FG59" s="335"/>
      <c r="FH59" s="335"/>
      <c r="FI59" s="335"/>
      <c r="FJ59" s="335"/>
      <c r="FK59" s="335"/>
      <c r="FL59" s="335"/>
      <c r="FM59" s="335"/>
      <c r="FN59" s="335"/>
      <c r="FO59" s="335"/>
      <c r="FP59" s="335"/>
      <c r="FQ59" s="335"/>
      <c r="FR59" s="335"/>
      <c r="FS59" s="335"/>
      <c r="FT59" s="335"/>
      <c r="FU59" s="335"/>
      <c r="FV59" s="335"/>
      <c r="FW59" s="335"/>
      <c r="FX59" s="335"/>
      <c r="FY59" s="335"/>
      <c r="FZ59" s="335"/>
      <c r="GA59" s="335"/>
      <c r="GB59" s="335"/>
      <c r="GC59" s="335"/>
      <c r="GD59" s="335"/>
      <c r="GE59" s="335"/>
      <c r="GF59" s="335"/>
      <c r="GG59" s="335"/>
      <c r="GH59" s="335"/>
      <c r="GI59" s="335"/>
      <c r="GJ59" s="335"/>
      <c r="GK59" s="335"/>
      <c r="GL59" s="335"/>
      <c r="GM59" s="335"/>
      <c r="GN59" s="335"/>
      <c r="GO59" s="335"/>
      <c r="GP59" s="335"/>
      <c r="GQ59" s="335"/>
      <c r="GR59" s="335"/>
      <c r="GS59" s="335"/>
      <c r="GT59" s="335"/>
      <c r="GU59" s="335"/>
      <c r="GV59" s="335"/>
      <c r="GW59" s="335"/>
      <c r="GX59" s="335"/>
      <c r="GY59" s="335"/>
      <c r="GZ59" s="335"/>
      <c r="HA59" s="335"/>
      <c r="HB59" s="335"/>
      <c r="HC59" s="335"/>
      <c r="HD59" s="335"/>
      <c r="HE59" s="335"/>
      <c r="HF59" s="335"/>
      <c r="HG59" s="335"/>
      <c r="HH59" s="335"/>
      <c r="HI59" s="335"/>
      <c r="HJ59" s="335"/>
      <c r="HK59" s="335"/>
      <c r="HL59" s="335"/>
      <c r="HM59" s="335"/>
    </row>
    <row r="60" spans="1:236" x14ac:dyDescent="0.25">
      <c r="A60" s="383" t="s">
        <v>93</v>
      </c>
      <c r="B60" s="335"/>
      <c r="C60" s="335"/>
      <c r="D60" s="335"/>
      <c r="E60" s="335"/>
      <c r="F60" s="335"/>
      <c r="G60" s="335"/>
      <c r="H60" s="335"/>
      <c r="I60" s="335"/>
      <c r="J60" s="335"/>
      <c r="K60" s="335"/>
      <c r="L60" s="335"/>
      <c r="M60" s="335"/>
      <c r="N60" s="335"/>
      <c r="O60" s="377">
        <f>O21+O55</f>
        <v>207.47</v>
      </c>
      <c r="Q60" s="383"/>
      <c r="R60" s="383"/>
      <c r="S60" s="383"/>
      <c r="T60" s="416"/>
      <c r="U60" s="335"/>
      <c r="V60" s="335"/>
      <c r="W60" s="335"/>
      <c r="X60" s="335"/>
      <c r="Y60" s="335"/>
      <c r="Z60" s="335"/>
      <c r="AA60" s="335"/>
      <c r="AB60" s="335"/>
      <c r="AC60" s="335"/>
      <c r="AD60" s="335"/>
      <c r="AE60" s="335"/>
      <c r="AF60" s="335"/>
      <c r="AG60" s="335"/>
      <c r="AH60" s="335"/>
      <c r="AI60" s="335"/>
      <c r="AJ60" s="335"/>
      <c r="AK60" s="335"/>
      <c r="AL60" s="335"/>
      <c r="AM60" s="335"/>
      <c r="AN60" s="335"/>
      <c r="AO60" s="335"/>
      <c r="AP60" s="335"/>
      <c r="AQ60" s="335"/>
      <c r="AR60" s="335"/>
      <c r="AS60" s="335"/>
      <c r="AT60" s="335"/>
      <c r="AU60" s="335"/>
      <c r="AV60" s="335"/>
      <c r="AW60" s="335"/>
      <c r="AX60" s="335"/>
      <c r="AY60" s="335"/>
      <c r="AZ60" s="335"/>
      <c r="BA60" s="335"/>
      <c r="BB60" s="335"/>
      <c r="BC60" s="335"/>
      <c r="BD60" s="335"/>
      <c r="BE60" s="335"/>
      <c r="BF60" s="335"/>
      <c r="BG60" s="335"/>
      <c r="BH60" s="335"/>
      <c r="BI60" s="335"/>
      <c r="BJ60" s="335"/>
      <c r="BK60" s="335"/>
      <c r="BL60" s="335"/>
      <c r="BM60" s="335"/>
      <c r="BN60" s="335"/>
      <c r="BO60" s="335"/>
      <c r="BP60" s="335"/>
      <c r="BQ60" s="335"/>
      <c r="BR60" s="335"/>
      <c r="BS60" s="335"/>
      <c r="BT60" s="335"/>
      <c r="BU60" s="335"/>
      <c r="BV60" s="335"/>
      <c r="BW60" s="335"/>
      <c r="BX60" s="335"/>
      <c r="BY60" s="335"/>
      <c r="BZ60" s="335"/>
      <c r="CA60" s="335"/>
      <c r="CB60" s="335"/>
      <c r="CC60" s="335"/>
      <c r="CD60" s="335"/>
      <c r="CE60" s="335"/>
      <c r="CF60" s="335"/>
      <c r="CG60" s="335"/>
      <c r="CH60" s="335"/>
      <c r="CI60" s="335"/>
      <c r="CJ60" s="335"/>
      <c r="CK60" s="335"/>
      <c r="CL60" s="335"/>
      <c r="CM60" s="335"/>
      <c r="CN60" s="335"/>
      <c r="CO60" s="335"/>
      <c r="CP60" s="335"/>
      <c r="CQ60" s="335"/>
      <c r="CR60" s="335"/>
      <c r="CS60" s="335"/>
      <c r="CT60" s="335"/>
      <c r="CU60" s="335"/>
      <c r="CV60" s="335"/>
      <c r="CW60" s="335"/>
      <c r="CX60" s="335"/>
      <c r="CY60" s="335"/>
      <c r="CZ60" s="335"/>
      <c r="DA60" s="335"/>
      <c r="DB60" s="335"/>
      <c r="DC60" s="335"/>
      <c r="DD60" s="335"/>
      <c r="DE60" s="335"/>
      <c r="DF60" s="335"/>
      <c r="DG60" s="335"/>
      <c r="DH60" s="335"/>
      <c r="DI60" s="335"/>
      <c r="DJ60" s="335"/>
      <c r="DK60" s="335"/>
      <c r="DL60" s="335"/>
      <c r="DM60" s="335"/>
      <c r="DN60" s="335"/>
      <c r="DO60" s="335"/>
      <c r="DP60" s="335"/>
      <c r="DQ60" s="335"/>
      <c r="DR60" s="335"/>
      <c r="DS60" s="335"/>
      <c r="DT60" s="335"/>
      <c r="DU60" s="335"/>
      <c r="DV60" s="335"/>
      <c r="DW60" s="335"/>
      <c r="DX60" s="335"/>
      <c r="DY60" s="335"/>
      <c r="DZ60" s="335"/>
      <c r="EA60" s="335"/>
      <c r="EB60" s="335"/>
      <c r="EC60" s="335"/>
      <c r="ED60" s="335"/>
      <c r="EE60" s="335"/>
      <c r="EF60" s="335"/>
      <c r="EG60" s="335"/>
      <c r="EH60" s="335"/>
      <c r="EI60" s="335"/>
      <c r="EJ60" s="335"/>
      <c r="EK60" s="335"/>
      <c r="EL60" s="335"/>
      <c r="EM60" s="335"/>
      <c r="EN60" s="335"/>
      <c r="EO60" s="335"/>
      <c r="EP60" s="335"/>
      <c r="EQ60" s="335"/>
      <c r="ER60" s="335"/>
      <c r="ES60" s="335"/>
      <c r="ET60" s="335"/>
      <c r="EU60" s="335"/>
      <c r="EV60" s="335"/>
      <c r="EW60" s="335"/>
      <c r="EX60" s="335"/>
      <c r="EY60" s="335"/>
      <c r="EZ60" s="335"/>
      <c r="FA60" s="335"/>
      <c r="FB60" s="335"/>
      <c r="FC60" s="335"/>
      <c r="FD60" s="335"/>
      <c r="FE60" s="335"/>
      <c r="FF60" s="335"/>
      <c r="FG60" s="335"/>
      <c r="FH60" s="335"/>
      <c r="FI60" s="335"/>
      <c r="FJ60" s="335"/>
      <c r="FK60" s="335"/>
      <c r="FL60" s="335"/>
      <c r="FM60" s="335"/>
      <c r="FN60" s="335"/>
      <c r="FO60" s="335"/>
      <c r="FP60" s="335"/>
      <c r="FQ60" s="335"/>
      <c r="FR60" s="335"/>
      <c r="FS60" s="335"/>
      <c r="FT60" s="335"/>
      <c r="FU60" s="335"/>
      <c r="FV60" s="335"/>
      <c r="FW60" s="335"/>
      <c r="FX60" s="335"/>
      <c r="FY60" s="335"/>
      <c r="FZ60" s="335"/>
      <c r="GA60" s="335"/>
      <c r="GB60" s="335"/>
      <c r="GC60" s="335"/>
      <c r="GD60" s="335"/>
      <c r="GE60" s="335"/>
      <c r="GF60" s="335"/>
      <c r="GG60" s="335"/>
      <c r="GH60" s="335"/>
      <c r="GI60" s="335"/>
      <c r="GJ60" s="335"/>
      <c r="GK60" s="335"/>
      <c r="GL60" s="335"/>
      <c r="GM60" s="335"/>
      <c r="GN60" s="335"/>
      <c r="GO60" s="335"/>
      <c r="GP60" s="335"/>
      <c r="GQ60" s="335"/>
      <c r="GR60" s="335"/>
      <c r="GS60" s="335"/>
      <c r="GT60" s="335"/>
      <c r="GU60" s="335"/>
      <c r="GV60" s="335"/>
      <c r="GW60" s="335"/>
      <c r="GX60" s="335"/>
      <c r="GY60" s="335"/>
      <c r="GZ60" s="335"/>
      <c r="HA60" s="335"/>
      <c r="HB60" s="335"/>
      <c r="HC60" s="335"/>
      <c r="HD60" s="335"/>
      <c r="HE60" s="335"/>
      <c r="HF60" s="335"/>
      <c r="HG60" s="335"/>
      <c r="HH60" s="335"/>
      <c r="HI60" s="335"/>
      <c r="HJ60" s="335"/>
      <c r="HK60" s="335"/>
      <c r="HL60" s="335"/>
      <c r="HM60" s="335"/>
    </row>
    <row r="61" spans="1:236" x14ac:dyDescent="0.25">
      <c r="A61" s="383" t="s">
        <v>15</v>
      </c>
      <c r="B61" s="383"/>
      <c r="C61" s="383"/>
      <c r="D61" s="383"/>
      <c r="E61" s="383"/>
      <c r="F61" s="383"/>
      <c r="G61" s="383"/>
      <c r="H61" s="383"/>
      <c r="I61" s="335"/>
      <c r="J61" s="335"/>
      <c r="K61" s="335"/>
      <c r="L61" s="335"/>
      <c r="M61" s="335"/>
      <c r="Q61" s="335"/>
      <c r="R61" s="335"/>
      <c r="S61" s="335"/>
      <c r="T61" s="335"/>
      <c r="U61" s="335"/>
      <c r="V61" s="335"/>
      <c r="W61" s="335"/>
      <c r="X61" s="335"/>
      <c r="Y61" s="335"/>
      <c r="Z61" s="335"/>
      <c r="AA61" s="335"/>
      <c r="AB61" s="335"/>
      <c r="AC61" s="335"/>
      <c r="AD61" s="335"/>
      <c r="AE61" s="335"/>
      <c r="AF61" s="335"/>
      <c r="AG61" s="335"/>
      <c r="AH61" s="335"/>
      <c r="AI61" s="335"/>
      <c r="AJ61" s="335"/>
      <c r="AK61" s="335"/>
      <c r="AL61" s="335"/>
      <c r="AM61" s="335"/>
      <c r="AN61" s="335"/>
      <c r="AO61" s="335"/>
      <c r="AP61" s="335"/>
      <c r="AQ61" s="335"/>
      <c r="AR61" s="335"/>
      <c r="AS61" s="335"/>
      <c r="AT61" s="335"/>
      <c r="AU61" s="335"/>
      <c r="AV61" s="335"/>
      <c r="AW61" s="335"/>
      <c r="AX61" s="335"/>
      <c r="AY61" s="335"/>
      <c r="AZ61" s="335"/>
      <c r="BA61" s="335"/>
      <c r="BB61" s="335"/>
      <c r="BC61" s="335"/>
      <c r="BD61" s="335"/>
      <c r="BE61" s="335"/>
      <c r="BF61" s="335"/>
      <c r="BG61" s="335"/>
      <c r="BH61" s="335"/>
      <c r="BI61" s="335"/>
      <c r="BJ61" s="335"/>
      <c r="BK61" s="335"/>
      <c r="BL61" s="335"/>
      <c r="BM61" s="335"/>
      <c r="BN61" s="335"/>
      <c r="BO61" s="335"/>
      <c r="BP61" s="335"/>
      <c r="BQ61" s="335"/>
      <c r="BR61" s="335"/>
      <c r="BS61" s="335"/>
      <c r="BT61" s="335"/>
      <c r="BU61" s="335"/>
      <c r="BV61" s="335"/>
      <c r="BW61" s="335"/>
      <c r="BX61" s="335"/>
      <c r="BY61" s="335"/>
      <c r="BZ61" s="335"/>
      <c r="CA61" s="335"/>
      <c r="CB61" s="335"/>
      <c r="CC61" s="335"/>
      <c r="CD61" s="335"/>
      <c r="CE61" s="335"/>
      <c r="CF61" s="335"/>
      <c r="CG61" s="335"/>
      <c r="CH61" s="335"/>
      <c r="CI61" s="335"/>
      <c r="CJ61" s="335"/>
      <c r="CK61" s="335"/>
      <c r="CL61" s="335"/>
      <c r="CM61" s="335"/>
      <c r="CN61" s="335"/>
      <c r="CO61" s="335"/>
      <c r="CP61" s="335"/>
      <c r="CQ61" s="335"/>
      <c r="CR61" s="335"/>
      <c r="CS61" s="335"/>
      <c r="CT61" s="335"/>
      <c r="CU61" s="335"/>
      <c r="CV61" s="335"/>
      <c r="CW61" s="335"/>
      <c r="CX61" s="335"/>
      <c r="CY61" s="335"/>
      <c r="CZ61" s="335"/>
      <c r="DA61" s="335"/>
      <c r="DB61" s="335"/>
      <c r="DC61" s="335"/>
      <c r="DD61" s="335"/>
      <c r="DE61" s="335"/>
      <c r="DF61" s="335"/>
      <c r="DG61" s="335"/>
      <c r="DH61" s="335"/>
      <c r="DI61" s="335"/>
      <c r="DJ61" s="335"/>
      <c r="DK61" s="335"/>
      <c r="DL61" s="335"/>
      <c r="DM61" s="335"/>
      <c r="DN61" s="335"/>
      <c r="DO61" s="335"/>
      <c r="DP61" s="335"/>
      <c r="DQ61" s="335"/>
      <c r="DR61" s="335"/>
      <c r="DS61" s="335"/>
      <c r="DT61" s="335"/>
      <c r="DU61" s="335"/>
      <c r="DV61" s="335"/>
      <c r="DW61" s="335"/>
      <c r="DX61" s="335"/>
      <c r="DY61" s="335"/>
      <c r="DZ61" s="335"/>
      <c r="EA61" s="335"/>
      <c r="EB61" s="335"/>
      <c r="EC61" s="335"/>
      <c r="ED61" s="335"/>
      <c r="EE61" s="335"/>
      <c r="EF61" s="335"/>
      <c r="EG61" s="335"/>
      <c r="EH61" s="335"/>
      <c r="EI61" s="335"/>
      <c r="EJ61" s="335"/>
      <c r="EK61" s="335"/>
      <c r="EL61" s="335"/>
      <c r="EM61" s="335"/>
      <c r="EN61" s="335"/>
      <c r="EO61" s="335"/>
      <c r="EP61" s="335"/>
      <c r="EQ61" s="335"/>
      <c r="ER61" s="335"/>
      <c r="ES61" s="335"/>
      <c r="ET61" s="335"/>
      <c r="EU61" s="335"/>
      <c r="EV61" s="335"/>
      <c r="EW61" s="335"/>
      <c r="EX61" s="335"/>
      <c r="EY61" s="335"/>
      <c r="EZ61" s="335"/>
      <c r="FA61" s="335"/>
      <c r="FB61" s="335"/>
      <c r="FC61" s="335"/>
      <c r="FD61" s="335"/>
      <c r="FE61" s="335"/>
      <c r="FF61" s="335"/>
      <c r="FG61" s="335"/>
      <c r="FH61" s="335"/>
      <c r="FI61" s="335"/>
      <c r="FJ61" s="335"/>
      <c r="FK61" s="335"/>
      <c r="FL61" s="335"/>
      <c r="FM61" s="335"/>
      <c r="FN61" s="335"/>
      <c r="FO61" s="335"/>
      <c r="FP61" s="335"/>
      <c r="FQ61" s="335"/>
      <c r="FR61" s="335"/>
      <c r="FS61" s="335"/>
      <c r="FT61" s="335"/>
      <c r="FU61" s="335"/>
      <c r="FV61" s="335"/>
      <c r="FW61" s="335"/>
      <c r="FX61" s="335"/>
      <c r="FY61" s="335"/>
      <c r="FZ61" s="335"/>
      <c r="GA61" s="335"/>
      <c r="GB61" s="335"/>
      <c r="GC61" s="335"/>
      <c r="GD61" s="335"/>
      <c r="GE61" s="335"/>
      <c r="GF61" s="335"/>
      <c r="GG61" s="335"/>
      <c r="GH61" s="335"/>
      <c r="GI61" s="335"/>
      <c r="GJ61" s="335"/>
      <c r="GK61" s="335"/>
      <c r="GL61" s="335"/>
      <c r="GM61" s="335"/>
      <c r="GN61" s="335"/>
      <c r="GO61" s="335"/>
      <c r="GP61" s="335"/>
      <c r="GQ61" s="335"/>
      <c r="GR61" s="335"/>
      <c r="GS61" s="335"/>
      <c r="GT61" s="335"/>
      <c r="GU61" s="335"/>
      <c r="GV61" s="335"/>
      <c r="GW61" s="335"/>
      <c r="GX61" s="335"/>
      <c r="GY61" s="335"/>
      <c r="GZ61" s="335"/>
      <c r="HA61" s="335"/>
      <c r="HB61" s="335"/>
      <c r="HC61" s="335"/>
      <c r="HD61" s="335"/>
      <c r="HE61" s="335"/>
      <c r="HF61" s="335"/>
      <c r="HG61" s="335"/>
      <c r="HH61" s="335"/>
      <c r="HI61" s="335"/>
      <c r="HJ61" s="335"/>
      <c r="HK61" s="335"/>
      <c r="HL61" s="335"/>
      <c r="HM61" s="335"/>
    </row>
    <row r="62" spans="1:236" x14ac:dyDescent="0.25">
      <c r="A62" s="346" t="s">
        <v>117</v>
      </c>
      <c r="O62" s="422">
        <f>IF($D$17&lt;0,O57,IF(O57&gt;O60,O57,O60))</f>
        <v>207.47</v>
      </c>
      <c r="P62" s="423"/>
      <c r="Q62" s="335"/>
      <c r="R62" s="335"/>
      <c r="S62" s="335"/>
      <c r="T62" s="335"/>
      <c r="U62" s="335"/>
      <c r="V62" s="335"/>
      <c r="W62" s="335"/>
      <c r="X62" s="335"/>
      <c r="Y62" s="335"/>
      <c r="Z62" s="335"/>
      <c r="AA62" s="335"/>
      <c r="AB62" s="335"/>
      <c r="AC62" s="335"/>
      <c r="AD62" s="335"/>
      <c r="AE62" s="335"/>
      <c r="AF62" s="335"/>
      <c r="AG62" s="335"/>
      <c r="AH62" s="335"/>
      <c r="AI62" s="335"/>
      <c r="AJ62" s="335"/>
      <c r="AK62" s="335"/>
      <c r="AL62" s="335"/>
      <c r="AM62" s="335"/>
      <c r="AN62" s="335"/>
      <c r="AO62" s="335"/>
      <c r="AP62" s="335"/>
      <c r="AQ62" s="335"/>
      <c r="AR62" s="335"/>
      <c r="AS62" s="335"/>
      <c r="AT62" s="335"/>
      <c r="AU62" s="335"/>
      <c r="AV62" s="335"/>
      <c r="AW62" s="335"/>
      <c r="AX62" s="335"/>
      <c r="AY62" s="335"/>
      <c r="AZ62" s="335"/>
      <c r="BA62" s="335"/>
      <c r="BB62" s="335"/>
      <c r="BC62" s="335"/>
      <c r="BD62" s="335"/>
      <c r="BE62" s="335"/>
      <c r="BF62" s="335"/>
      <c r="BG62" s="335"/>
      <c r="BH62" s="335"/>
      <c r="BI62" s="335"/>
      <c r="BJ62" s="335"/>
      <c r="BK62" s="335"/>
      <c r="BL62" s="335"/>
      <c r="BM62" s="335"/>
      <c r="BN62" s="335"/>
      <c r="BO62" s="335"/>
      <c r="BP62" s="335"/>
      <c r="BQ62" s="335"/>
      <c r="BR62" s="335"/>
      <c r="BS62" s="335"/>
      <c r="BT62" s="335"/>
      <c r="BU62" s="335"/>
      <c r="BV62" s="335"/>
      <c r="BW62" s="335"/>
      <c r="BX62" s="335"/>
      <c r="BY62" s="335"/>
      <c r="BZ62" s="335"/>
      <c r="CA62" s="335"/>
      <c r="CB62" s="335"/>
      <c r="CC62" s="335"/>
      <c r="CD62" s="335"/>
      <c r="CE62" s="335"/>
      <c r="CF62" s="335"/>
      <c r="CG62" s="335"/>
      <c r="CH62" s="335"/>
      <c r="CI62" s="335"/>
      <c r="CJ62" s="335"/>
      <c r="CK62" s="335"/>
      <c r="CL62" s="335"/>
      <c r="CM62" s="335"/>
      <c r="CN62" s="335"/>
      <c r="CO62" s="335"/>
      <c r="CP62" s="335"/>
      <c r="CQ62" s="335"/>
      <c r="CR62" s="335"/>
      <c r="CS62" s="335"/>
      <c r="CT62" s="335"/>
      <c r="CU62" s="335"/>
      <c r="CV62" s="335"/>
      <c r="CW62" s="335"/>
      <c r="CX62" s="335"/>
      <c r="CY62" s="335"/>
      <c r="CZ62" s="335"/>
      <c r="DA62" s="335"/>
      <c r="DB62" s="335"/>
      <c r="DC62" s="335"/>
      <c r="DD62" s="335"/>
      <c r="DE62" s="335"/>
      <c r="DF62" s="335"/>
      <c r="DG62" s="335"/>
      <c r="DH62" s="335"/>
      <c r="DI62" s="335"/>
      <c r="DJ62" s="335"/>
      <c r="DK62" s="335"/>
      <c r="DL62" s="335"/>
      <c r="DM62" s="335"/>
      <c r="DN62" s="335"/>
      <c r="DO62" s="335"/>
      <c r="DP62" s="335"/>
      <c r="DQ62" s="335"/>
      <c r="DR62" s="335"/>
      <c r="DS62" s="335"/>
      <c r="DT62" s="335"/>
      <c r="DU62" s="335"/>
      <c r="DV62" s="335"/>
      <c r="DW62" s="335"/>
      <c r="DX62" s="335"/>
      <c r="DY62" s="335"/>
      <c r="DZ62" s="335"/>
      <c r="EA62" s="335"/>
      <c r="EB62" s="335"/>
      <c r="EC62" s="335"/>
      <c r="ED62" s="335"/>
      <c r="EE62" s="335"/>
      <c r="EF62" s="335"/>
      <c r="EG62" s="335"/>
      <c r="EH62" s="335"/>
      <c r="EI62" s="335"/>
      <c r="EJ62" s="335"/>
      <c r="EK62" s="335"/>
      <c r="EL62" s="335"/>
      <c r="EM62" s="335"/>
      <c r="EN62" s="335"/>
      <c r="EO62" s="335"/>
      <c r="EP62" s="335"/>
      <c r="EQ62" s="335"/>
      <c r="ER62" s="335"/>
      <c r="ES62" s="335"/>
      <c r="ET62" s="335"/>
      <c r="EU62" s="335"/>
      <c r="EV62" s="335"/>
      <c r="EW62" s="335"/>
      <c r="EX62" s="335"/>
      <c r="EY62" s="335"/>
      <c r="EZ62" s="335"/>
      <c r="FA62" s="335"/>
      <c r="FB62" s="335"/>
      <c r="FC62" s="335"/>
      <c r="FD62" s="335"/>
      <c r="FE62" s="335"/>
      <c r="FF62" s="335"/>
      <c r="FG62" s="335"/>
      <c r="FH62" s="335"/>
      <c r="FI62" s="335"/>
      <c r="FJ62" s="335"/>
      <c r="FK62" s="335"/>
      <c r="FL62" s="335"/>
      <c r="FM62" s="335"/>
      <c r="FN62" s="335"/>
      <c r="FO62" s="335"/>
      <c r="FP62" s="335"/>
      <c r="FQ62" s="335"/>
      <c r="FR62" s="335"/>
      <c r="FS62" s="335"/>
      <c r="FT62" s="335"/>
      <c r="FU62" s="335"/>
      <c r="FV62" s="335"/>
      <c r="FW62" s="335"/>
      <c r="FX62" s="335"/>
      <c r="FY62" s="335"/>
      <c r="FZ62" s="335"/>
      <c r="GA62" s="335"/>
      <c r="GB62" s="335"/>
      <c r="GC62" s="335"/>
      <c r="GD62" s="335"/>
      <c r="GE62" s="335"/>
      <c r="GF62" s="335"/>
      <c r="GG62" s="335"/>
      <c r="GH62" s="335"/>
      <c r="GI62" s="335"/>
      <c r="GJ62" s="335"/>
      <c r="GK62" s="335"/>
      <c r="GL62" s="335"/>
      <c r="GM62" s="335"/>
      <c r="GN62" s="335"/>
      <c r="GO62" s="335"/>
      <c r="GP62" s="335"/>
      <c r="GQ62" s="335"/>
      <c r="GR62" s="335"/>
      <c r="GS62" s="335"/>
      <c r="GT62" s="335"/>
      <c r="GU62" s="335"/>
      <c r="GV62" s="335"/>
      <c r="GW62" s="335"/>
      <c r="GX62" s="335"/>
      <c r="GY62" s="335"/>
      <c r="GZ62" s="335"/>
      <c r="HA62" s="335"/>
      <c r="HB62" s="335"/>
      <c r="HC62" s="335"/>
      <c r="HD62" s="335"/>
      <c r="HE62" s="335"/>
      <c r="HF62" s="335"/>
      <c r="HG62" s="335"/>
      <c r="HH62" s="335"/>
      <c r="HI62" s="335"/>
      <c r="HJ62" s="335"/>
      <c r="HK62" s="335"/>
      <c r="HL62" s="335"/>
      <c r="HM62" s="335"/>
    </row>
    <row r="63" spans="1:236" ht="15" customHeight="1" x14ac:dyDescent="0.25">
      <c r="A63" s="346"/>
      <c r="O63" s="422"/>
      <c r="P63" s="423"/>
      <c r="Q63" s="335"/>
      <c r="R63" s="335"/>
      <c r="S63" s="335"/>
      <c r="T63" s="335"/>
      <c r="U63" s="335"/>
      <c r="V63" s="335"/>
      <c r="W63" s="335"/>
      <c r="X63" s="335"/>
      <c r="Y63" s="335"/>
      <c r="Z63" s="335"/>
      <c r="AA63" s="335"/>
      <c r="AB63" s="335"/>
      <c r="AC63" s="335"/>
      <c r="AD63" s="335"/>
      <c r="AE63" s="335"/>
      <c r="AF63" s="335"/>
      <c r="AG63" s="335"/>
      <c r="AH63" s="335"/>
      <c r="AI63" s="335"/>
      <c r="AJ63" s="335"/>
      <c r="AK63" s="335"/>
      <c r="AL63" s="335"/>
      <c r="AM63" s="335"/>
      <c r="AN63" s="335"/>
      <c r="AO63" s="335"/>
      <c r="AP63" s="335"/>
      <c r="AQ63" s="335"/>
      <c r="AR63" s="335"/>
      <c r="AS63" s="335"/>
      <c r="AT63" s="335"/>
      <c r="AU63" s="335"/>
      <c r="AV63" s="335"/>
      <c r="AW63" s="335"/>
      <c r="AX63" s="335"/>
      <c r="AY63" s="335"/>
      <c r="AZ63" s="335"/>
      <c r="BA63" s="335"/>
      <c r="BB63" s="335"/>
      <c r="BC63" s="335"/>
      <c r="BD63" s="335"/>
      <c r="BE63" s="335"/>
      <c r="BF63" s="335"/>
      <c r="BG63" s="335"/>
      <c r="BH63" s="335"/>
      <c r="BI63" s="335"/>
      <c r="BJ63" s="335"/>
      <c r="BK63" s="335"/>
      <c r="BL63" s="335"/>
      <c r="BM63" s="335"/>
      <c r="BN63" s="335"/>
      <c r="BO63" s="335"/>
      <c r="BP63" s="335"/>
      <c r="BQ63" s="335"/>
      <c r="BR63" s="335"/>
      <c r="BS63" s="335"/>
      <c r="BT63" s="335"/>
      <c r="BU63" s="335"/>
      <c r="BV63" s="335"/>
      <c r="BW63" s="335"/>
      <c r="BX63" s="335"/>
      <c r="BY63" s="335"/>
      <c r="BZ63" s="335"/>
      <c r="CA63" s="335"/>
      <c r="CB63" s="335"/>
      <c r="CC63" s="335"/>
      <c r="CD63" s="335"/>
      <c r="CE63" s="335"/>
      <c r="CF63" s="335"/>
      <c r="CG63" s="335"/>
      <c r="CH63" s="335"/>
      <c r="CI63" s="335"/>
      <c r="CJ63" s="335"/>
      <c r="CK63" s="335"/>
      <c r="CL63" s="335"/>
      <c r="CM63" s="335"/>
      <c r="CN63" s="335"/>
      <c r="CO63" s="335"/>
      <c r="CP63" s="335"/>
      <c r="CQ63" s="335"/>
      <c r="CR63" s="335"/>
      <c r="CS63" s="335"/>
      <c r="CT63" s="335"/>
      <c r="CU63" s="335"/>
      <c r="CV63" s="335"/>
      <c r="CW63" s="335"/>
      <c r="CX63" s="335"/>
      <c r="CY63" s="335"/>
      <c r="CZ63" s="335"/>
      <c r="DA63" s="335"/>
      <c r="DB63" s="335"/>
      <c r="DC63" s="335"/>
      <c r="DD63" s="335"/>
      <c r="DE63" s="335"/>
      <c r="DF63" s="335"/>
      <c r="DG63" s="335"/>
      <c r="DH63" s="335"/>
      <c r="DI63" s="335"/>
      <c r="DJ63" s="335"/>
      <c r="DK63" s="335"/>
      <c r="DL63" s="335"/>
      <c r="DM63" s="335"/>
      <c r="DN63" s="335"/>
      <c r="DO63" s="335"/>
      <c r="DP63" s="335"/>
      <c r="DQ63" s="335"/>
      <c r="DR63" s="335"/>
      <c r="DS63" s="335"/>
      <c r="DT63" s="335"/>
      <c r="DU63" s="335"/>
      <c r="DV63" s="335"/>
      <c r="DW63" s="335"/>
      <c r="DX63" s="335"/>
      <c r="DY63" s="335"/>
      <c r="DZ63" s="335"/>
      <c r="EA63" s="335"/>
      <c r="EB63" s="335"/>
      <c r="EC63" s="335"/>
      <c r="ED63" s="335"/>
      <c r="EE63" s="335"/>
      <c r="EF63" s="335"/>
      <c r="EG63" s="335"/>
      <c r="EH63" s="335"/>
      <c r="EI63" s="335"/>
      <c r="EJ63" s="335"/>
      <c r="EK63" s="335"/>
      <c r="EL63" s="335"/>
      <c r="EM63" s="335"/>
      <c r="EN63" s="335"/>
      <c r="EO63" s="335"/>
      <c r="EP63" s="335"/>
      <c r="EQ63" s="335"/>
      <c r="ER63" s="335"/>
      <c r="ES63" s="335"/>
      <c r="ET63" s="335"/>
      <c r="EU63" s="335"/>
      <c r="EV63" s="335"/>
      <c r="EW63" s="335"/>
      <c r="EX63" s="335"/>
      <c r="EY63" s="335"/>
      <c r="EZ63" s="335"/>
      <c r="FA63" s="335"/>
      <c r="FB63" s="335"/>
      <c r="FC63" s="335"/>
      <c r="FD63" s="335"/>
      <c r="FE63" s="335"/>
      <c r="FF63" s="335"/>
      <c r="FG63" s="335"/>
      <c r="FH63" s="335"/>
      <c r="FI63" s="335"/>
      <c r="FJ63" s="335"/>
      <c r="FK63" s="335"/>
      <c r="FL63" s="335"/>
      <c r="FM63" s="335"/>
      <c r="FN63" s="335"/>
      <c r="FO63" s="335"/>
      <c r="FP63" s="335"/>
      <c r="FQ63" s="335"/>
      <c r="FR63" s="335"/>
      <c r="FS63" s="335"/>
      <c r="FT63" s="335"/>
      <c r="FU63" s="335"/>
      <c r="FV63" s="335"/>
      <c r="FW63" s="335"/>
      <c r="FX63" s="335"/>
      <c r="FY63" s="335"/>
      <c r="FZ63" s="335"/>
      <c r="GA63" s="335"/>
      <c r="GB63" s="335"/>
      <c r="GC63" s="335"/>
      <c r="GD63" s="335"/>
      <c r="GE63" s="335"/>
      <c r="GF63" s="335"/>
      <c r="GG63" s="335"/>
      <c r="GH63" s="335"/>
      <c r="GI63" s="335"/>
      <c r="GJ63" s="335"/>
      <c r="GK63" s="335"/>
      <c r="GL63" s="335"/>
      <c r="GM63" s="335"/>
      <c r="GN63" s="335"/>
      <c r="GO63" s="335"/>
      <c r="GP63" s="335"/>
      <c r="GQ63" s="335"/>
      <c r="GR63" s="335"/>
      <c r="GS63" s="335"/>
      <c r="GT63" s="335"/>
      <c r="GU63" s="335"/>
      <c r="GV63" s="335"/>
      <c r="GW63" s="335"/>
      <c r="GX63" s="335"/>
      <c r="GY63" s="335"/>
      <c r="GZ63" s="335"/>
      <c r="HA63" s="335"/>
      <c r="HB63" s="335"/>
      <c r="HC63" s="335"/>
      <c r="HD63" s="335"/>
      <c r="HE63" s="335"/>
      <c r="HF63" s="335"/>
      <c r="HG63" s="335"/>
      <c r="HH63" s="335"/>
      <c r="HI63" s="335"/>
      <c r="HJ63" s="335"/>
      <c r="HK63" s="335"/>
      <c r="HL63" s="335"/>
      <c r="HM63" s="335"/>
      <c r="HN63" s="335"/>
      <c r="HO63" s="335"/>
      <c r="HP63" s="335"/>
      <c r="HQ63" s="335"/>
      <c r="HR63" s="335"/>
      <c r="HS63" s="335"/>
      <c r="HT63" s="335"/>
      <c r="HU63" s="335"/>
      <c r="HV63" s="335"/>
      <c r="HW63" s="335"/>
      <c r="HX63" s="335"/>
      <c r="HY63" s="335"/>
      <c r="HZ63" s="335"/>
      <c r="IA63" s="335"/>
      <c r="IB63" s="335"/>
    </row>
    <row r="64" spans="1:236" x14ac:dyDescent="0.25">
      <c r="A64" s="346"/>
      <c r="B64" s="383"/>
      <c r="C64" s="383"/>
      <c r="D64" s="383"/>
      <c r="E64" s="383"/>
      <c r="F64" s="383"/>
      <c r="G64" s="383"/>
      <c r="H64" s="383"/>
      <c r="I64" s="383" t="s">
        <v>121</v>
      </c>
      <c r="J64" s="383"/>
      <c r="K64" s="383"/>
      <c r="L64" s="424"/>
      <c r="M64" s="424"/>
      <c r="N64" s="424"/>
      <c r="O64" s="424">
        <f>ROUND(IF($C$15&lt;1,0,O57/($C$15*100)*10000),2)</f>
        <v>0</v>
      </c>
      <c r="P64" s="369" t="s">
        <v>87</v>
      </c>
      <c r="Q64" s="335"/>
      <c r="R64" s="335"/>
      <c r="S64" s="335"/>
      <c r="T64" s="335"/>
      <c r="U64" s="335"/>
      <c r="V64" s="335"/>
      <c r="W64" s="335"/>
      <c r="X64" s="335"/>
      <c r="Y64" s="335"/>
      <c r="Z64" s="335"/>
      <c r="AA64" s="335"/>
      <c r="AB64" s="335"/>
      <c r="AC64" s="335"/>
      <c r="AD64" s="335"/>
      <c r="AE64" s="335"/>
      <c r="AF64" s="335"/>
      <c r="AG64" s="335"/>
      <c r="AH64" s="335"/>
      <c r="AI64" s="335"/>
      <c r="AJ64" s="335"/>
      <c r="AK64" s="335"/>
      <c r="AL64" s="335"/>
      <c r="AM64" s="335"/>
      <c r="AN64" s="335"/>
      <c r="AO64" s="335"/>
      <c r="AP64" s="335"/>
      <c r="AQ64" s="335"/>
      <c r="AR64" s="335"/>
      <c r="AS64" s="335"/>
      <c r="AT64" s="335"/>
      <c r="HE64" s="335"/>
      <c r="HF64" s="335"/>
      <c r="HG64" s="335"/>
      <c r="HH64" s="335"/>
      <c r="HI64" s="335"/>
      <c r="HJ64" s="335"/>
      <c r="HK64" s="335"/>
      <c r="HL64" s="335"/>
      <c r="HM64" s="335"/>
      <c r="HN64" s="335"/>
    </row>
    <row r="65" spans="2:37" x14ac:dyDescent="0.25">
      <c r="B65" s="335"/>
      <c r="C65" s="335"/>
      <c r="D65" s="335"/>
      <c r="E65" s="335"/>
      <c r="F65" s="335"/>
      <c r="G65" s="335"/>
      <c r="H65" s="443"/>
      <c r="I65" s="425" t="s">
        <v>190</v>
      </c>
      <c r="J65" s="335"/>
      <c r="K65" s="335"/>
      <c r="L65" s="335"/>
      <c r="M65" s="335"/>
      <c r="N65" s="335"/>
      <c r="O65" s="426">
        <f>ROUND(IF($C$15&lt;1,0,(L57)/($C$15*100)*10000),2)</f>
        <v>0</v>
      </c>
      <c r="P65" s="338" t="s">
        <v>87</v>
      </c>
      <c r="Q65" s="335"/>
      <c r="R65" s="335"/>
      <c r="S65" s="335"/>
      <c r="T65" s="335"/>
      <c r="U65" s="335"/>
      <c r="V65" s="335"/>
      <c r="W65" s="335"/>
      <c r="X65" s="335"/>
      <c r="Y65" s="335"/>
      <c r="Z65" s="335"/>
      <c r="AA65" s="335"/>
      <c r="AB65" s="335"/>
      <c r="AC65" s="335"/>
      <c r="AD65" s="335"/>
      <c r="AE65" s="335"/>
      <c r="AF65" s="335"/>
      <c r="AG65" s="335"/>
      <c r="AH65" s="335"/>
      <c r="AI65" s="335"/>
      <c r="AJ65" s="335"/>
      <c r="AK65" s="335"/>
    </row>
  </sheetData>
  <sheetProtection algorithmName="SHA-512" hashValue="54VGTJRWVp5WAahuGQxL0jB1dabUkNcOimV5ROh7JwxL2/Bw1gUgrOKH/uVgsljILjSf+X2R3PPJpLutpEf8jQ==" saltValue="THmnl+Kop3CXPM6TaDXty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6433" r:id="rId3" name="Button 1">
              <controlPr defaultSize="0" print="0" autoFill="0" autoPict="0" macro="[0]!Info">
                <anchor moveWithCells="1">
                  <from>
                    <xdr:col>0</xdr:col>
                    <xdr:colOff>68580</xdr:colOff>
                    <xdr:row>0</xdr:row>
                    <xdr:rowOff>38100</xdr:rowOff>
                  </from>
                  <to>
                    <xdr:col>0</xdr:col>
                    <xdr:colOff>571500</xdr:colOff>
                    <xdr:row>2</xdr:row>
                    <xdr:rowOff>30480</xdr:rowOff>
                  </to>
                </anchor>
              </controlPr>
            </control>
          </mc:Choice>
        </mc:AlternateContent>
        <mc:AlternateContent xmlns:mc="http://schemas.openxmlformats.org/markup-compatibility/2006">
          <mc:Choice Requires="x14">
            <control shapeId="146434" r:id="rId4" name="Button 2">
              <controlPr defaultSize="0" print="0" autoFill="0" autoPict="0" macro="[0]!Info">
                <anchor moveWithCells="1">
                  <from>
                    <xdr:col>15</xdr:col>
                    <xdr:colOff>297180</xdr:colOff>
                    <xdr:row>72</xdr:row>
                    <xdr:rowOff>76200</xdr:rowOff>
                  </from>
                  <to>
                    <xdr:col>15</xdr:col>
                    <xdr:colOff>807720</xdr:colOff>
                    <xdr:row>73</xdr:row>
                    <xdr:rowOff>152400</xdr:rowOff>
                  </to>
                </anchor>
              </controlPr>
            </control>
          </mc:Choice>
        </mc:AlternateContent>
        <mc:AlternateContent xmlns:mc="http://schemas.openxmlformats.org/markup-compatibility/2006">
          <mc:Choice Requires="x14">
            <control shapeId="146435" r:id="rId5" name="Button 3">
              <controlPr defaultSize="0" print="0" autoFill="0" autoPict="0" macro="[0]!Info">
                <anchor moveWithCells="1">
                  <from>
                    <xdr:col>0</xdr:col>
                    <xdr:colOff>68580</xdr:colOff>
                    <xdr:row>0</xdr:row>
                    <xdr:rowOff>76200</xdr:rowOff>
                  </from>
                  <to>
                    <xdr:col>0</xdr:col>
                    <xdr:colOff>579120</xdr:colOff>
                    <xdr:row>2</xdr:row>
                    <xdr:rowOff>83820</xdr:rowOff>
                  </to>
                </anchor>
              </controlPr>
            </control>
          </mc:Choice>
        </mc:AlternateContent>
        <mc:AlternateContent xmlns:mc="http://schemas.openxmlformats.org/markup-compatibility/2006">
          <mc:Choice Requires="x14">
            <control shapeId="146436" r:id="rId6" name="Button 4">
              <controlPr defaultSize="0" print="0" autoFill="0" autoPict="0" macro="[0]!Info">
                <anchor moveWithCells="1">
                  <from>
                    <xdr:col>0</xdr:col>
                    <xdr:colOff>68580</xdr:colOff>
                    <xdr:row>0</xdr:row>
                    <xdr:rowOff>76200</xdr:rowOff>
                  </from>
                  <to>
                    <xdr:col>0</xdr:col>
                    <xdr:colOff>579120</xdr:colOff>
                    <xdr:row>2</xdr:row>
                    <xdr:rowOff>83820</xdr:rowOff>
                  </to>
                </anchor>
              </controlPr>
            </control>
          </mc:Choice>
        </mc:AlternateContent>
        <mc:AlternateContent xmlns:mc="http://schemas.openxmlformats.org/markup-compatibility/2006">
          <mc:Choice Requires="x14">
            <control shapeId="146437" r:id="rId7" name="Button 5">
              <controlPr defaultSize="0" print="0" autoFill="0" autoPict="0" macro="[0]!Info">
                <anchor moveWithCells="1">
                  <from>
                    <xdr:col>0</xdr:col>
                    <xdr:colOff>68580</xdr:colOff>
                    <xdr:row>0</xdr:row>
                    <xdr:rowOff>76200</xdr:rowOff>
                  </from>
                  <to>
                    <xdr:col>0</xdr:col>
                    <xdr:colOff>579120</xdr:colOff>
                    <xdr:row>2</xdr:row>
                    <xdr:rowOff>83820</xdr:rowOff>
                  </to>
                </anchor>
              </controlPr>
            </control>
          </mc:Choice>
        </mc:AlternateContent>
        <mc:AlternateContent xmlns:mc="http://schemas.openxmlformats.org/markup-compatibility/2006">
          <mc:Choice Requires="x14">
            <control shapeId="146438" r:id="rId8" name="Button 6">
              <controlPr defaultSize="0" print="0" autoFill="0" autoPict="0" macro="[0]!Info">
                <anchor moveWithCells="1">
                  <from>
                    <xdr:col>0</xdr:col>
                    <xdr:colOff>68580</xdr:colOff>
                    <xdr:row>0</xdr:row>
                    <xdr:rowOff>76200</xdr:rowOff>
                  </from>
                  <to>
                    <xdr:col>0</xdr:col>
                    <xdr:colOff>579120</xdr:colOff>
                    <xdr:row>2</xdr:row>
                    <xdr:rowOff>83820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A96D3-84FF-428D-AF49-46E29B0B3E91}">
  <sheetPr codeName="Sheet12"/>
  <dimension ref="A1:IB65"/>
  <sheetViews>
    <sheetView topLeftCell="A27" zoomScale="85" zoomScaleNormal="85" workbookViewId="0">
      <selection activeCell="D39" sqref="D39"/>
    </sheetView>
  </sheetViews>
  <sheetFormatPr defaultColWidth="8.5546875" defaultRowHeight="13.2" x14ac:dyDescent="0.25"/>
  <cols>
    <col min="1" max="1" width="31" style="331" customWidth="1"/>
    <col min="2" max="2" width="2.109375" style="331" customWidth="1"/>
    <col min="3" max="3" width="21.109375" style="331" customWidth="1"/>
    <col min="4" max="4" width="15.44140625" style="331" customWidth="1"/>
    <col min="5" max="5" width="10.109375" style="331" customWidth="1"/>
    <col min="6" max="6" width="5.5546875" style="331" customWidth="1"/>
    <col min="7" max="8" width="13.44140625" style="331" customWidth="1"/>
    <col min="9" max="9" width="14.5546875" style="331" customWidth="1"/>
    <col min="10" max="10" width="13.44140625" style="331" customWidth="1"/>
    <col min="11" max="11" width="7" style="331" customWidth="1"/>
    <col min="12" max="12" width="15.109375" style="331" customWidth="1"/>
    <col min="13" max="13" width="17.44140625" style="331" bestFit="1" customWidth="1"/>
    <col min="14" max="14" width="16.5546875" style="331" customWidth="1"/>
    <col min="15" max="15" width="19.109375" style="331" bestFit="1" customWidth="1"/>
    <col min="16" max="16" width="12.88671875" style="331" bestFit="1" customWidth="1"/>
    <col min="17" max="17" width="8.5546875" style="331"/>
    <col min="18" max="18" width="9.109375" style="331" hidden="1" customWidth="1"/>
    <col min="19" max="26" width="10.44140625" style="331" hidden="1" customWidth="1"/>
    <col min="27" max="27" width="10.5546875" style="331" hidden="1" customWidth="1"/>
    <col min="28" max="30" width="10.44140625" style="331" hidden="1" customWidth="1"/>
    <col min="31" max="16384" width="8.5546875" style="331"/>
  </cols>
  <sheetData>
    <row r="1" spans="1:30" ht="21" x14ac:dyDescent="0.4">
      <c r="A1" s="497" t="s">
        <v>120</v>
      </c>
      <c r="B1" s="497"/>
      <c r="C1" s="497"/>
      <c r="D1" s="497"/>
      <c r="E1" s="497"/>
      <c r="F1" s="497"/>
      <c r="G1" s="497"/>
      <c r="H1" s="497"/>
      <c r="I1" s="497"/>
      <c r="J1" s="497"/>
      <c r="K1" s="497"/>
      <c r="L1" s="497"/>
      <c r="M1" s="497"/>
      <c r="N1" s="497"/>
      <c r="O1" s="497"/>
      <c r="P1" s="497"/>
    </row>
    <row r="2" spans="1:30" ht="21" x14ac:dyDescent="0.4">
      <c r="A2" s="497" t="s">
        <v>277</v>
      </c>
      <c r="B2" s="497"/>
      <c r="C2" s="497"/>
      <c r="D2" s="497"/>
      <c r="E2" s="497"/>
      <c r="F2" s="497"/>
      <c r="G2" s="497"/>
      <c r="H2" s="497"/>
      <c r="I2" s="497"/>
      <c r="J2" s="497"/>
      <c r="K2" s="497"/>
      <c r="L2" s="497"/>
      <c r="M2" s="497"/>
      <c r="N2" s="497"/>
      <c r="O2" s="497"/>
      <c r="P2" s="497"/>
    </row>
    <row r="3" spans="1:30" ht="17.399999999999999" x14ac:dyDescent="0.3">
      <c r="A3" s="498" t="s">
        <v>326</v>
      </c>
      <c r="B3" s="498"/>
      <c r="C3" s="498"/>
      <c r="D3" s="498"/>
      <c r="E3" s="498"/>
      <c r="F3" s="498"/>
      <c r="G3" s="498"/>
      <c r="H3" s="498"/>
      <c r="I3" s="498"/>
      <c r="J3" s="498"/>
      <c r="K3" s="498"/>
      <c r="L3" s="498"/>
      <c r="M3" s="498"/>
      <c r="N3" s="498"/>
      <c r="O3" s="498"/>
      <c r="P3" s="498"/>
    </row>
    <row r="4" spans="1:30" ht="15.6" x14ac:dyDescent="0.3">
      <c r="A4" s="499" t="str">
        <f>'Customer Info'!B11</f>
        <v>Breakdown of Charges Based on Entered Information</v>
      </c>
      <c r="B4" s="499"/>
      <c r="C4" s="499"/>
      <c r="D4" s="499"/>
      <c r="E4" s="499"/>
      <c r="F4" s="499"/>
      <c r="G4" s="499"/>
      <c r="H4" s="499"/>
      <c r="I4" s="499"/>
      <c r="J4" s="499"/>
      <c r="K4" s="499"/>
      <c r="L4" s="499"/>
      <c r="M4" s="499"/>
      <c r="N4" s="499"/>
      <c r="O4" s="499"/>
      <c r="P4" s="499"/>
    </row>
    <row r="5" spans="1:30" ht="15" x14ac:dyDescent="0.25">
      <c r="A5" s="332"/>
      <c r="B5" s="332"/>
      <c r="C5" s="332"/>
      <c r="D5" s="332"/>
      <c r="E5" s="332"/>
      <c r="F5" s="332"/>
      <c r="G5" s="332"/>
      <c r="H5" s="332"/>
      <c r="I5" s="332"/>
      <c r="J5" s="332"/>
      <c r="K5" s="332"/>
    </row>
    <row r="6" spans="1:30" x14ac:dyDescent="0.25">
      <c r="A6" s="333">
        <f ca="1">TODAY()</f>
        <v>45744</v>
      </c>
      <c r="B6" s="386" t="s">
        <v>328</v>
      </c>
      <c r="C6" s="333"/>
      <c r="D6" s="333"/>
      <c r="E6" s="333"/>
      <c r="F6" s="333"/>
      <c r="G6" s="333"/>
      <c r="H6" s="333"/>
      <c r="I6" s="333"/>
    </row>
    <row r="7" spans="1:30" ht="24.6" x14ac:dyDescent="0.4">
      <c r="A7" s="505"/>
      <c r="B7" s="505"/>
      <c r="C7" s="505"/>
      <c r="D7" s="505"/>
      <c r="E7" s="505"/>
      <c r="F7" s="505"/>
      <c r="G7" s="505"/>
      <c r="H7" s="505"/>
      <c r="I7" s="505"/>
      <c r="J7" s="505"/>
      <c r="K7" s="505"/>
      <c r="L7" s="505"/>
      <c r="M7" s="505"/>
      <c r="N7" s="505"/>
      <c r="O7" s="505"/>
      <c r="P7" s="505"/>
    </row>
    <row r="8" spans="1:30" x14ac:dyDescent="0.25">
      <c r="C8" s="335"/>
      <c r="D8" s="335"/>
      <c r="E8" s="335"/>
      <c r="F8" s="335"/>
      <c r="G8" s="335"/>
      <c r="H8" s="335"/>
      <c r="I8" s="335"/>
      <c r="J8" s="335"/>
      <c r="K8" s="335"/>
    </row>
    <row r="9" spans="1:30" ht="15" x14ac:dyDescent="0.25">
      <c r="A9" s="336" t="s">
        <v>2</v>
      </c>
      <c r="B9" s="337"/>
      <c r="C9" s="338">
        <f>'Customer Info'!B7</f>
        <v>0</v>
      </c>
      <c r="I9" s="339"/>
    </row>
    <row r="10" spans="1:30" ht="15" x14ac:dyDescent="0.25">
      <c r="A10" s="340" t="s">
        <v>26</v>
      </c>
      <c r="B10" s="337"/>
      <c r="C10" s="338">
        <f>'Customer Info'!B8</f>
        <v>0</v>
      </c>
    </row>
    <row r="11" spans="1:30" x14ac:dyDescent="0.25">
      <c r="A11" s="336" t="s">
        <v>3</v>
      </c>
      <c r="B11" s="341">
        <f>'Customer Info'!B9</f>
        <v>4</v>
      </c>
      <c r="C11" s="342" t="str">
        <f>LOOKUP(B11,R11:AD11,R12:AD12)</f>
        <v>April</v>
      </c>
      <c r="D11" s="343">
        <f>'Customer Info'!C9</f>
        <v>2025</v>
      </c>
      <c r="S11" s="331">
        <v>1</v>
      </c>
      <c r="T11" s="331">
        <v>2</v>
      </c>
      <c r="U11" s="331">
        <v>3</v>
      </c>
      <c r="V11" s="331">
        <v>4</v>
      </c>
      <c r="W11" s="331">
        <v>5</v>
      </c>
      <c r="X11" s="331">
        <v>6</v>
      </c>
      <c r="Y11" s="331">
        <v>7</v>
      </c>
      <c r="Z11" s="331">
        <v>8</v>
      </c>
      <c r="AA11" s="331">
        <v>9</v>
      </c>
      <c r="AB11" s="331">
        <v>10</v>
      </c>
      <c r="AC11" s="331">
        <v>11</v>
      </c>
      <c r="AD11" s="331">
        <v>12</v>
      </c>
    </row>
    <row r="12" spans="1:30" x14ac:dyDescent="0.25">
      <c r="A12" s="501"/>
      <c r="B12" s="501"/>
      <c r="C12" s="501"/>
      <c r="D12" s="501"/>
      <c r="E12" s="501"/>
      <c r="F12" s="501"/>
      <c r="G12" s="501"/>
      <c r="H12" s="501"/>
      <c r="I12" s="501"/>
      <c r="J12" s="379"/>
      <c r="K12" s="379"/>
      <c r="L12" s="427"/>
      <c r="M12" s="427"/>
      <c r="N12" s="427"/>
      <c r="O12" s="427"/>
      <c r="P12" s="427"/>
      <c r="R12" s="331" t="s">
        <v>115</v>
      </c>
      <c r="S12" s="345" t="s">
        <v>102</v>
      </c>
      <c r="T12" s="345" t="s">
        <v>103</v>
      </c>
      <c r="U12" s="345" t="s">
        <v>104</v>
      </c>
      <c r="V12" s="345" t="s">
        <v>105</v>
      </c>
      <c r="W12" s="345" t="s">
        <v>106</v>
      </c>
      <c r="X12" s="345" t="s">
        <v>107</v>
      </c>
      <c r="Y12" s="345" t="s">
        <v>108</v>
      </c>
      <c r="Z12" s="345" t="s">
        <v>109</v>
      </c>
      <c r="AA12" s="345" t="s">
        <v>110</v>
      </c>
      <c r="AB12" s="345" t="s">
        <v>112</v>
      </c>
      <c r="AC12" s="345" t="s">
        <v>111</v>
      </c>
      <c r="AD12" s="345" t="s">
        <v>113</v>
      </c>
    </row>
    <row r="13" spans="1:30" x14ac:dyDescent="0.25">
      <c r="A13" s="352" t="s">
        <v>27</v>
      </c>
      <c r="B13" s="353"/>
      <c r="C13" s="353"/>
      <c r="D13" s="353"/>
      <c r="E13" s="353"/>
      <c r="F13" s="353"/>
      <c r="G13" s="353"/>
      <c r="H13" s="353"/>
      <c r="I13" s="353"/>
      <c r="R13" s="351" t="s">
        <v>187</v>
      </c>
      <c r="S13" s="331">
        <f>'Rider Rates'!$C$22</f>
        <v>7.0209999999999995E-2</v>
      </c>
      <c r="T13" s="331">
        <f>'Rider Rates'!$C$22</f>
        <v>7.0209999999999995E-2</v>
      </c>
      <c r="U13" s="331">
        <f>'Rider Rates'!$C$22</f>
        <v>7.0209999999999995E-2</v>
      </c>
      <c r="V13" s="331">
        <f>'Rider Rates'!$C$22</f>
        <v>7.0209999999999995E-2</v>
      </c>
      <c r="W13" s="331">
        <f>'Rider Rates'!$C$22</f>
        <v>7.0209999999999995E-2</v>
      </c>
      <c r="X13" s="331">
        <f>'Rider Rates'!$B$22</f>
        <v>7.0209999999999995E-2</v>
      </c>
      <c r="Y13" s="331">
        <f>'Rider Rates'!$B$22</f>
        <v>7.0209999999999995E-2</v>
      </c>
      <c r="Z13" s="331">
        <f>'Rider Rates'!$B$22</f>
        <v>7.0209999999999995E-2</v>
      </c>
      <c r="AA13" s="331">
        <f>'Rider Rates'!$B$22</f>
        <v>7.0209999999999995E-2</v>
      </c>
      <c r="AB13" s="331">
        <f>'Rider Rates'!$C$22</f>
        <v>7.0209999999999995E-2</v>
      </c>
      <c r="AC13" s="331">
        <f>'Rider Rates'!$C$22</f>
        <v>7.0209999999999995E-2</v>
      </c>
      <c r="AD13" s="331">
        <f>'Rider Rates'!$C$22</f>
        <v>7.0209999999999995E-2</v>
      </c>
    </row>
    <row r="14" spans="1:30" x14ac:dyDescent="0.25">
      <c r="A14" s="335"/>
      <c r="B14" s="335"/>
      <c r="C14" s="335"/>
      <c r="D14" s="335"/>
      <c r="E14" s="335"/>
      <c r="F14" s="335"/>
      <c r="G14" s="335"/>
      <c r="H14" s="335"/>
      <c r="I14" s="335"/>
      <c r="R14" s="335"/>
      <c r="S14" s="347"/>
      <c r="T14" s="347"/>
      <c r="U14" s="347"/>
      <c r="V14" s="347"/>
      <c r="W14" s="347"/>
      <c r="X14" s="347"/>
      <c r="Y14" s="347"/>
      <c r="Z14" s="347"/>
      <c r="AA14" s="347"/>
      <c r="AB14" s="347"/>
      <c r="AC14" s="347"/>
      <c r="AD14" s="347"/>
    </row>
    <row r="15" spans="1:30" x14ac:dyDescent="0.25">
      <c r="A15" s="349" t="s">
        <v>52</v>
      </c>
      <c r="B15" s="349"/>
      <c r="C15" s="428">
        <f>IF('Customer Info'!B21+'Customer Info'!B22-'Customer Info'!B23&lt;0,0,'Customer Info'!B21+'Customer Info'!B22-'Customer Info'!B23)</f>
        <v>0</v>
      </c>
      <c r="D15" s="349" t="s">
        <v>41</v>
      </c>
      <c r="E15" s="349"/>
      <c r="F15" s="350"/>
      <c r="G15" s="349"/>
      <c r="H15" s="349"/>
      <c r="I15" s="349"/>
      <c r="R15" s="335"/>
      <c r="S15" s="347"/>
      <c r="T15" s="347"/>
      <c r="U15" s="347"/>
      <c r="V15" s="347"/>
      <c r="W15" s="347"/>
      <c r="X15" s="347"/>
      <c r="Y15" s="347"/>
      <c r="Z15" s="347"/>
      <c r="AA15" s="347"/>
      <c r="AB15" s="347"/>
      <c r="AC15" s="347"/>
      <c r="AD15" s="347"/>
    </row>
    <row r="16" spans="1:30" x14ac:dyDescent="0.25">
      <c r="A16" s="349" t="s">
        <v>225</v>
      </c>
      <c r="B16" s="349"/>
      <c r="C16" s="428">
        <f>'Customer Info'!B21</f>
        <v>0</v>
      </c>
      <c r="D16" s="349" t="s">
        <v>41</v>
      </c>
      <c r="E16" s="349"/>
      <c r="F16" s="350"/>
      <c r="G16" s="336" t="s">
        <v>15</v>
      </c>
      <c r="H16" s="349"/>
    </row>
    <row r="17" spans="1:221" x14ac:dyDescent="0.25">
      <c r="A17" s="349" t="s">
        <v>226</v>
      </c>
      <c r="B17" s="349"/>
      <c r="C17" s="428">
        <f>'Customer Info'!B22</f>
        <v>0</v>
      </c>
      <c r="D17" s="429" t="s">
        <v>41</v>
      </c>
      <c r="E17" s="350"/>
      <c r="F17" s="350"/>
      <c r="G17" s="336" t="s">
        <v>15</v>
      </c>
      <c r="H17" s="349"/>
      <c r="I17" s="430" t="s">
        <v>15</v>
      </c>
    </row>
    <row r="19" spans="1:221" x14ac:dyDescent="0.25">
      <c r="A19" s="352" t="s">
        <v>31</v>
      </c>
      <c r="B19" s="353"/>
      <c r="C19" s="353"/>
      <c r="D19" s="353"/>
      <c r="E19" s="353"/>
      <c r="F19" s="353"/>
      <c r="G19" s="493" t="s">
        <v>68</v>
      </c>
      <c r="H19" s="494"/>
      <c r="I19" s="494"/>
      <c r="J19" s="495"/>
      <c r="K19" s="353"/>
      <c r="L19" s="496" t="s">
        <v>69</v>
      </c>
      <c r="M19" s="496"/>
      <c r="N19" s="496"/>
      <c r="O19" s="496"/>
    </row>
    <row r="20" spans="1:221" x14ac:dyDescent="0.25">
      <c r="A20" s="335"/>
      <c r="B20" s="335"/>
      <c r="C20" s="335"/>
      <c r="D20" s="335"/>
      <c r="E20" s="335"/>
      <c r="F20" s="335"/>
      <c r="G20" s="354" t="s">
        <v>65</v>
      </c>
      <c r="H20" s="354" t="s">
        <v>66</v>
      </c>
      <c r="I20" s="354" t="s">
        <v>67</v>
      </c>
      <c r="J20" s="355" t="s">
        <v>34</v>
      </c>
      <c r="K20" s="335"/>
      <c r="L20" s="356" t="s">
        <v>65</v>
      </c>
      <c r="M20" s="356" t="s">
        <v>66</v>
      </c>
      <c r="N20" s="356" t="s">
        <v>67</v>
      </c>
      <c r="O20" s="356" t="s">
        <v>34</v>
      </c>
      <c r="P20" s="357" t="s">
        <v>57</v>
      </c>
    </row>
    <row r="21" spans="1:221" x14ac:dyDescent="0.25">
      <c r="A21" s="331" t="s">
        <v>32</v>
      </c>
      <c r="G21" s="431"/>
      <c r="H21" s="431"/>
      <c r="I21" s="431">
        <f>'Rider Rates'!B145</f>
        <v>825</v>
      </c>
      <c r="J21" s="431">
        <f>SUM(G21:I21)</f>
        <v>825</v>
      </c>
      <c r="L21" s="432"/>
      <c r="M21" s="432"/>
      <c r="N21" s="432">
        <f>I21</f>
        <v>825</v>
      </c>
      <c r="O21" s="407">
        <f>SUM(L21:N21)</f>
        <v>825</v>
      </c>
      <c r="P21" s="360">
        <v>44531</v>
      </c>
    </row>
    <row r="22" spans="1:221" x14ac:dyDescent="0.25">
      <c r="A22" s="433" t="s">
        <v>132</v>
      </c>
      <c r="D22" s="362">
        <f>C15</f>
        <v>0</v>
      </c>
      <c r="E22" s="363" t="s">
        <v>41</v>
      </c>
      <c r="F22" s="364" t="s">
        <v>8</v>
      </c>
      <c r="G22" s="406"/>
      <c r="H22" s="406"/>
      <c r="I22" s="444">
        <f>'Rider Rates'!C145</f>
        <v>5.9799999999999997E-5</v>
      </c>
      <c r="J22" s="406">
        <f>SUM(G22:I22)</f>
        <v>5.9799999999999997E-5</v>
      </c>
      <c r="K22" s="366" t="s">
        <v>42</v>
      </c>
      <c r="L22" s="407"/>
      <c r="M22" s="407"/>
      <c r="N22" s="407">
        <f>IF(C15&lt;0,0,ROUND($D22*I22,2))</f>
        <v>0</v>
      </c>
      <c r="O22" s="407">
        <f>SUM(L22:N22)</f>
        <v>0</v>
      </c>
      <c r="P22" s="360">
        <f>'Rider Rates'!H145</f>
        <v>45444</v>
      </c>
    </row>
    <row r="23" spans="1:221" x14ac:dyDescent="0.25">
      <c r="A23" s="369" t="s">
        <v>50</v>
      </c>
      <c r="B23" s="369"/>
      <c r="C23" s="369"/>
      <c r="D23" s="370"/>
      <c r="E23" s="370"/>
      <c r="F23" s="369"/>
      <c r="G23" s="369"/>
      <c r="H23" s="369"/>
      <c r="I23" s="369"/>
      <c r="J23" s="369"/>
      <c r="K23" s="372"/>
      <c r="L23" s="371"/>
      <c r="M23" s="371"/>
      <c r="N23" s="371">
        <f>SUM(N21:N22)</f>
        <v>825</v>
      </c>
      <c r="O23" s="371">
        <f>SUM(O21:O22)</f>
        <v>825</v>
      </c>
    </row>
    <row r="24" spans="1:221" x14ac:dyDescent="0.25">
      <c r="A24" s="434"/>
      <c r="B24" s="434"/>
      <c r="C24" s="435"/>
      <c r="D24" s="435"/>
      <c r="E24" s="435"/>
      <c r="F24" s="435"/>
      <c r="G24" s="436"/>
      <c r="H24" s="436"/>
      <c r="I24" s="436"/>
      <c r="J24" s="436"/>
      <c r="K24" s="434"/>
      <c r="L24" s="434"/>
      <c r="M24" s="434"/>
      <c r="N24" s="434"/>
      <c r="O24" s="434"/>
      <c r="P24" s="434"/>
    </row>
    <row r="25" spans="1:221" x14ac:dyDescent="0.25">
      <c r="A25" s="346" t="s">
        <v>70</v>
      </c>
      <c r="B25" s="383"/>
      <c r="C25" s="383"/>
      <c r="D25" s="384"/>
      <c r="E25" s="384"/>
      <c r="F25" s="383"/>
      <c r="G25" s="384"/>
      <c r="H25" s="384"/>
      <c r="I25" s="384"/>
      <c r="J25" s="384"/>
      <c r="K25" s="384"/>
      <c r="L25" s="384"/>
      <c r="M25" s="384"/>
      <c r="N25" s="384"/>
      <c r="O25" s="384"/>
      <c r="P25" s="423"/>
      <c r="Q25" s="335"/>
      <c r="R25" s="335"/>
      <c r="S25" s="335"/>
      <c r="T25" s="335"/>
      <c r="U25" s="335"/>
      <c r="V25" s="335"/>
      <c r="W25" s="335"/>
      <c r="X25" s="335"/>
      <c r="Y25" s="335"/>
      <c r="Z25" s="335"/>
      <c r="AA25" s="335"/>
      <c r="AB25" s="335"/>
      <c r="AC25" s="335"/>
      <c r="AD25" s="335"/>
      <c r="AE25" s="335"/>
      <c r="AF25" s="335"/>
      <c r="AG25" s="335"/>
      <c r="AH25" s="335"/>
      <c r="AI25" s="335"/>
      <c r="AJ25" s="335"/>
      <c r="AK25" s="335"/>
      <c r="AL25" s="335"/>
      <c r="AM25" s="335"/>
      <c r="AN25" s="335"/>
      <c r="AO25" s="335"/>
      <c r="AP25" s="335"/>
      <c r="AQ25" s="335"/>
      <c r="AR25" s="335"/>
      <c r="AS25" s="335"/>
      <c r="AT25" s="335"/>
      <c r="AU25" s="335"/>
      <c r="AV25" s="335"/>
      <c r="AW25" s="335"/>
      <c r="AX25" s="335"/>
      <c r="AY25" s="335"/>
      <c r="AZ25" s="335"/>
      <c r="BA25" s="335"/>
      <c r="BB25" s="335"/>
      <c r="BC25" s="335"/>
      <c r="BD25" s="335"/>
      <c r="BE25" s="335"/>
      <c r="BF25" s="335"/>
      <c r="BG25" s="335"/>
      <c r="BH25" s="335"/>
      <c r="BI25" s="335"/>
      <c r="BJ25" s="335"/>
      <c r="BK25" s="335"/>
      <c r="BL25" s="335"/>
      <c r="BM25" s="335"/>
      <c r="BN25" s="335"/>
      <c r="BO25" s="335"/>
      <c r="BP25" s="335"/>
      <c r="BQ25" s="335"/>
      <c r="BR25" s="335"/>
      <c r="BS25" s="335"/>
      <c r="BT25" s="335"/>
      <c r="BU25" s="335"/>
      <c r="BV25" s="335"/>
      <c r="BW25" s="335"/>
      <c r="BX25" s="335"/>
      <c r="BY25" s="335"/>
      <c r="BZ25" s="335"/>
      <c r="CA25" s="335"/>
      <c r="CB25" s="335"/>
      <c r="CC25" s="335"/>
      <c r="CD25" s="335"/>
      <c r="CE25" s="335"/>
      <c r="CF25" s="335"/>
      <c r="CG25" s="335"/>
      <c r="CH25" s="335"/>
      <c r="CI25" s="335"/>
      <c r="CJ25" s="335"/>
      <c r="CK25" s="335"/>
      <c r="CL25" s="335"/>
      <c r="CM25" s="335"/>
      <c r="CN25" s="335"/>
      <c r="CO25" s="335"/>
      <c r="CP25" s="335"/>
      <c r="CQ25" s="335"/>
      <c r="CR25" s="335"/>
      <c r="CS25" s="335"/>
      <c r="CT25" s="335"/>
      <c r="CU25" s="335"/>
      <c r="CV25" s="335"/>
      <c r="CW25" s="335"/>
      <c r="CX25" s="335"/>
      <c r="CY25" s="335"/>
      <c r="CZ25" s="335"/>
      <c r="DA25" s="335"/>
      <c r="DB25" s="335"/>
      <c r="DC25" s="335"/>
      <c r="DD25" s="335"/>
      <c r="DE25" s="335"/>
      <c r="DF25" s="335"/>
      <c r="DG25" s="335"/>
      <c r="DH25" s="335"/>
      <c r="DI25" s="335"/>
      <c r="DJ25" s="335"/>
      <c r="DK25" s="335"/>
      <c r="DL25" s="335"/>
      <c r="DM25" s="335"/>
      <c r="DN25" s="335"/>
      <c r="DO25" s="335"/>
      <c r="DP25" s="335"/>
      <c r="DQ25" s="335"/>
      <c r="DR25" s="335"/>
      <c r="DS25" s="335"/>
      <c r="DT25" s="335"/>
      <c r="DU25" s="335"/>
      <c r="DV25" s="335"/>
      <c r="DW25" s="335"/>
      <c r="DX25" s="335"/>
      <c r="DY25" s="335"/>
      <c r="DZ25" s="335"/>
      <c r="EA25" s="335"/>
      <c r="EB25" s="335"/>
      <c r="EC25" s="335"/>
      <c r="ED25" s="335"/>
      <c r="EE25" s="335"/>
      <c r="EF25" s="335"/>
      <c r="EG25" s="335"/>
      <c r="EH25" s="335"/>
      <c r="EI25" s="335"/>
      <c r="EJ25" s="335"/>
      <c r="EK25" s="335"/>
      <c r="EL25" s="335"/>
      <c r="EM25" s="335"/>
      <c r="EN25" s="335"/>
      <c r="EO25" s="335"/>
      <c r="EP25" s="335"/>
      <c r="EQ25" s="335"/>
      <c r="ER25" s="335"/>
      <c r="ES25" s="335"/>
      <c r="ET25" s="335"/>
      <c r="EU25" s="335"/>
      <c r="EV25" s="335"/>
      <c r="EW25" s="335"/>
      <c r="EX25" s="335"/>
      <c r="EY25" s="335"/>
      <c r="EZ25" s="335"/>
      <c r="FA25" s="335"/>
      <c r="FB25" s="335"/>
      <c r="FC25" s="335"/>
      <c r="FD25" s="335"/>
      <c r="FE25" s="335"/>
      <c r="FF25" s="335"/>
      <c r="FG25" s="335"/>
      <c r="FH25" s="335"/>
      <c r="FI25" s="335"/>
      <c r="FJ25" s="335"/>
      <c r="FK25" s="335"/>
      <c r="FL25" s="335"/>
      <c r="FM25" s="335"/>
      <c r="FN25" s="335"/>
      <c r="FO25" s="335"/>
      <c r="FP25" s="335"/>
      <c r="FQ25" s="335"/>
      <c r="FR25" s="335"/>
      <c r="FS25" s="335"/>
      <c r="FT25" s="335"/>
      <c r="FU25" s="335"/>
      <c r="FV25" s="335"/>
      <c r="FW25" s="335"/>
      <c r="FX25" s="335"/>
      <c r="FY25" s="335"/>
      <c r="FZ25" s="335"/>
      <c r="GA25" s="335"/>
      <c r="GB25" s="335"/>
      <c r="GC25" s="335"/>
      <c r="GD25" s="335"/>
      <c r="GE25" s="335"/>
      <c r="GF25" s="335"/>
      <c r="GG25" s="335"/>
      <c r="GH25" s="335"/>
      <c r="GI25" s="335"/>
      <c r="GJ25" s="335"/>
      <c r="GK25" s="335"/>
      <c r="GL25" s="335"/>
      <c r="GM25" s="335"/>
      <c r="GN25" s="335"/>
      <c r="GO25" s="335"/>
      <c r="GP25" s="335"/>
      <c r="GQ25" s="335"/>
      <c r="GR25" s="335"/>
      <c r="GS25" s="335"/>
      <c r="GT25" s="335"/>
      <c r="GU25" s="335"/>
      <c r="GV25" s="335"/>
      <c r="GW25" s="335"/>
      <c r="GX25" s="335"/>
      <c r="GY25" s="335"/>
      <c r="GZ25" s="335"/>
      <c r="HA25" s="335"/>
      <c r="HB25" s="335"/>
      <c r="HC25" s="335"/>
      <c r="HD25" s="335"/>
      <c r="HE25" s="335"/>
      <c r="HF25" s="335"/>
      <c r="HG25" s="335"/>
      <c r="HH25" s="335"/>
      <c r="HI25" s="335"/>
      <c r="HJ25" s="335"/>
      <c r="HK25" s="335"/>
      <c r="HL25" s="335"/>
      <c r="HM25" s="335"/>
    </row>
    <row r="26" spans="1:221" x14ac:dyDescent="0.25">
      <c r="P26" s="437"/>
      <c r="Q26" s="385"/>
      <c r="R26" s="375"/>
      <c r="S26" s="376"/>
      <c r="T26" s="377"/>
      <c r="U26" s="335"/>
      <c r="V26" s="378"/>
      <c r="W26" s="335"/>
      <c r="X26" s="335"/>
      <c r="Y26" s="335"/>
      <c r="Z26" s="335"/>
      <c r="AA26" s="335"/>
      <c r="AB26" s="335"/>
      <c r="AC26" s="335"/>
      <c r="AD26" s="335"/>
      <c r="AE26" s="335"/>
      <c r="AF26" s="335"/>
      <c r="AG26" s="335"/>
      <c r="AH26" s="335"/>
      <c r="AI26" s="335"/>
      <c r="AJ26" s="335"/>
      <c r="AK26" s="335"/>
      <c r="AL26" s="335"/>
      <c r="AM26" s="335"/>
      <c r="AN26" s="335"/>
      <c r="AO26" s="335"/>
      <c r="AP26" s="335"/>
      <c r="AQ26" s="335"/>
      <c r="AR26" s="335"/>
      <c r="AS26" s="335"/>
      <c r="AT26" s="335"/>
      <c r="AU26" s="335"/>
      <c r="AV26" s="335"/>
      <c r="AW26" s="335"/>
      <c r="AX26" s="335"/>
      <c r="AY26" s="335"/>
      <c r="AZ26" s="335"/>
      <c r="BA26" s="335"/>
      <c r="BB26" s="335"/>
      <c r="BC26" s="335"/>
      <c r="BD26" s="335"/>
      <c r="BE26" s="335"/>
      <c r="BF26" s="335"/>
      <c r="BG26" s="335"/>
      <c r="BH26" s="335"/>
      <c r="BI26" s="335"/>
      <c r="BJ26" s="335"/>
      <c r="BK26" s="335"/>
      <c r="BL26" s="335"/>
      <c r="BM26" s="335"/>
      <c r="BN26" s="335"/>
      <c r="BO26" s="335"/>
      <c r="BP26" s="335"/>
      <c r="BQ26" s="335"/>
      <c r="BR26" s="335"/>
      <c r="BS26" s="335"/>
      <c r="BT26" s="335"/>
      <c r="BU26" s="335"/>
      <c r="BV26" s="335"/>
      <c r="BW26" s="335"/>
      <c r="BX26" s="335"/>
      <c r="BY26" s="335"/>
      <c r="BZ26" s="335"/>
      <c r="CA26" s="335"/>
      <c r="CB26" s="335"/>
      <c r="CC26" s="335"/>
      <c r="CD26" s="335"/>
      <c r="CE26" s="335"/>
      <c r="CF26" s="335"/>
      <c r="CG26" s="335"/>
      <c r="CH26" s="335"/>
      <c r="CI26" s="335"/>
      <c r="CJ26" s="335"/>
      <c r="CK26" s="335"/>
      <c r="CL26" s="335"/>
      <c r="CM26" s="335"/>
      <c r="CN26" s="335"/>
      <c r="CO26" s="335"/>
      <c r="CP26" s="335"/>
      <c r="CQ26" s="335"/>
      <c r="CR26" s="335"/>
      <c r="CS26" s="335"/>
      <c r="CT26" s="335"/>
      <c r="CU26" s="335"/>
      <c r="CV26" s="335"/>
      <c r="CW26" s="335"/>
      <c r="CX26" s="335"/>
      <c r="CY26" s="335"/>
      <c r="CZ26" s="335"/>
      <c r="DA26" s="335"/>
      <c r="DB26" s="335"/>
      <c r="DC26" s="335"/>
      <c r="DD26" s="335"/>
      <c r="DE26" s="335"/>
      <c r="DF26" s="335"/>
      <c r="DG26" s="335"/>
      <c r="DH26" s="335"/>
      <c r="DI26" s="335"/>
      <c r="DJ26" s="335"/>
      <c r="DK26" s="335"/>
      <c r="DL26" s="335"/>
      <c r="DM26" s="335"/>
      <c r="DN26" s="335"/>
      <c r="DO26" s="335"/>
      <c r="DP26" s="335"/>
      <c r="DQ26" s="335"/>
      <c r="DR26" s="335"/>
      <c r="DS26" s="335"/>
      <c r="DT26" s="335"/>
      <c r="DU26" s="335"/>
      <c r="DV26" s="335"/>
      <c r="DW26" s="335"/>
      <c r="DX26" s="335"/>
      <c r="DY26" s="335"/>
      <c r="DZ26" s="335"/>
      <c r="EA26" s="335"/>
      <c r="EB26" s="335"/>
      <c r="EC26" s="335"/>
      <c r="ED26" s="335"/>
      <c r="EE26" s="335"/>
      <c r="EF26" s="335"/>
      <c r="EG26" s="335"/>
      <c r="EH26" s="335"/>
      <c r="EI26" s="335"/>
      <c r="EJ26" s="335"/>
      <c r="EK26" s="335"/>
      <c r="EL26" s="335"/>
      <c r="EM26" s="335"/>
      <c r="EN26" s="335"/>
      <c r="EO26" s="335"/>
      <c r="EP26" s="335"/>
      <c r="EQ26" s="335"/>
      <c r="ER26" s="335"/>
      <c r="ES26" s="335"/>
      <c r="ET26" s="335"/>
      <c r="EU26" s="335"/>
      <c r="EV26" s="335"/>
      <c r="EW26" s="335"/>
      <c r="EX26" s="335"/>
      <c r="EY26" s="335"/>
      <c r="EZ26" s="335"/>
      <c r="FA26" s="335"/>
      <c r="FB26" s="335"/>
      <c r="FC26" s="335"/>
      <c r="FD26" s="335"/>
      <c r="FE26" s="335"/>
      <c r="FF26" s="335"/>
      <c r="FG26" s="335"/>
      <c r="FH26" s="335"/>
      <c r="FI26" s="335"/>
      <c r="FJ26" s="335"/>
      <c r="FK26" s="335"/>
      <c r="FL26" s="335"/>
      <c r="FM26" s="335"/>
      <c r="FN26" s="335"/>
      <c r="FO26" s="335"/>
      <c r="FP26" s="335"/>
      <c r="FQ26" s="335"/>
      <c r="FR26" s="335"/>
      <c r="FS26" s="335"/>
      <c r="FT26" s="335"/>
      <c r="FU26" s="335"/>
      <c r="FV26" s="335"/>
      <c r="FW26" s="335"/>
      <c r="FX26" s="335"/>
      <c r="FY26" s="335"/>
      <c r="FZ26" s="335"/>
      <c r="GA26" s="335"/>
      <c r="GB26" s="335"/>
      <c r="GC26" s="335"/>
      <c r="GD26" s="335"/>
      <c r="GE26" s="335"/>
      <c r="GF26" s="335"/>
      <c r="GG26" s="335"/>
      <c r="GH26" s="335"/>
      <c r="GI26" s="335"/>
      <c r="GJ26" s="335"/>
      <c r="GK26" s="335"/>
      <c r="GL26" s="335"/>
      <c r="GM26" s="335"/>
      <c r="GN26" s="335"/>
      <c r="GO26" s="335"/>
      <c r="GP26" s="335"/>
      <c r="GQ26" s="335"/>
      <c r="GR26" s="335"/>
      <c r="GS26" s="335"/>
      <c r="GT26" s="335"/>
      <c r="GU26" s="335"/>
      <c r="GV26" s="335"/>
      <c r="GW26" s="335"/>
      <c r="GX26" s="335"/>
      <c r="GY26" s="335"/>
      <c r="GZ26" s="335"/>
      <c r="HA26" s="335"/>
      <c r="HB26" s="335"/>
      <c r="HC26" s="335"/>
      <c r="HD26" s="335"/>
      <c r="HE26" s="335"/>
      <c r="HF26" s="335"/>
      <c r="HG26" s="335"/>
      <c r="HH26" s="335"/>
      <c r="HI26" s="335"/>
      <c r="HJ26" s="335"/>
      <c r="HK26" s="335"/>
      <c r="HL26" s="335"/>
      <c r="HM26" s="335"/>
    </row>
    <row r="27" spans="1:221" x14ac:dyDescent="0.25">
      <c r="A27" s="386" t="s">
        <v>79</v>
      </c>
      <c r="B27" s="387"/>
      <c r="C27" s="387"/>
      <c r="D27" s="362">
        <f>IF($C$15&lt;0,0,IF($C$15&gt;833000,833000,$C$15))</f>
        <v>0</v>
      </c>
      <c r="E27" s="363" t="s">
        <v>41</v>
      </c>
      <c r="F27" s="364" t="s">
        <v>8</v>
      </c>
      <c r="G27" s="388"/>
      <c r="H27" s="388"/>
      <c r="I27" s="388">
        <f>'Rider Rates'!$B$4</f>
        <v>4.6278999999999999E-3</v>
      </c>
      <c r="J27" s="388">
        <f t="shared" ref="J27:J47" si="0">SUM(G27:I27)</f>
        <v>4.6278999999999999E-3</v>
      </c>
      <c r="K27" s="366" t="s">
        <v>42</v>
      </c>
      <c r="L27" s="250"/>
      <c r="M27" s="250"/>
      <c r="N27" s="250">
        <f t="shared" ref="N27:N32" si="1">ROUND(D27*I27,2)</f>
        <v>0</v>
      </c>
      <c r="O27" s="250">
        <f t="shared" ref="O27:O48" si="2">SUM(L27:N27)</f>
        <v>0</v>
      </c>
      <c r="P27" s="360">
        <f>'Rider Rates'!$D$4</f>
        <v>45657</v>
      </c>
      <c r="Q27" s="385"/>
      <c r="R27" s="382"/>
      <c r="S27" s="376"/>
      <c r="T27" s="377"/>
      <c r="U27" s="335"/>
      <c r="V27" s="378"/>
      <c r="W27" s="335"/>
      <c r="X27" s="335"/>
      <c r="Y27" s="335"/>
      <c r="Z27" s="335"/>
      <c r="AA27" s="335"/>
      <c r="AB27" s="335"/>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c r="BF27" s="335"/>
      <c r="BG27" s="335"/>
      <c r="BH27" s="335"/>
      <c r="BI27" s="335"/>
      <c r="BJ27" s="335"/>
      <c r="BK27" s="335"/>
      <c r="BL27" s="335"/>
      <c r="BM27" s="335"/>
      <c r="BN27" s="335"/>
      <c r="BO27" s="335"/>
      <c r="BP27" s="335"/>
      <c r="BQ27" s="335"/>
      <c r="BR27" s="335"/>
      <c r="BS27" s="335"/>
      <c r="BT27" s="335"/>
      <c r="BU27" s="335"/>
      <c r="BV27" s="335"/>
      <c r="BW27" s="335"/>
      <c r="BX27" s="335"/>
      <c r="BY27" s="335"/>
      <c r="BZ27" s="335"/>
      <c r="CA27" s="335"/>
      <c r="CB27" s="335"/>
      <c r="CC27" s="335"/>
      <c r="CD27" s="335"/>
      <c r="CE27" s="335"/>
      <c r="CF27" s="335"/>
      <c r="CG27" s="335"/>
      <c r="CH27" s="335"/>
      <c r="CI27" s="335"/>
      <c r="CJ27" s="335"/>
      <c r="CK27" s="335"/>
      <c r="CL27" s="335"/>
      <c r="CM27" s="335"/>
      <c r="CN27" s="335"/>
      <c r="CO27" s="335"/>
      <c r="CP27" s="335"/>
      <c r="CQ27" s="335"/>
      <c r="CR27" s="335"/>
      <c r="CS27" s="335"/>
      <c r="CT27" s="335"/>
      <c r="CU27" s="335"/>
      <c r="CV27" s="335"/>
      <c r="CW27" s="335"/>
      <c r="CX27" s="335"/>
      <c r="CY27" s="335"/>
      <c r="CZ27" s="335"/>
      <c r="DA27" s="335"/>
      <c r="DB27" s="335"/>
      <c r="DC27" s="335"/>
      <c r="DD27" s="335"/>
      <c r="DE27" s="335"/>
      <c r="DF27" s="335"/>
      <c r="DG27" s="335"/>
      <c r="DH27" s="335"/>
      <c r="DI27" s="335"/>
      <c r="DJ27" s="335"/>
      <c r="DK27" s="335"/>
      <c r="DL27" s="335"/>
      <c r="DM27" s="335"/>
      <c r="DN27" s="335"/>
      <c r="DO27" s="335"/>
      <c r="DP27" s="335"/>
      <c r="DQ27" s="335"/>
      <c r="DR27" s="335"/>
      <c r="DS27" s="335"/>
      <c r="DT27" s="335"/>
      <c r="DU27" s="335"/>
      <c r="DV27" s="335"/>
      <c r="DW27" s="335"/>
      <c r="DX27" s="335"/>
      <c r="DY27" s="335"/>
      <c r="DZ27" s="335"/>
      <c r="EA27" s="335"/>
      <c r="EB27" s="335"/>
      <c r="EC27" s="335"/>
      <c r="ED27" s="335"/>
      <c r="EE27" s="335"/>
      <c r="EF27" s="335"/>
      <c r="EG27" s="335"/>
      <c r="EH27" s="335"/>
      <c r="EI27" s="335"/>
      <c r="EJ27" s="335"/>
      <c r="EK27" s="335"/>
      <c r="EL27" s="335"/>
      <c r="EM27" s="335"/>
      <c r="EN27" s="335"/>
      <c r="EO27" s="335"/>
      <c r="EP27" s="335"/>
      <c r="EQ27" s="335"/>
      <c r="ER27" s="335"/>
      <c r="ES27" s="335"/>
      <c r="ET27" s="335"/>
      <c r="EU27" s="335"/>
      <c r="EV27" s="335"/>
      <c r="EW27" s="335"/>
      <c r="EX27" s="335"/>
      <c r="EY27" s="335"/>
      <c r="EZ27" s="335"/>
      <c r="FA27" s="335"/>
      <c r="FB27" s="335"/>
      <c r="FC27" s="335"/>
      <c r="FD27" s="335"/>
      <c r="FE27" s="335"/>
      <c r="FF27" s="335"/>
      <c r="FG27" s="335"/>
      <c r="FH27" s="335"/>
      <c r="FI27" s="335"/>
      <c r="FJ27" s="335"/>
      <c r="FK27" s="335"/>
      <c r="FL27" s="335"/>
      <c r="FM27" s="335"/>
      <c r="FN27" s="335"/>
      <c r="FO27" s="335"/>
      <c r="FP27" s="335"/>
      <c r="FQ27" s="335"/>
      <c r="FR27" s="335"/>
      <c r="FS27" s="335"/>
      <c r="FT27" s="335"/>
      <c r="FU27" s="335"/>
      <c r="FV27" s="335"/>
      <c r="FW27" s="335"/>
      <c r="FX27" s="335"/>
      <c r="FY27" s="335"/>
      <c r="FZ27" s="335"/>
      <c r="GA27" s="335"/>
      <c r="GB27" s="335"/>
      <c r="GC27" s="335"/>
      <c r="GD27" s="335"/>
      <c r="GE27" s="335"/>
      <c r="GF27" s="335"/>
      <c r="GG27" s="335"/>
      <c r="GH27" s="335"/>
      <c r="GI27" s="335"/>
      <c r="GJ27" s="335"/>
      <c r="GK27" s="335"/>
      <c r="GL27" s="335"/>
      <c r="GM27" s="335"/>
      <c r="GN27" s="335"/>
      <c r="GO27" s="335"/>
      <c r="GP27" s="335"/>
      <c r="GQ27" s="335"/>
      <c r="GR27" s="335"/>
      <c r="GS27" s="335"/>
      <c r="GT27" s="335"/>
      <c r="GU27" s="335"/>
      <c r="GV27" s="335"/>
      <c r="GW27" s="335"/>
      <c r="GX27" s="335"/>
      <c r="GY27" s="335"/>
      <c r="GZ27" s="335"/>
      <c r="HA27" s="335"/>
      <c r="HB27" s="335"/>
      <c r="HC27" s="335"/>
      <c r="HD27" s="335"/>
      <c r="HE27" s="335"/>
      <c r="HF27" s="335"/>
      <c r="HG27" s="335"/>
      <c r="HH27" s="335"/>
      <c r="HI27" s="335"/>
      <c r="HJ27" s="335"/>
      <c r="HK27" s="335"/>
      <c r="HL27" s="335"/>
      <c r="HM27" s="335"/>
    </row>
    <row r="28" spans="1:221" x14ac:dyDescent="0.25">
      <c r="A28" s="386" t="s">
        <v>80</v>
      </c>
      <c r="B28" s="335"/>
      <c r="C28" s="335"/>
      <c r="D28" s="390">
        <f>IF($C$15&gt;833000,$C$15-833000,0)</f>
        <v>0</v>
      </c>
      <c r="E28" s="363" t="s">
        <v>41</v>
      </c>
      <c r="F28" s="364" t="s">
        <v>8</v>
      </c>
      <c r="G28" s="388"/>
      <c r="H28" s="388"/>
      <c r="I28" s="388">
        <f>'Rider Rates'!$B$5</f>
        <v>1.7560000000000001E-4</v>
      </c>
      <c r="J28" s="388">
        <f t="shared" si="0"/>
        <v>1.7560000000000001E-4</v>
      </c>
      <c r="K28" s="366" t="s">
        <v>42</v>
      </c>
      <c r="L28" s="250"/>
      <c r="M28" s="250"/>
      <c r="N28" s="250">
        <f t="shared" si="1"/>
        <v>0</v>
      </c>
      <c r="O28" s="250">
        <f t="shared" si="2"/>
        <v>0</v>
      </c>
      <c r="P28" s="360">
        <f>'Rider Rates'!$D$4</f>
        <v>45657</v>
      </c>
      <c r="Q28" s="385"/>
      <c r="R28" s="382"/>
      <c r="S28" s="376"/>
      <c r="T28" s="377"/>
      <c r="U28" s="335"/>
      <c r="V28" s="378"/>
      <c r="W28" s="335"/>
      <c r="X28" s="335"/>
      <c r="Y28" s="335"/>
      <c r="Z28" s="335"/>
      <c r="AA28" s="335"/>
      <c r="AB28" s="335"/>
      <c r="AC28" s="335"/>
      <c r="AD28" s="335"/>
      <c r="AE28" s="335"/>
      <c r="AF28" s="335"/>
      <c r="AG28" s="335"/>
      <c r="AH28" s="335"/>
      <c r="AI28" s="335"/>
      <c r="AJ28" s="335"/>
      <c r="AK28" s="335"/>
      <c r="AL28" s="335"/>
      <c r="AM28" s="335"/>
      <c r="AN28" s="335"/>
      <c r="AO28" s="335"/>
      <c r="AP28" s="335"/>
      <c r="AQ28" s="335"/>
      <c r="AR28" s="335"/>
      <c r="AS28" s="335"/>
      <c r="AT28" s="335"/>
      <c r="AU28" s="335"/>
      <c r="AV28" s="335"/>
      <c r="AW28" s="335"/>
      <c r="AX28" s="335"/>
      <c r="AY28" s="335"/>
      <c r="AZ28" s="335"/>
      <c r="BA28" s="335"/>
      <c r="BB28" s="335"/>
      <c r="BC28" s="335"/>
      <c r="BD28" s="335"/>
      <c r="BE28" s="335"/>
      <c r="BF28" s="335"/>
      <c r="BG28" s="335"/>
      <c r="BH28" s="335"/>
      <c r="BI28" s="335"/>
      <c r="BJ28" s="335"/>
      <c r="BK28" s="335"/>
      <c r="BL28" s="335"/>
      <c r="BM28" s="335"/>
      <c r="BN28" s="335"/>
      <c r="BO28" s="335"/>
      <c r="BP28" s="335"/>
      <c r="BQ28" s="335"/>
      <c r="BR28" s="335"/>
      <c r="BS28" s="335"/>
      <c r="BT28" s="335"/>
      <c r="BU28" s="335"/>
      <c r="BV28" s="335"/>
      <c r="BW28" s="335"/>
      <c r="BX28" s="335"/>
      <c r="BY28" s="335"/>
      <c r="BZ28" s="335"/>
      <c r="CA28" s="335"/>
      <c r="CB28" s="335"/>
      <c r="CC28" s="335"/>
      <c r="CD28" s="335"/>
      <c r="CE28" s="335"/>
      <c r="CF28" s="335"/>
      <c r="CG28" s="335"/>
      <c r="CH28" s="335"/>
      <c r="CI28" s="335"/>
      <c r="CJ28" s="335"/>
      <c r="CK28" s="335"/>
      <c r="CL28" s="335"/>
      <c r="CM28" s="335"/>
      <c r="CN28" s="335"/>
      <c r="CO28" s="335"/>
      <c r="CP28" s="335"/>
      <c r="CQ28" s="335"/>
      <c r="CR28" s="335"/>
      <c r="CS28" s="335"/>
      <c r="CT28" s="335"/>
      <c r="CU28" s="335"/>
      <c r="CV28" s="335"/>
      <c r="CW28" s="335"/>
      <c r="CX28" s="335"/>
      <c r="CY28" s="335"/>
      <c r="CZ28" s="335"/>
      <c r="DA28" s="335"/>
      <c r="DB28" s="335"/>
      <c r="DC28" s="335"/>
      <c r="DD28" s="335"/>
      <c r="DE28" s="335"/>
      <c r="DF28" s="335"/>
      <c r="DG28" s="335"/>
      <c r="DH28" s="335"/>
      <c r="DI28" s="335"/>
      <c r="DJ28" s="335"/>
      <c r="DK28" s="335"/>
      <c r="DL28" s="335"/>
      <c r="DM28" s="335"/>
      <c r="DN28" s="335"/>
      <c r="DO28" s="335"/>
      <c r="DP28" s="335"/>
      <c r="DQ28" s="335"/>
      <c r="DR28" s="335"/>
      <c r="DS28" s="335"/>
      <c r="DT28" s="335"/>
      <c r="DU28" s="335"/>
      <c r="DV28" s="335"/>
      <c r="DW28" s="335"/>
      <c r="DX28" s="335"/>
      <c r="DY28" s="335"/>
      <c r="DZ28" s="335"/>
      <c r="EA28" s="335"/>
      <c r="EB28" s="335"/>
      <c r="EC28" s="335"/>
      <c r="ED28" s="335"/>
      <c r="EE28" s="335"/>
      <c r="EF28" s="335"/>
      <c r="EG28" s="335"/>
      <c r="EH28" s="335"/>
      <c r="EI28" s="335"/>
      <c r="EJ28" s="335"/>
      <c r="EK28" s="335"/>
      <c r="EL28" s="335"/>
      <c r="EM28" s="335"/>
      <c r="EN28" s="335"/>
      <c r="EO28" s="335"/>
      <c r="EP28" s="335"/>
      <c r="EQ28" s="335"/>
      <c r="ER28" s="335"/>
      <c r="ES28" s="335"/>
      <c r="ET28" s="335"/>
      <c r="EU28" s="335"/>
      <c r="EV28" s="335"/>
      <c r="EW28" s="335"/>
      <c r="EX28" s="335"/>
      <c r="EY28" s="335"/>
      <c r="EZ28" s="335"/>
      <c r="FA28" s="335"/>
      <c r="FB28" s="335"/>
      <c r="FC28" s="335"/>
      <c r="FD28" s="335"/>
      <c r="FE28" s="335"/>
      <c r="FF28" s="335"/>
      <c r="FG28" s="335"/>
      <c r="FH28" s="335"/>
      <c r="FI28" s="335"/>
      <c r="FJ28" s="335"/>
      <c r="FK28" s="335"/>
      <c r="FL28" s="335"/>
      <c r="FM28" s="335"/>
      <c r="FN28" s="335"/>
      <c r="FO28" s="335"/>
      <c r="FP28" s="335"/>
      <c r="FQ28" s="335"/>
      <c r="FR28" s="335"/>
      <c r="FS28" s="335"/>
      <c r="FT28" s="335"/>
      <c r="FU28" s="335"/>
      <c r="FV28" s="335"/>
      <c r="FW28" s="335"/>
      <c r="FX28" s="335"/>
      <c r="FY28" s="335"/>
      <c r="FZ28" s="335"/>
      <c r="GA28" s="335"/>
      <c r="GB28" s="335"/>
      <c r="GC28" s="335"/>
      <c r="GD28" s="335"/>
      <c r="GE28" s="335"/>
      <c r="GF28" s="335"/>
      <c r="GG28" s="335"/>
      <c r="GH28" s="335"/>
      <c r="GI28" s="335"/>
      <c r="GJ28" s="335"/>
      <c r="GK28" s="335"/>
      <c r="GL28" s="335"/>
      <c r="GM28" s="335"/>
      <c r="GN28" s="335"/>
      <c r="GO28" s="335"/>
      <c r="GP28" s="335"/>
      <c r="GQ28" s="335"/>
      <c r="GR28" s="335"/>
      <c r="GS28" s="335"/>
      <c r="GT28" s="335"/>
      <c r="GU28" s="335"/>
      <c r="GV28" s="335"/>
      <c r="GW28" s="335"/>
      <c r="GX28" s="335"/>
      <c r="GY28" s="335"/>
      <c r="GZ28" s="335"/>
      <c r="HA28" s="335"/>
      <c r="HB28" s="335"/>
      <c r="HC28" s="335"/>
      <c r="HD28" s="335"/>
      <c r="HE28" s="335"/>
      <c r="HF28" s="335"/>
      <c r="HG28" s="335"/>
      <c r="HH28" s="335"/>
      <c r="HI28" s="335"/>
      <c r="HJ28" s="335"/>
      <c r="HK28" s="335"/>
      <c r="HL28" s="335"/>
      <c r="HM28" s="335"/>
    </row>
    <row r="29" spans="1:221" x14ac:dyDescent="0.25">
      <c r="A29" s="386" t="s">
        <v>97</v>
      </c>
      <c r="B29" s="335"/>
      <c r="C29" s="335"/>
      <c r="D29" s="362">
        <f>IF('Customer Info'!$C$32=TRUE,0,IF($C$15&lt;0,0,IF($C$15&gt;2000,2000,$C$15)))</f>
        <v>0</v>
      </c>
      <c r="E29" s="363" t="s">
        <v>41</v>
      </c>
      <c r="F29" s="364" t="s">
        <v>8</v>
      </c>
      <c r="G29" s="388"/>
      <c r="H29" s="388"/>
      <c r="I29" s="391">
        <f>'Rider Rates'!$B$8</f>
        <v>4.6499999999999996E-3</v>
      </c>
      <c r="J29" s="391">
        <f t="shared" si="0"/>
        <v>4.6499999999999996E-3</v>
      </c>
      <c r="K29" s="366" t="s">
        <v>42</v>
      </c>
      <c r="L29" s="250"/>
      <c r="M29" s="250"/>
      <c r="N29" s="250">
        <f t="shared" si="1"/>
        <v>0</v>
      </c>
      <c r="O29" s="250">
        <f t="shared" si="2"/>
        <v>0</v>
      </c>
      <c r="P29" s="360">
        <f>'Rider Rates'!$D$7</f>
        <v>44531</v>
      </c>
      <c r="Q29" s="385"/>
      <c r="R29" s="382"/>
      <c r="S29" s="376"/>
      <c r="T29" s="377"/>
      <c r="U29" s="335"/>
      <c r="V29" s="378"/>
      <c r="W29" s="335"/>
      <c r="X29" s="335"/>
      <c r="Y29" s="335"/>
      <c r="Z29" s="335"/>
      <c r="AA29" s="335"/>
      <c r="AB29" s="335"/>
      <c r="AC29" s="335"/>
      <c r="AD29" s="335"/>
      <c r="AE29" s="335"/>
      <c r="AF29" s="335"/>
      <c r="AG29" s="335"/>
      <c r="AH29" s="335"/>
      <c r="AI29" s="335"/>
      <c r="AJ29" s="335"/>
      <c r="AK29" s="335"/>
      <c r="AL29" s="335"/>
      <c r="AM29" s="335"/>
      <c r="AN29" s="335"/>
      <c r="AO29" s="335"/>
      <c r="AP29" s="335"/>
      <c r="AQ29" s="335"/>
      <c r="AR29" s="335"/>
      <c r="AS29" s="335"/>
      <c r="AT29" s="335"/>
      <c r="AU29" s="335"/>
      <c r="AV29" s="335"/>
      <c r="AW29" s="335"/>
      <c r="AX29" s="335"/>
      <c r="AY29" s="335"/>
      <c r="AZ29" s="335"/>
      <c r="BA29" s="335"/>
      <c r="BB29" s="335"/>
      <c r="BC29" s="335"/>
      <c r="BD29" s="335"/>
      <c r="BE29" s="335"/>
      <c r="BF29" s="335"/>
      <c r="BG29" s="335"/>
      <c r="BH29" s="335"/>
      <c r="BI29" s="335"/>
      <c r="BJ29" s="335"/>
      <c r="BK29" s="335"/>
      <c r="BL29" s="335"/>
      <c r="BM29" s="335"/>
      <c r="BN29" s="335"/>
      <c r="BO29" s="335"/>
      <c r="BP29" s="335"/>
      <c r="BQ29" s="335"/>
      <c r="BR29" s="335"/>
      <c r="BS29" s="335"/>
      <c r="BT29" s="335"/>
      <c r="BU29" s="335"/>
      <c r="BV29" s="335"/>
      <c r="BW29" s="335"/>
      <c r="BX29" s="335"/>
      <c r="BY29" s="335"/>
      <c r="BZ29" s="335"/>
      <c r="CA29" s="335"/>
      <c r="CB29" s="335"/>
      <c r="CC29" s="335"/>
      <c r="CD29" s="335"/>
      <c r="CE29" s="335"/>
      <c r="CF29" s="335"/>
      <c r="CG29" s="335"/>
      <c r="CH29" s="335"/>
      <c r="CI29" s="335"/>
      <c r="CJ29" s="335"/>
      <c r="CK29" s="335"/>
      <c r="CL29" s="335"/>
      <c r="CM29" s="335"/>
      <c r="CN29" s="335"/>
      <c r="CO29" s="335"/>
      <c r="CP29" s="335"/>
      <c r="CQ29" s="335"/>
      <c r="CR29" s="335"/>
      <c r="CS29" s="335"/>
      <c r="CT29" s="335"/>
      <c r="CU29" s="335"/>
      <c r="CV29" s="335"/>
      <c r="CW29" s="335"/>
      <c r="CX29" s="335"/>
      <c r="CY29" s="335"/>
      <c r="CZ29" s="335"/>
      <c r="DA29" s="335"/>
      <c r="DB29" s="335"/>
      <c r="DC29" s="335"/>
      <c r="DD29" s="335"/>
      <c r="DE29" s="335"/>
      <c r="DF29" s="335"/>
      <c r="DG29" s="335"/>
      <c r="DH29" s="335"/>
      <c r="DI29" s="335"/>
      <c r="DJ29" s="335"/>
      <c r="DK29" s="335"/>
      <c r="DL29" s="335"/>
      <c r="DM29" s="335"/>
      <c r="DN29" s="335"/>
      <c r="DO29" s="335"/>
      <c r="DP29" s="335"/>
      <c r="DQ29" s="335"/>
      <c r="DR29" s="335"/>
      <c r="DS29" s="335"/>
      <c r="DT29" s="335"/>
      <c r="DU29" s="335"/>
      <c r="DV29" s="335"/>
      <c r="DW29" s="335"/>
      <c r="DX29" s="335"/>
      <c r="DY29" s="335"/>
      <c r="DZ29" s="335"/>
      <c r="EA29" s="335"/>
      <c r="EB29" s="335"/>
      <c r="EC29" s="335"/>
      <c r="ED29" s="335"/>
      <c r="EE29" s="335"/>
      <c r="EF29" s="335"/>
      <c r="EG29" s="335"/>
      <c r="EH29" s="335"/>
      <c r="EI29" s="335"/>
      <c r="EJ29" s="335"/>
      <c r="EK29" s="335"/>
      <c r="EL29" s="335"/>
      <c r="EM29" s="335"/>
      <c r="EN29" s="335"/>
      <c r="EO29" s="335"/>
      <c r="EP29" s="335"/>
      <c r="EQ29" s="335"/>
      <c r="ER29" s="335"/>
      <c r="ES29" s="335"/>
      <c r="ET29" s="335"/>
      <c r="EU29" s="335"/>
      <c r="EV29" s="335"/>
      <c r="EW29" s="335"/>
      <c r="EX29" s="335"/>
      <c r="EY29" s="335"/>
      <c r="EZ29" s="335"/>
      <c r="FA29" s="335"/>
      <c r="FB29" s="335"/>
      <c r="FC29" s="335"/>
      <c r="FD29" s="335"/>
      <c r="FE29" s="335"/>
      <c r="FF29" s="335"/>
      <c r="FG29" s="335"/>
      <c r="FH29" s="335"/>
      <c r="FI29" s="335"/>
      <c r="FJ29" s="335"/>
      <c r="FK29" s="335"/>
      <c r="FL29" s="335"/>
      <c r="FM29" s="335"/>
      <c r="FN29" s="335"/>
      <c r="FO29" s="335"/>
      <c r="FP29" s="335"/>
      <c r="FQ29" s="335"/>
      <c r="FR29" s="335"/>
      <c r="FS29" s="335"/>
      <c r="FT29" s="335"/>
      <c r="FU29" s="335"/>
      <c r="FV29" s="335"/>
      <c r="FW29" s="335"/>
      <c r="FX29" s="335"/>
      <c r="FY29" s="335"/>
      <c r="FZ29" s="335"/>
      <c r="GA29" s="335"/>
      <c r="GB29" s="335"/>
      <c r="GC29" s="335"/>
      <c r="GD29" s="335"/>
      <c r="GE29" s="335"/>
      <c r="GF29" s="335"/>
      <c r="GG29" s="335"/>
      <c r="GH29" s="335"/>
      <c r="GI29" s="335"/>
      <c r="GJ29" s="335"/>
      <c r="GK29" s="335"/>
      <c r="GL29" s="335"/>
      <c r="GM29" s="335"/>
      <c r="GN29" s="335"/>
      <c r="GO29" s="335"/>
      <c r="GP29" s="335"/>
      <c r="GQ29" s="335"/>
      <c r="GR29" s="335"/>
      <c r="GS29" s="335"/>
      <c r="GT29" s="335"/>
      <c r="GU29" s="335"/>
      <c r="GV29" s="335"/>
      <c r="GW29" s="335"/>
      <c r="GX29" s="335"/>
      <c r="GY29" s="335"/>
      <c r="GZ29" s="335"/>
      <c r="HA29" s="335"/>
      <c r="HB29" s="335"/>
      <c r="HC29" s="335"/>
      <c r="HD29" s="335"/>
      <c r="HE29" s="335"/>
      <c r="HF29" s="335"/>
      <c r="HG29" s="335"/>
      <c r="HH29" s="335"/>
      <c r="HI29" s="335"/>
      <c r="HJ29" s="335"/>
      <c r="HK29" s="335"/>
      <c r="HL29" s="335"/>
      <c r="HM29" s="335"/>
    </row>
    <row r="30" spans="1:221" x14ac:dyDescent="0.25">
      <c r="A30" s="386" t="s">
        <v>98</v>
      </c>
      <c r="B30" s="335"/>
      <c r="C30" s="335"/>
      <c r="D30" s="362">
        <f>IF('Customer Info'!$C$32=TRUE,0,IF($C$15&lt;=2000,0,IF($C$15=0,0,IF($C$15-2000&gt;13000,13000,$C$15-2000))))</f>
        <v>0</v>
      </c>
      <c r="E30" s="363" t="s">
        <v>41</v>
      </c>
      <c r="F30" s="364" t="s">
        <v>8</v>
      </c>
      <c r="G30" s="388"/>
      <c r="H30" s="388"/>
      <c r="I30" s="391">
        <f>'Rider Rates'!$B$9</f>
        <v>4.1900000000000001E-3</v>
      </c>
      <c r="J30" s="391">
        <f t="shared" si="0"/>
        <v>4.1900000000000001E-3</v>
      </c>
      <c r="K30" s="366" t="s">
        <v>42</v>
      </c>
      <c r="L30" s="250"/>
      <c r="M30" s="250"/>
      <c r="N30" s="250">
        <f t="shared" si="1"/>
        <v>0</v>
      </c>
      <c r="O30" s="250">
        <f t="shared" si="2"/>
        <v>0</v>
      </c>
      <c r="P30" s="360">
        <f>'Rider Rates'!$D$7</f>
        <v>44531</v>
      </c>
      <c r="Q30" s="385"/>
      <c r="R30" s="382"/>
      <c r="S30" s="376"/>
      <c r="T30" s="377"/>
      <c r="U30" s="335"/>
      <c r="V30" s="378"/>
      <c r="W30" s="335"/>
      <c r="X30" s="335"/>
      <c r="Y30" s="335"/>
      <c r="Z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c r="AZ30" s="335"/>
      <c r="BA30" s="335"/>
      <c r="BB30" s="335"/>
      <c r="BC30" s="335"/>
      <c r="BD30" s="335"/>
      <c r="BE30" s="335"/>
      <c r="BF30" s="335"/>
      <c r="BG30" s="335"/>
      <c r="BH30" s="335"/>
      <c r="BI30" s="335"/>
      <c r="BJ30" s="335"/>
      <c r="BK30" s="335"/>
      <c r="BL30" s="335"/>
      <c r="BM30" s="335"/>
      <c r="BN30" s="335"/>
      <c r="BO30" s="335"/>
      <c r="BP30" s="335"/>
      <c r="BQ30" s="335"/>
      <c r="BR30" s="335"/>
      <c r="BS30" s="335"/>
      <c r="BT30" s="335"/>
      <c r="BU30" s="335"/>
      <c r="BV30" s="335"/>
      <c r="BW30" s="335"/>
      <c r="BX30" s="335"/>
      <c r="BY30" s="335"/>
      <c r="BZ30" s="335"/>
      <c r="CA30" s="335"/>
      <c r="CB30" s="335"/>
      <c r="CC30" s="335"/>
      <c r="CD30" s="335"/>
      <c r="CE30" s="335"/>
      <c r="CF30" s="335"/>
      <c r="CG30" s="335"/>
      <c r="CH30" s="335"/>
      <c r="CI30" s="335"/>
      <c r="CJ30" s="335"/>
      <c r="CK30" s="335"/>
      <c r="CL30" s="335"/>
      <c r="CM30" s="335"/>
      <c r="CN30" s="335"/>
      <c r="CO30" s="335"/>
      <c r="CP30" s="335"/>
      <c r="CQ30" s="335"/>
      <c r="CR30" s="335"/>
      <c r="CS30" s="335"/>
      <c r="CT30" s="335"/>
      <c r="CU30" s="335"/>
      <c r="CV30" s="335"/>
      <c r="CW30" s="335"/>
      <c r="CX30" s="335"/>
      <c r="CY30" s="335"/>
      <c r="CZ30" s="335"/>
      <c r="DA30" s="335"/>
      <c r="DB30" s="335"/>
      <c r="DC30" s="335"/>
      <c r="DD30" s="335"/>
      <c r="DE30" s="335"/>
      <c r="DF30" s="335"/>
      <c r="DG30" s="335"/>
      <c r="DH30" s="335"/>
      <c r="DI30" s="335"/>
      <c r="DJ30" s="335"/>
      <c r="DK30" s="335"/>
      <c r="DL30" s="335"/>
      <c r="DM30" s="335"/>
      <c r="DN30" s="335"/>
      <c r="DO30" s="335"/>
      <c r="DP30" s="335"/>
      <c r="DQ30" s="335"/>
      <c r="DR30" s="335"/>
      <c r="DS30" s="335"/>
      <c r="DT30" s="335"/>
      <c r="DU30" s="335"/>
      <c r="DV30" s="335"/>
      <c r="DW30" s="335"/>
      <c r="DX30" s="335"/>
      <c r="DY30" s="335"/>
      <c r="DZ30" s="335"/>
      <c r="EA30" s="335"/>
      <c r="EB30" s="335"/>
      <c r="EC30" s="335"/>
      <c r="ED30" s="335"/>
      <c r="EE30" s="335"/>
      <c r="EF30" s="335"/>
      <c r="EG30" s="335"/>
      <c r="EH30" s="335"/>
      <c r="EI30" s="335"/>
      <c r="EJ30" s="335"/>
      <c r="EK30" s="335"/>
      <c r="EL30" s="335"/>
      <c r="EM30" s="335"/>
      <c r="EN30" s="335"/>
      <c r="EO30" s="335"/>
      <c r="EP30" s="335"/>
      <c r="EQ30" s="335"/>
      <c r="ER30" s="335"/>
      <c r="ES30" s="335"/>
      <c r="ET30" s="335"/>
      <c r="EU30" s="335"/>
      <c r="EV30" s="335"/>
      <c r="EW30" s="335"/>
      <c r="EX30" s="335"/>
      <c r="EY30" s="335"/>
      <c r="EZ30" s="335"/>
      <c r="FA30" s="335"/>
      <c r="FB30" s="335"/>
      <c r="FC30" s="335"/>
      <c r="FD30" s="335"/>
      <c r="FE30" s="335"/>
      <c r="FF30" s="335"/>
      <c r="FG30" s="335"/>
      <c r="FH30" s="335"/>
      <c r="FI30" s="335"/>
      <c r="FJ30" s="335"/>
      <c r="FK30" s="335"/>
      <c r="FL30" s="335"/>
      <c r="FM30" s="335"/>
      <c r="FN30" s="335"/>
      <c r="FO30" s="335"/>
      <c r="FP30" s="335"/>
      <c r="FQ30" s="335"/>
      <c r="FR30" s="335"/>
      <c r="FS30" s="335"/>
      <c r="FT30" s="335"/>
      <c r="FU30" s="335"/>
      <c r="FV30" s="335"/>
      <c r="FW30" s="335"/>
      <c r="FX30" s="335"/>
      <c r="FY30" s="335"/>
      <c r="FZ30" s="335"/>
      <c r="GA30" s="335"/>
      <c r="GB30" s="335"/>
      <c r="GC30" s="335"/>
      <c r="GD30" s="335"/>
      <c r="GE30" s="335"/>
      <c r="GF30" s="335"/>
      <c r="GG30" s="335"/>
      <c r="GH30" s="335"/>
      <c r="GI30" s="335"/>
      <c r="GJ30" s="335"/>
      <c r="GK30" s="335"/>
      <c r="GL30" s="335"/>
      <c r="GM30" s="335"/>
      <c r="GN30" s="335"/>
      <c r="GO30" s="335"/>
      <c r="GP30" s="335"/>
      <c r="GQ30" s="335"/>
      <c r="GR30" s="335"/>
      <c r="GS30" s="335"/>
      <c r="GT30" s="335"/>
      <c r="GU30" s="335"/>
      <c r="GV30" s="335"/>
      <c r="GW30" s="335"/>
      <c r="GX30" s="335"/>
      <c r="GY30" s="335"/>
      <c r="GZ30" s="335"/>
      <c r="HA30" s="335"/>
      <c r="HB30" s="335"/>
      <c r="HC30" s="335"/>
      <c r="HD30" s="335"/>
      <c r="HE30" s="335"/>
      <c r="HF30" s="335"/>
      <c r="HG30" s="335"/>
      <c r="HH30" s="335"/>
      <c r="HI30" s="335"/>
      <c r="HJ30" s="335"/>
      <c r="HK30" s="335"/>
      <c r="HL30" s="335"/>
      <c r="HM30" s="335"/>
    </row>
    <row r="31" spans="1:221" x14ac:dyDescent="0.25">
      <c r="A31" s="386" t="s">
        <v>99</v>
      </c>
      <c r="B31" s="335"/>
      <c r="C31" s="335"/>
      <c r="D31" s="362">
        <f>IF('Customer Info'!$C$32=TRUE,0,IF($C$15=0,0,IF($C$15-15000&gt;=0,$C$15-15000,0)))</f>
        <v>0</v>
      </c>
      <c r="E31" s="363" t="s">
        <v>41</v>
      </c>
      <c r="F31" s="364" t="s">
        <v>8</v>
      </c>
      <c r="G31" s="388"/>
      <c r="H31" s="388"/>
      <c r="I31" s="391">
        <f>'Rider Rates'!$B$10</f>
        <v>3.63E-3</v>
      </c>
      <c r="J31" s="391">
        <f t="shared" si="0"/>
        <v>3.63E-3</v>
      </c>
      <c r="K31" s="366" t="s">
        <v>42</v>
      </c>
      <c r="L31" s="250"/>
      <c r="M31" s="250"/>
      <c r="N31" s="250">
        <f t="shared" si="1"/>
        <v>0</v>
      </c>
      <c r="O31" s="250">
        <f t="shared" si="2"/>
        <v>0</v>
      </c>
      <c r="P31" s="360">
        <f>'Rider Rates'!$D$7</f>
        <v>44531</v>
      </c>
      <c r="Q31" s="385"/>
      <c r="R31" s="382"/>
      <c r="S31" s="376"/>
      <c r="T31" s="377"/>
      <c r="U31" s="335"/>
      <c r="V31" s="378"/>
      <c r="W31" s="335"/>
      <c r="X31" s="335"/>
      <c r="Y31" s="335"/>
      <c r="Z31" s="335"/>
      <c r="AA31" s="335"/>
      <c r="AB31" s="335"/>
      <c r="AC31" s="335"/>
      <c r="AD31" s="335"/>
      <c r="AE31" s="335"/>
      <c r="AF31" s="335"/>
      <c r="AG31" s="335"/>
      <c r="AH31" s="335"/>
      <c r="AI31" s="335"/>
      <c r="AJ31" s="335"/>
      <c r="AK31" s="335"/>
      <c r="AL31" s="335"/>
      <c r="AM31" s="335"/>
      <c r="AN31" s="335"/>
      <c r="AO31" s="335"/>
      <c r="AP31" s="335"/>
      <c r="AQ31" s="335"/>
      <c r="AR31" s="335"/>
      <c r="AS31" s="335"/>
      <c r="AT31" s="335"/>
      <c r="AU31" s="335"/>
      <c r="AV31" s="335"/>
      <c r="AW31" s="335"/>
      <c r="AX31" s="335"/>
      <c r="AY31" s="335"/>
      <c r="AZ31" s="335"/>
      <c r="BA31" s="335"/>
      <c r="BB31" s="335"/>
      <c r="BC31" s="335"/>
      <c r="BD31" s="335"/>
      <c r="BE31" s="335"/>
      <c r="BF31" s="335"/>
      <c r="BG31" s="335"/>
      <c r="BH31" s="335"/>
      <c r="BI31" s="335"/>
      <c r="BJ31" s="335"/>
      <c r="BK31" s="335"/>
      <c r="BL31" s="335"/>
      <c r="BM31" s="335"/>
      <c r="BN31" s="335"/>
      <c r="BO31" s="335"/>
      <c r="BP31" s="335"/>
      <c r="BQ31" s="335"/>
      <c r="BR31" s="335"/>
      <c r="BS31" s="335"/>
      <c r="BT31" s="335"/>
      <c r="BU31" s="335"/>
      <c r="BV31" s="335"/>
      <c r="BW31" s="335"/>
      <c r="BX31" s="335"/>
      <c r="BY31" s="335"/>
      <c r="BZ31" s="335"/>
      <c r="CA31" s="335"/>
      <c r="CB31" s="335"/>
      <c r="CC31" s="335"/>
      <c r="CD31" s="335"/>
      <c r="CE31" s="335"/>
      <c r="CF31" s="335"/>
      <c r="CG31" s="335"/>
      <c r="CH31" s="335"/>
      <c r="CI31" s="335"/>
      <c r="CJ31" s="335"/>
      <c r="CK31" s="335"/>
      <c r="CL31" s="335"/>
      <c r="CM31" s="335"/>
      <c r="CN31" s="335"/>
      <c r="CO31" s="335"/>
      <c r="CP31" s="335"/>
      <c r="CQ31" s="335"/>
      <c r="CR31" s="335"/>
      <c r="CS31" s="335"/>
      <c r="CT31" s="335"/>
      <c r="CU31" s="335"/>
      <c r="CV31" s="335"/>
      <c r="CW31" s="335"/>
      <c r="CX31" s="335"/>
      <c r="CY31" s="335"/>
      <c r="CZ31" s="335"/>
      <c r="DA31" s="335"/>
      <c r="DB31" s="335"/>
      <c r="DC31" s="335"/>
      <c r="DD31" s="335"/>
      <c r="DE31" s="335"/>
      <c r="DF31" s="335"/>
      <c r="DG31" s="335"/>
      <c r="DH31" s="335"/>
      <c r="DI31" s="335"/>
      <c r="DJ31" s="335"/>
      <c r="DK31" s="335"/>
      <c r="DL31" s="335"/>
      <c r="DM31" s="335"/>
      <c r="DN31" s="335"/>
      <c r="DO31" s="335"/>
      <c r="DP31" s="335"/>
      <c r="DQ31" s="335"/>
      <c r="DR31" s="335"/>
      <c r="DS31" s="335"/>
      <c r="DT31" s="335"/>
      <c r="DU31" s="335"/>
      <c r="DV31" s="335"/>
      <c r="DW31" s="335"/>
      <c r="DX31" s="335"/>
      <c r="DY31" s="335"/>
      <c r="DZ31" s="335"/>
      <c r="EA31" s="335"/>
      <c r="EB31" s="335"/>
      <c r="EC31" s="335"/>
      <c r="ED31" s="335"/>
      <c r="EE31" s="335"/>
      <c r="EF31" s="335"/>
      <c r="EG31" s="335"/>
      <c r="EH31" s="335"/>
      <c r="EI31" s="335"/>
      <c r="EJ31" s="335"/>
      <c r="EK31" s="335"/>
      <c r="EL31" s="335"/>
      <c r="EM31" s="335"/>
      <c r="EN31" s="335"/>
      <c r="EO31" s="335"/>
      <c r="EP31" s="335"/>
      <c r="EQ31" s="335"/>
      <c r="ER31" s="335"/>
      <c r="ES31" s="335"/>
      <c r="ET31" s="335"/>
      <c r="EU31" s="335"/>
      <c r="EV31" s="335"/>
      <c r="EW31" s="335"/>
      <c r="EX31" s="335"/>
      <c r="EY31" s="335"/>
      <c r="EZ31" s="335"/>
      <c r="FA31" s="335"/>
      <c r="FB31" s="335"/>
      <c r="FC31" s="335"/>
      <c r="FD31" s="335"/>
      <c r="FE31" s="335"/>
      <c r="FF31" s="335"/>
      <c r="FG31" s="335"/>
      <c r="FH31" s="335"/>
      <c r="FI31" s="335"/>
      <c r="FJ31" s="335"/>
      <c r="FK31" s="335"/>
      <c r="FL31" s="335"/>
      <c r="FM31" s="335"/>
      <c r="FN31" s="335"/>
      <c r="FO31" s="335"/>
      <c r="FP31" s="335"/>
      <c r="FQ31" s="335"/>
      <c r="FR31" s="335"/>
      <c r="FS31" s="335"/>
      <c r="FT31" s="335"/>
      <c r="FU31" s="335"/>
      <c r="FV31" s="335"/>
      <c r="FW31" s="335"/>
      <c r="FX31" s="335"/>
      <c r="FY31" s="335"/>
      <c r="FZ31" s="335"/>
      <c r="GA31" s="335"/>
      <c r="GB31" s="335"/>
      <c r="GC31" s="335"/>
      <c r="GD31" s="335"/>
      <c r="GE31" s="335"/>
      <c r="GF31" s="335"/>
      <c r="GG31" s="335"/>
      <c r="GH31" s="335"/>
      <c r="GI31" s="335"/>
      <c r="GJ31" s="335"/>
      <c r="GK31" s="335"/>
      <c r="GL31" s="335"/>
      <c r="GM31" s="335"/>
      <c r="GN31" s="335"/>
      <c r="GO31" s="335"/>
      <c r="GP31" s="335"/>
      <c r="GQ31" s="335"/>
      <c r="GR31" s="335"/>
      <c r="GS31" s="335"/>
      <c r="GT31" s="335"/>
      <c r="GU31" s="335"/>
      <c r="GV31" s="335"/>
      <c r="GW31" s="335"/>
      <c r="GX31" s="335"/>
      <c r="GY31" s="335"/>
      <c r="GZ31" s="335"/>
      <c r="HA31" s="335"/>
      <c r="HB31" s="335"/>
      <c r="HC31" s="335"/>
      <c r="HD31" s="335"/>
      <c r="HE31" s="335"/>
      <c r="HF31" s="335"/>
      <c r="HG31" s="335"/>
      <c r="HH31" s="335"/>
      <c r="HI31" s="335"/>
      <c r="HJ31" s="335"/>
      <c r="HK31" s="335"/>
      <c r="HL31" s="335"/>
      <c r="HM31" s="335"/>
    </row>
    <row r="32" spans="1:221" x14ac:dyDescent="0.25">
      <c r="A32" s="394" t="s">
        <v>159</v>
      </c>
      <c r="B32" s="335"/>
      <c r="C32" s="335"/>
      <c r="D32" s="362">
        <f>IF($C$15&lt;0,0,$C$15)</f>
        <v>0</v>
      </c>
      <c r="E32" s="363" t="s">
        <v>41</v>
      </c>
      <c r="F32" s="364" t="s">
        <v>8</v>
      </c>
      <c r="G32" s="388"/>
      <c r="H32" s="388"/>
      <c r="I32" s="388">
        <f>'Rider Rates'!$B$16</f>
        <v>0</v>
      </c>
      <c r="J32" s="388">
        <f>SUM(G32:I32)</f>
        <v>0</v>
      </c>
      <c r="K32" s="366" t="s">
        <v>42</v>
      </c>
      <c r="L32" s="250"/>
      <c r="M32" s="250"/>
      <c r="N32" s="250">
        <f t="shared" si="1"/>
        <v>0</v>
      </c>
      <c r="O32" s="250">
        <f t="shared" si="2"/>
        <v>0</v>
      </c>
      <c r="P32" s="360">
        <f>'Rider Rates'!$D$16</f>
        <v>45322</v>
      </c>
      <c r="Q32" s="385"/>
      <c r="R32" s="382"/>
      <c r="S32" s="376"/>
      <c r="T32" s="377"/>
      <c r="U32" s="335"/>
      <c r="V32" s="378"/>
      <c r="W32" s="335"/>
      <c r="X32" s="335"/>
      <c r="Y32" s="335"/>
      <c r="Z32" s="335"/>
      <c r="AA32" s="335"/>
      <c r="AB32" s="335"/>
      <c r="AC32" s="335"/>
      <c r="AD32" s="335"/>
      <c r="AE32" s="335"/>
      <c r="AF32" s="335"/>
      <c r="AG32" s="335"/>
      <c r="AH32" s="335"/>
      <c r="AI32" s="335"/>
      <c r="AJ32" s="335"/>
      <c r="AK32" s="335"/>
      <c r="AL32" s="335"/>
      <c r="AM32" s="335"/>
      <c r="AN32" s="335"/>
      <c r="AO32" s="335"/>
      <c r="AP32" s="335"/>
      <c r="AQ32" s="335"/>
      <c r="AR32" s="335"/>
      <c r="AS32" s="335"/>
      <c r="AT32" s="335"/>
      <c r="AU32" s="335"/>
      <c r="AV32" s="335"/>
      <c r="AW32" s="335"/>
      <c r="AX32" s="335"/>
      <c r="AY32" s="335"/>
      <c r="AZ32" s="335"/>
      <c r="BA32" s="335"/>
      <c r="BB32" s="335"/>
      <c r="BC32" s="335"/>
      <c r="BD32" s="335"/>
      <c r="BE32" s="335"/>
      <c r="BF32" s="335"/>
      <c r="BG32" s="335"/>
      <c r="BH32" s="335"/>
      <c r="BI32" s="335"/>
      <c r="BJ32" s="335"/>
      <c r="BK32" s="335"/>
      <c r="BL32" s="335"/>
      <c r="BM32" s="335"/>
      <c r="BN32" s="335"/>
      <c r="BO32" s="335"/>
      <c r="BP32" s="335"/>
      <c r="BQ32" s="335"/>
      <c r="BR32" s="335"/>
      <c r="BS32" s="335"/>
      <c r="BT32" s="335"/>
      <c r="BU32" s="335"/>
      <c r="BV32" s="335"/>
      <c r="BW32" s="335"/>
      <c r="BX32" s="335"/>
      <c r="BY32" s="335"/>
      <c r="BZ32" s="335"/>
      <c r="CA32" s="335"/>
      <c r="CB32" s="335"/>
      <c r="CC32" s="335"/>
      <c r="CD32" s="335"/>
      <c r="CE32" s="335"/>
      <c r="CF32" s="335"/>
      <c r="CG32" s="335"/>
      <c r="CH32" s="335"/>
      <c r="CI32" s="335"/>
      <c r="CJ32" s="335"/>
      <c r="CK32" s="335"/>
      <c r="CL32" s="335"/>
      <c r="CM32" s="335"/>
      <c r="CN32" s="335"/>
      <c r="CO32" s="335"/>
      <c r="CP32" s="335"/>
      <c r="CQ32" s="335"/>
      <c r="CR32" s="335"/>
      <c r="CS32" s="335"/>
      <c r="CT32" s="335"/>
      <c r="CU32" s="335"/>
      <c r="CV32" s="335"/>
      <c r="CW32" s="335"/>
      <c r="CX32" s="335"/>
      <c r="CY32" s="335"/>
      <c r="CZ32" s="335"/>
      <c r="DA32" s="335"/>
      <c r="DB32" s="335"/>
      <c r="DC32" s="335"/>
      <c r="DD32" s="335"/>
      <c r="DE32" s="335"/>
      <c r="DF32" s="335"/>
      <c r="DG32" s="335"/>
      <c r="DH32" s="335"/>
      <c r="DI32" s="335"/>
      <c r="DJ32" s="335"/>
      <c r="DK32" s="335"/>
      <c r="DL32" s="335"/>
      <c r="DM32" s="335"/>
      <c r="DN32" s="335"/>
      <c r="DO32" s="335"/>
      <c r="DP32" s="335"/>
      <c r="DQ32" s="335"/>
      <c r="DR32" s="335"/>
      <c r="DS32" s="335"/>
      <c r="DT32" s="335"/>
      <c r="DU32" s="335"/>
      <c r="DV32" s="335"/>
      <c r="DW32" s="335"/>
      <c r="DX32" s="335"/>
      <c r="DY32" s="335"/>
      <c r="DZ32" s="335"/>
      <c r="EA32" s="335"/>
      <c r="EB32" s="335"/>
      <c r="EC32" s="335"/>
      <c r="ED32" s="335"/>
      <c r="EE32" s="335"/>
      <c r="EF32" s="335"/>
      <c r="EG32" s="335"/>
      <c r="EH32" s="335"/>
      <c r="EI32" s="335"/>
      <c r="EJ32" s="335"/>
      <c r="EK32" s="335"/>
      <c r="EL32" s="335"/>
      <c r="EM32" s="335"/>
      <c r="EN32" s="335"/>
      <c r="EO32" s="335"/>
      <c r="EP32" s="335"/>
      <c r="EQ32" s="335"/>
      <c r="ER32" s="335"/>
      <c r="ES32" s="335"/>
      <c r="ET32" s="335"/>
      <c r="EU32" s="335"/>
      <c r="EV32" s="335"/>
      <c r="EW32" s="335"/>
      <c r="EX32" s="335"/>
      <c r="EY32" s="335"/>
      <c r="EZ32" s="335"/>
      <c r="FA32" s="335"/>
      <c r="FB32" s="335"/>
      <c r="FC32" s="335"/>
      <c r="FD32" s="335"/>
      <c r="FE32" s="335"/>
      <c r="FF32" s="335"/>
      <c r="FG32" s="335"/>
      <c r="FH32" s="335"/>
      <c r="FI32" s="335"/>
      <c r="FJ32" s="335"/>
      <c r="FK32" s="335"/>
      <c r="FL32" s="335"/>
      <c r="FM32" s="335"/>
      <c r="FN32" s="335"/>
      <c r="FO32" s="335"/>
      <c r="FP32" s="335"/>
      <c r="FQ32" s="335"/>
      <c r="FR32" s="335"/>
      <c r="FS32" s="335"/>
      <c r="FT32" s="335"/>
      <c r="FU32" s="335"/>
      <c r="FV32" s="335"/>
      <c r="FW32" s="335"/>
      <c r="FX32" s="335"/>
      <c r="FY32" s="335"/>
      <c r="FZ32" s="335"/>
      <c r="GA32" s="335"/>
      <c r="GB32" s="335"/>
      <c r="GC32" s="335"/>
      <c r="GD32" s="335"/>
      <c r="GE32" s="335"/>
      <c r="GF32" s="335"/>
      <c r="GG32" s="335"/>
      <c r="GH32" s="335"/>
      <c r="GI32" s="335"/>
      <c r="GJ32" s="335"/>
      <c r="GK32" s="335"/>
      <c r="GL32" s="335"/>
      <c r="GM32" s="335"/>
      <c r="GN32" s="335"/>
      <c r="GO32" s="335"/>
      <c r="GP32" s="335"/>
      <c r="GQ32" s="335"/>
      <c r="GR32" s="335"/>
      <c r="GS32" s="335"/>
      <c r="GT32" s="335"/>
      <c r="GU32" s="335"/>
      <c r="GV32" s="335"/>
      <c r="GW32" s="335"/>
      <c r="GX32" s="335"/>
      <c r="GY32" s="335"/>
      <c r="GZ32" s="335"/>
      <c r="HA32" s="335"/>
      <c r="HB32" s="335"/>
      <c r="HC32" s="335"/>
      <c r="HD32" s="335"/>
      <c r="HE32" s="335"/>
      <c r="HF32" s="335"/>
      <c r="HG32" s="335"/>
      <c r="HH32" s="335"/>
      <c r="HI32" s="335"/>
      <c r="HJ32" s="335"/>
      <c r="HK32" s="335"/>
      <c r="HL32" s="335"/>
      <c r="HM32" s="335"/>
    </row>
    <row r="33" spans="1:221" x14ac:dyDescent="0.25">
      <c r="A33" s="394" t="s">
        <v>237</v>
      </c>
      <c r="B33" s="335"/>
      <c r="C33" s="335"/>
      <c r="D33" s="392">
        <f>$N$23</f>
        <v>825</v>
      </c>
      <c r="E33" s="363" t="s">
        <v>122</v>
      </c>
      <c r="F33" s="364" t="s">
        <v>8</v>
      </c>
      <c r="G33" s="388"/>
      <c r="H33" s="388"/>
      <c r="I33" s="393">
        <f>'Rider Rates'!$B$18+'Rider Rates'!$E$18</f>
        <v>0</v>
      </c>
      <c r="J33" s="393">
        <f>SUM(G33:I33)</f>
        <v>0</v>
      </c>
      <c r="K33" s="366"/>
      <c r="L33" s="250"/>
      <c r="M33" s="250"/>
      <c r="N33" s="250">
        <f>ROUND($D$33*'Rider Rates'!$B$18,2)+ROUND($D$33*'Rider Rates'!$E$18,2)</f>
        <v>0</v>
      </c>
      <c r="O33" s="250">
        <f t="shared" si="2"/>
        <v>0</v>
      </c>
      <c r="P33" s="360">
        <f>MAX('Rider Rates'!$D$18,'Rider Rates'!$F$18)</f>
        <v>44531</v>
      </c>
      <c r="Q33" s="385"/>
      <c r="R33" s="382"/>
      <c r="S33" s="376"/>
      <c r="T33" s="377"/>
      <c r="U33" s="335"/>
      <c r="V33" s="378"/>
      <c r="W33" s="335"/>
      <c r="X33" s="335"/>
      <c r="Y33" s="335"/>
      <c r="Z33" s="335"/>
      <c r="AA33" s="335"/>
      <c r="AB33" s="335"/>
      <c r="AC33" s="335"/>
      <c r="AD33" s="335"/>
      <c r="AE33" s="335"/>
      <c r="AF33" s="335"/>
      <c r="AG33" s="335"/>
      <c r="AH33" s="335"/>
      <c r="AI33" s="335"/>
      <c r="AJ33" s="335"/>
      <c r="AK33" s="335"/>
      <c r="AL33" s="335"/>
      <c r="AM33" s="335"/>
      <c r="AN33" s="335"/>
      <c r="AO33" s="335"/>
      <c r="AP33" s="335"/>
      <c r="AQ33" s="335"/>
      <c r="AR33" s="335"/>
      <c r="AS33" s="335"/>
      <c r="AT33" s="335"/>
      <c r="AU33" s="335"/>
      <c r="AV33" s="335"/>
      <c r="AW33" s="335"/>
      <c r="AX33" s="335"/>
      <c r="AY33" s="335"/>
      <c r="AZ33" s="335"/>
      <c r="BA33" s="335"/>
      <c r="BB33" s="335"/>
      <c r="BC33" s="335"/>
      <c r="BD33" s="335"/>
      <c r="BE33" s="335"/>
      <c r="BF33" s="335"/>
      <c r="BG33" s="335"/>
      <c r="BH33" s="335"/>
      <c r="BI33" s="335"/>
      <c r="BJ33" s="335"/>
      <c r="BK33" s="335"/>
      <c r="BL33" s="335"/>
      <c r="BM33" s="335"/>
      <c r="BN33" s="335"/>
      <c r="BO33" s="335"/>
      <c r="BP33" s="335"/>
      <c r="BQ33" s="335"/>
      <c r="BR33" s="335"/>
      <c r="BS33" s="335"/>
      <c r="BT33" s="335"/>
      <c r="BU33" s="335"/>
      <c r="BV33" s="335"/>
      <c r="BW33" s="335"/>
      <c r="BX33" s="335"/>
      <c r="BY33" s="335"/>
      <c r="BZ33" s="335"/>
      <c r="CA33" s="335"/>
      <c r="CB33" s="335"/>
      <c r="CC33" s="335"/>
      <c r="CD33" s="335"/>
      <c r="CE33" s="335"/>
      <c r="CF33" s="335"/>
      <c r="CG33" s="335"/>
      <c r="CH33" s="335"/>
      <c r="CI33" s="335"/>
      <c r="CJ33" s="335"/>
      <c r="CK33" s="335"/>
      <c r="CL33" s="335"/>
      <c r="CM33" s="335"/>
      <c r="CN33" s="335"/>
      <c r="CO33" s="335"/>
      <c r="CP33" s="335"/>
      <c r="CQ33" s="335"/>
      <c r="CR33" s="335"/>
      <c r="CS33" s="335"/>
      <c r="CT33" s="335"/>
      <c r="CU33" s="335"/>
      <c r="CV33" s="335"/>
      <c r="CW33" s="335"/>
      <c r="CX33" s="335"/>
      <c r="CY33" s="335"/>
      <c r="CZ33" s="335"/>
      <c r="DA33" s="335"/>
      <c r="DB33" s="335"/>
      <c r="DC33" s="335"/>
      <c r="DD33" s="335"/>
      <c r="DE33" s="335"/>
      <c r="DF33" s="335"/>
      <c r="DG33" s="335"/>
      <c r="DH33" s="335"/>
      <c r="DI33" s="335"/>
      <c r="DJ33" s="335"/>
      <c r="DK33" s="335"/>
      <c r="DL33" s="335"/>
      <c r="DM33" s="335"/>
      <c r="DN33" s="335"/>
      <c r="DO33" s="335"/>
      <c r="DP33" s="335"/>
      <c r="DQ33" s="335"/>
      <c r="DR33" s="335"/>
      <c r="DS33" s="335"/>
      <c r="DT33" s="335"/>
      <c r="DU33" s="335"/>
      <c r="DV33" s="335"/>
      <c r="DW33" s="335"/>
      <c r="DX33" s="335"/>
      <c r="DY33" s="335"/>
      <c r="DZ33" s="335"/>
      <c r="EA33" s="335"/>
      <c r="EB33" s="335"/>
      <c r="EC33" s="335"/>
      <c r="ED33" s="335"/>
      <c r="EE33" s="335"/>
      <c r="EF33" s="335"/>
      <c r="EG33" s="335"/>
      <c r="EH33" s="335"/>
      <c r="EI33" s="335"/>
      <c r="EJ33" s="335"/>
      <c r="EK33" s="335"/>
      <c r="EL33" s="335"/>
      <c r="EM33" s="335"/>
      <c r="EN33" s="335"/>
      <c r="EO33" s="335"/>
      <c r="EP33" s="335"/>
      <c r="EQ33" s="335"/>
      <c r="ER33" s="335"/>
      <c r="ES33" s="335"/>
      <c r="ET33" s="335"/>
      <c r="EU33" s="335"/>
      <c r="EV33" s="335"/>
      <c r="EW33" s="335"/>
      <c r="EX33" s="335"/>
      <c r="EY33" s="335"/>
      <c r="EZ33" s="335"/>
      <c r="FA33" s="335"/>
      <c r="FB33" s="335"/>
      <c r="FC33" s="335"/>
      <c r="FD33" s="335"/>
      <c r="FE33" s="335"/>
      <c r="FF33" s="335"/>
      <c r="FG33" s="335"/>
      <c r="FH33" s="335"/>
      <c r="FI33" s="335"/>
      <c r="FJ33" s="335"/>
      <c r="FK33" s="335"/>
      <c r="FL33" s="335"/>
      <c r="FM33" s="335"/>
      <c r="FN33" s="335"/>
      <c r="FO33" s="335"/>
      <c r="FP33" s="335"/>
      <c r="FQ33" s="335"/>
      <c r="FR33" s="335"/>
      <c r="FS33" s="335"/>
      <c r="FT33" s="335"/>
      <c r="FU33" s="335"/>
      <c r="FV33" s="335"/>
      <c r="FW33" s="335"/>
      <c r="FX33" s="335"/>
      <c r="FY33" s="335"/>
      <c r="FZ33" s="335"/>
      <c r="GA33" s="335"/>
      <c r="GB33" s="335"/>
      <c r="GC33" s="335"/>
      <c r="GD33" s="335"/>
      <c r="GE33" s="335"/>
      <c r="GF33" s="335"/>
      <c r="GG33" s="335"/>
      <c r="GH33" s="335"/>
      <c r="GI33" s="335"/>
      <c r="GJ33" s="335"/>
      <c r="GK33" s="335"/>
      <c r="GL33" s="335"/>
      <c r="GM33" s="335"/>
      <c r="GN33" s="335"/>
      <c r="GO33" s="335"/>
      <c r="GP33" s="335"/>
      <c r="GQ33" s="335"/>
      <c r="GR33" s="335"/>
      <c r="GS33" s="335"/>
      <c r="GT33" s="335"/>
      <c r="GU33" s="335"/>
      <c r="GV33" s="335"/>
      <c r="GW33" s="335"/>
      <c r="GX33" s="335"/>
      <c r="GY33" s="335"/>
      <c r="GZ33" s="335"/>
      <c r="HA33" s="335"/>
      <c r="HB33" s="335"/>
      <c r="HC33" s="335"/>
      <c r="HD33" s="335"/>
      <c r="HE33" s="335"/>
      <c r="HF33" s="335"/>
      <c r="HG33" s="335"/>
      <c r="HH33" s="335"/>
      <c r="HI33" s="335"/>
      <c r="HJ33" s="335"/>
      <c r="HK33" s="335"/>
      <c r="HL33" s="335"/>
      <c r="HM33" s="335"/>
    </row>
    <row r="34" spans="1:221" x14ac:dyDescent="0.25">
      <c r="A34" s="394" t="s">
        <v>186</v>
      </c>
      <c r="B34" s="335"/>
      <c r="C34" s="335"/>
      <c r="D34" s="362">
        <f>C15</f>
        <v>0</v>
      </c>
      <c r="E34" s="363" t="s">
        <v>41</v>
      </c>
      <c r="F34" s="364" t="s">
        <v>8</v>
      </c>
      <c r="G34" s="388">
        <f>'Rider Rates'!B25</f>
        <v>6.6629999999999995E-2</v>
      </c>
      <c r="H34" s="388"/>
      <c r="I34" s="388"/>
      <c r="J34" s="395">
        <f>SUM(G34:H34)</f>
        <v>6.6629999999999995E-2</v>
      </c>
      <c r="K34" s="366" t="s">
        <v>42</v>
      </c>
      <c r="L34" s="250">
        <f>ROUND(D34*G34,2)</f>
        <v>0</v>
      </c>
      <c r="M34" s="250"/>
      <c r="N34" s="250"/>
      <c r="O34" s="250">
        <f t="shared" si="2"/>
        <v>0</v>
      </c>
      <c r="P34" s="360">
        <f>'Rider Rates'!$D$22</f>
        <v>45444</v>
      </c>
      <c r="Q34" s="385"/>
      <c r="R34" s="382"/>
      <c r="S34" s="376"/>
      <c r="T34" s="377"/>
      <c r="U34" s="335"/>
      <c r="V34" s="378"/>
      <c r="W34" s="335"/>
      <c r="X34" s="335"/>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335"/>
      <c r="AY34" s="335"/>
      <c r="AZ34" s="335"/>
      <c r="BA34" s="335"/>
      <c r="BB34" s="335"/>
      <c r="BC34" s="335"/>
      <c r="BD34" s="335"/>
      <c r="BE34" s="335"/>
      <c r="BF34" s="335"/>
      <c r="BG34" s="335"/>
      <c r="BH34" s="335"/>
      <c r="BI34" s="335"/>
      <c r="BJ34" s="335"/>
      <c r="BK34" s="335"/>
      <c r="BL34" s="335"/>
      <c r="BM34" s="335"/>
      <c r="BN34" s="335"/>
      <c r="BO34" s="335"/>
      <c r="BP34" s="335"/>
      <c r="BQ34" s="335"/>
      <c r="BR34" s="335"/>
      <c r="BS34" s="335"/>
      <c r="BT34" s="335"/>
      <c r="BU34" s="335"/>
      <c r="BV34" s="335"/>
      <c r="BW34" s="335"/>
      <c r="BX34" s="335"/>
      <c r="BY34" s="335"/>
      <c r="BZ34" s="335"/>
      <c r="CA34" s="335"/>
      <c r="CB34" s="335"/>
      <c r="CC34" s="335"/>
      <c r="CD34" s="335"/>
      <c r="CE34" s="335"/>
      <c r="CF34" s="335"/>
      <c r="CG34" s="335"/>
      <c r="CH34" s="335"/>
      <c r="CI34" s="335"/>
      <c r="CJ34" s="335"/>
      <c r="CK34" s="335"/>
      <c r="CL34" s="335"/>
      <c r="CM34" s="335"/>
      <c r="CN34" s="335"/>
      <c r="CO34" s="335"/>
      <c r="CP34" s="335"/>
      <c r="CQ34" s="335"/>
      <c r="CR34" s="335"/>
      <c r="CS34" s="335"/>
      <c r="CT34" s="335"/>
      <c r="CU34" s="335"/>
      <c r="CV34" s="335"/>
      <c r="CW34" s="335"/>
      <c r="CX34" s="335"/>
      <c r="CY34" s="335"/>
      <c r="CZ34" s="335"/>
      <c r="DA34" s="335"/>
      <c r="DB34" s="335"/>
      <c r="DC34" s="335"/>
      <c r="DD34" s="335"/>
      <c r="DE34" s="335"/>
      <c r="DF34" s="335"/>
      <c r="DG34" s="335"/>
      <c r="DH34" s="335"/>
      <c r="DI34" s="335"/>
      <c r="DJ34" s="335"/>
      <c r="DK34" s="335"/>
      <c r="DL34" s="335"/>
      <c r="DM34" s="335"/>
      <c r="DN34" s="335"/>
      <c r="DO34" s="335"/>
      <c r="DP34" s="335"/>
      <c r="DQ34" s="335"/>
      <c r="DR34" s="335"/>
      <c r="DS34" s="335"/>
      <c r="DT34" s="335"/>
      <c r="DU34" s="335"/>
      <c r="DV34" s="335"/>
      <c r="DW34" s="335"/>
      <c r="DX34" s="335"/>
      <c r="DY34" s="335"/>
      <c r="DZ34" s="335"/>
      <c r="EA34" s="335"/>
      <c r="EB34" s="335"/>
      <c r="EC34" s="335"/>
      <c r="ED34" s="335"/>
      <c r="EE34" s="335"/>
      <c r="EF34" s="335"/>
      <c r="EG34" s="335"/>
      <c r="EH34" s="335"/>
      <c r="EI34" s="335"/>
      <c r="EJ34" s="335"/>
      <c r="EK34" s="335"/>
      <c r="EL34" s="335"/>
      <c r="EM34" s="335"/>
      <c r="EN34" s="335"/>
      <c r="EO34" s="335"/>
      <c r="EP34" s="335"/>
      <c r="EQ34" s="335"/>
      <c r="ER34" s="335"/>
      <c r="ES34" s="335"/>
      <c r="ET34" s="335"/>
      <c r="EU34" s="335"/>
      <c r="EV34" s="335"/>
      <c r="EW34" s="335"/>
      <c r="EX34" s="335"/>
      <c r="EY34" s="335"/>
      <c r="EZ34" s="335"/>
      <c r="FA34" s="335"/>
      <c r="FB34" s="335"/>
      <c r="FC34" s="335"/>
      <c r="FD34" s="335"/>
      <c r="FE34" s="335"/>
      <c r="FF34" s="335"/>
      <c r="FG34" s="335"/>
      <c r="FH34" s="335"/>
      <c r="FI34" s="335"/>
      <c r="FJ34" s="335"/>
      <c r="FK34" s="335"/>
      <c r="FL34" s="335"/>
      <c r="FM34" s="335"/>
      <c r="FN34" s="335"/>
      <c r="FO34" s="335"/>
      <c r="FP34" s="335"/>
      <c r="FQ34" s="335"/>
      <c r="FR34" s="335"/>
      <c r="FS34" s="335"/>
      <c r="FT34" s="335"/>
      <c r="FU34" s="335"/>
      <c r="FV34" s="335"/>
      <c r="FW34" s="335"/>
      <c r="FX34" s="335"/>
      <c r="FY34" s="335"/>
      <c r="FZ34" s="335"/>
      <c r="GA34" s="335"/>
      <c r="GB34" s="335"/>
      <c r="GC34" s="335"/>
      <c r="GD34" s="335"/>
      <c r="GE34" s="335"/>
      <c r="GF34" s="335"/>
      <c r="GG34" s="335"/>
      <c r="GH34" s="335"/>
      <c r="GI34" s="335"/>
      <c r="GJ34" s="335"/>
      <c r="GK34" s="335"/>
      <c r="GL34" s="335"/>
      <c r="GM34" s="335"/>
      <c r="GN34" s="335"/>
      <c r="GO34" s="335"/>
      <c r="GP34" s="335"/>
      <c r="GQ34" s="335"/>
      <c r="GR34" s="335"/>
      <c r="GS34" s="335"/>
      <c r="GT34" s="335"/>
      <c r="GU34" s="335"/>
      <c r="GV34" s="335"/>
      <c r="GW34" s="335"/>
      <c r="GX34" s="335"/>
      <c r="GY34" s="335"/>
      <c r="GZ34" s="335"/>
      <c r="HA34" s="335"/>
      <c r="HB34" s="335"/>
      <c r="HC34" s="335"/>
      <c r="HD34" s="335"/>
      <c r="HE34" s="335"/>
      <c r="HF34" s="335"/>
      <c r="HG34" s="335"/>
      <c r="HH34" s="335"/>
      <c r="HI34" s="335"/>
      <c r="HJ34" s="335"/>
      <c r="HK34" s="335"/>
      <c r="HL34" s="335"/>
      <c r="HM34" s="335"/>
    </row>
    <row r="35" spans="1:221" x14ac:dyDescent="0.25">
      <c r="A35" s="394" t="s">
        <v>162</v>
      </c>
      <c r="B35" s="335"/>
      <c r="C35" s="335"/>
      <c r="D35" s="362">
        <f t="shared" ref="D35:D36" si="3">C16</f>
        <v>0</v>
      </c>
      <c r="E35" s="363" t="s">
        <v>41</v>
      </c>
      <c r="F35" s="364" t="s">
        <v>8</v>
      </c>
      <c r="G35" s="388">
        <f>'Rider Rates'!B43</f>
        <v>2.0022E-3</v>
      </c>
      <c r="H35" s="388"/>
      <c r="I35" s="388"/>
      <c r="J35" s="395">
        <f>SUM(G35:H35)</f>
        <v>2.0022E-3</v>
      </c>
      <c r="K35" s="366" t="s">
        <v>42</v>
      </c>
      <c r="L35" s="250">
        <f>ROUND(D35*G35,2)</f>
        <v>0</v>
      </c>
      <c r="M35" s="250"/>
      <c r="N35" s="250"/>
      <c r="O35" s="250">
        <f t="shared" si="2"/>
        <v>0</v>
      </c>
      <c r="P35" s="360">
        <f>'Rider Rates'!$D$35</f>
        <v>45444</v>
      </c>
      <c r="Q35" s="385"/>
      <c r="R35" s="382"/>
      <c r="S35" s="376"/>
      <c r="T35" s="377"/>
      <c r="U35" s="335"/>
      <c r="V35" s="378"/>
      <c r="W35" s="335"/>
      <c r="X35" s="335"/>
      <c r="Y35" s="335"/>
      <c r="Z35" s="335"/>
      <c r="AA35" s="335"/>
      <c r="AB35" s="335"/>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c r="AZ35" s="335"/>
      <c r="BA35" s="335"/>
      <c r="BB35" s="335"/>
      <c r="BC35" s="335"/>
      <c r="BD35" s="335"/>
      <c r="BE35" s="335"/>
      <c r="BF35" s="335"/>
      <c r="BG35" s="335"/>
      <c r="BH35" s="335"/>
      <c r="BI35" s="335"/>
      <c r="BJ35" s="335"/>
      <c r="BK35" s="335"/>
      <c r="BL35" s="335"/>
      <c r="BM35" s="335"/>
      <c r="BN35" s="335"/>
      <c r="BO35" s="335"/>
      <c r="BP35" s="335"/>
      <c r="BQ35" s="335"/>
      <c r="BR35" s="335"/>
      <c r="BS35" s="335"/>
      <c r="BT35" s="335"/>
      <c r="BU35" s="335"/>
      <c r="BV35" s="335"/>
      <c r="BW35" s="335"/>
      <c r="BX35" s="335"/>
      <c r="BY35" s="335"/>
      <c r="BZ35" s="335"/>
      <c r="CA35" s="335"/>
      <c r="CB35" s="335"/>
      <c r="CC35" s="335"/>
      <c r="CD35" s="335"/>
      <c r="CE35" s="335"/>
      <c r="CF35" s="335"/>
      <c r="CG35" s="335"/>
      <c r="CH35" s="335"/>
      <c r="CI35" s="335"/>
      <c r="CJ35" s="335"/>
      <c r="CK35" s="335"/>
      <c r="CL35" s="335"/>
      <c r="CM35" s="335"/>
      <c r="CN35" s="335"/>
      <c r="CO35" s="335"/>
      <c r="CP35" s="335"/>
      <c r="CQ35" s="335"/>
      <c r="CR35" s="335"/>
      <c r="CS35" s="335"/>
      <c r="CT35" s="335"/>
      <c r="CU35" s="335"/>
      <c r="CV35" s="335"/>
      <c r="CW35" s="335"/>
      <c r="CX35" s="335"/>
      <c r="CY35" s="335"/>
      <c r="CZ35" s="335"/>
      <c r="DA35" s="335"/>
      <c r="DB35" s="335"/>
      <c r="DC35" s="335"/>
      <c r="DD35" s="335"/>
      <c r="DE35" s="335"/>
      <c r="DF35" s="335"/>
      <c r="DG35" s="335"/>
      <c r="DH35" s="335"/>
      <c r="DI35" s="335"/>
      <c r="DJ35" s="335"/>
      <c r="DK35" s="335"/>
      <c r="DL35" s="335"/>
      <c r="DM35" s="335"/>
      <c r="DN35" s="335"/>
      <c r="DO35" s="335"/>
      <c r="DP35" s="335"/>
      <c r="DQ35" s="335"/>
      <c r="DR35" s="335"/>
      <c r="DS35" s="335"/>
      <c r="DT35" s="335"/>
      <c r="DU35" s="335"/>
      <c r="DV35" s="335"/>
      <c r="DW35" s="335"/>
      <c r="DX35" s="335"/>
      <c r="DY35" s="335"/>
      <c r="DZ35" s="335"/>
      <c r="EA35" s="335"/>
      <c r="EB35" s="335"/>
      <c r="EC35" s="335"/>
      <c r="ED35" s="335"/>
      <c r="EE35" s="335"/>
      <c r="EF35" s="335"/>
      <c r="EG35" s="335"/>
      <c r="EH35" s="335"/>
      <c r="EI35" s="335"/>
      <c r="EJ35" s="335"/>
      <c r="EK35" s="335"/>
      <c r="EL35" s="335"/>
      <c r="EM35" s="335"/>
      <c r="EN35" s="335"/>
      <c r="EO35" s="335"/>
      <c r="EP35" s="335"/>
      <c r="EQ35" s="335"/>
      <c r="ER35" s="335"/>
      <c r="ES35" s="335"/>
      <c r="ET35" s="335"/>
      <c r="EU35" s="335"/>
      <c r="EV35" s="335"/>
      <c r="EW35" s="335"/>
      <c r="EX35" s="335"/>
      <c r="EY35" s="335"/>
      <c r="EZ35" s="335"/>
      <c r="FA35" s="335"/>
      <c r="FB35" s="335"/>
      <c r="FC35" s="335"/>
      <c r="FD35" s="335"/>
      <c r="FE35" s="335"/>
      <c r="FF35" s="335"/>
      <c r="FG35" s="335"/>
      <c r="FH35" s="335"/>
      <c r="FI35" s="335"/>
      <c r="FJ35" s="335"/>
      <c r="FK35" s="335"/>
      <c r="FL35" s="335"/>
      <c r="FM35" s="335"/>
      <c r="FN35" s="335"/>
      <c r="FO35" s="335"/>
      <c r="FP35" s="335"/>
      <c r="FQ35" s="335"/>
      <c r="FR35" s="335"/>
      <c r="FS35" s="335"/>
      <c r="FT35" s="335"/>
      <c r="FU35" s="335"/>
      <c r="FV35" s="335"/>
      <c r="FW35" s="335"/>
      <c r="FX35" s="335"/>
      <c r="FY35" s="335"/>
      <c r="FZ35" s="335"/>
      <c r="GA35" s="335"/>
      <c r="GB35" s="335"/>
      <c r="GC35" s="335"/>
      <c r="GD35" s="335"/>
      <c r="GE35" s="335"/>
      <c r="GF35" s="335"/>
      <c r="GG35" s="335"/>
      <c r="GH35" s="335"/>
      <c r="GI35" s="335"/>
      <c r="GJ35" s="335"/>
      <c r="GK35" s="335"/>
      <c r="GL35" s="335"/>
      <c r="GM35" s="335"/>
      <c r="GN35" s="335"/>
      <c r="GO35" s="335"/>
      <c r="GP35" s="335"/>
      <c r="GQ35" s="335"/>
      <c r="GR35" s="335"/>
      <c r="GS35" s="335"/>
      <c r="GT35" s="335"/>
      <c r="GU35" s="335"/>
      <c r="GV35" s="335"/>
      <c r="GW35" s="335"/>
      <c r="GX35" s="335"/>
      <c r="GY35" s="335"/>
      <c r="GZ35" s="335"/>
      <c r="HA35" s="335"/>
      <c r="HB35" s="335"/>
      <c r="HC35" s="335"/>
      <c r="HD35" s="335"/>
      <c r="HE35" s="335"/>
      <c r="HF35" s="335"/>
      <c r="HG35" s="335"/>
      <c r="HH35" s="335"/>
      <c r="HI35" s="335"/>
      <c r="HJ35" s="335"/>
      <c r="HK35" s="335"/>
      <c r="HL35" s="335"/>
      <c r="HM35" s="335"/>
    </row>
    <row r="36" spans="1:221" x14ac:dyDescent="0.25">
      <c r="A36" s="394" t="s">
        <v>219</v>
      </c>
      <c r="B36" s="335"/>
      <c r="C36" s="335"/>
      <c r="D36" s="362">
        <f t="shared" si="3"/>
        <v>0</v>
      </c>
      <c r="E36" s="363" t="s">
        <v>41</v>
      </c>
      <c r="F36" s="357" t="s">
        <v>8</v>
      </c>
      <c r="G36" s="388">
        <f>'Rider Rates'!C43</f>
        <v>8.3000000000000001E-4</v>
      </c>
      <c r="H36" s="388"/>
      <c r="I36" s="388"/>
      <c r="J36" s="395">
        <f>SUM(G36:H36)</f>
        <v>8.3000000000000001E-4</v>
      </c>
      <c r="K36" s="366" t="s">
        <v>42</v>
      </c>
      <c r="L36" s="250">
        <f>ROUND(D36*G36,2)</f>
        <v>0</v>
      </c>
      <c r="M36" s="250"/>
      <c r="N36" s="250"/>
      <c r="O36" s="250">
        <f t="shared" si="2"/>
        <v>0</v>
      </c>
      <c r="P36" s="360">
        <f>'Rider Rates'!D36</f>
        <v>45444</v>
      </c>
      <c r="Q36" s="385"/>
      <c r="R36" s="382"/>
      <c r="S36" s="376"/>
      <c r="T36" s="377"/>
      <c r="U36" s="335"/>
      <c r="V36" s="378"/>
      <c r="W36" s="335"/>
      <c r="X36" s="335"/>
      <c r="Y36" s="335"/>
      <c r="Z36" s="335"/>
      <c r="AA36" s="335"/>
      <c r="AB36" s="335"/>
      <c r="AC36" s="335"/>
      <c r="AD36" s="335"/>
      <c r="AE36" s="335"/>
      <c r="AF36" s="335"/>
      <c r="AG36" s="335"/>
      <c r="AH36" s="335"/>
      <c r="AI36" s="335"/>
      <c r="AJ36" s="335"/>
      <c r="AK36" s="335"/>
      <c r="AL36" s="335"/>
      <c r="AM36" s="335"/>
      <c r="AN36" s="335"/>
      <c r="AO36" s="335"/>
      <c r="AP36" s="335"/>
      <c r="AQ36" s="335"/>
      <c r="AR36" s="335"/>
      <c r="AS36" s="335"/>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c r="BU36" s="335"/>
      <c r="BV36" s="335"/>
      <c r="BW36" s="335"/>
      <c r="BX36" s="335"/>
      <c r="BY36" s="335"/>
      <c r="BZ36" s="335"/>
      <c r="CA36" s="335"/>
      <c r="CB36" s="335"/>
      <c r="CC36" s="335"/>
      <c r="CD36" s="335"/>
      <c r="CE36" s="335"/>
      <c r="CF36" s="335"/>
      <c r="CG36" s="335"/>
      <c r="CH36" s="335"/>
      <c r="CI36" s="335"/>
      <c r="CJ36" s="335"/>
      <c r="CK36" s="335"/>
      <c r="CL36" s="335"/>
      <c r="CM36" s="335"/>
      <c r="CN36" s="335"/>
      <c r="CO36" s="335"/>
      <c r="CP36" s="335"/>
      <c r="CQ36" s="335"/>
      <c r="CR36" s="335"/>
      <c r="CS36" s="335"/>
      <c r="CT36" s="335"/>
      <c r="CU36" s="335"/>
      <c r="CV36" s="335"/>
      <c r="CW36" s="335"/>
      <c r="CX36" s="335"/>
      <c r="CY36" s="335"/>
      <c r="CZ36" s="335"/>
      <c r="DA36" s="335"/>
      <c r="DB36" s="335"/>
      <c r="DC36" s="335"/>
      <c r="DD36" s="335"/>
      <c r="DE36" s="335"/>
      <c r="DF36" s="335"/>
      <c r="DG36" s="335"/>
      <c r="DH36" s="335"/>
      <c r="DI36" s="335"/>
      <c r="DJ36" s="335"/>
      <c r="DK36" s="335"/>
      <c r="DL36" s="335"/>
      <c r="DM36" s="335"/>
      <c r="DN36" s="335"/>
      <c r="DO36" s="335"/>
      <c r="DP36" s="335"/>
      <c r="DQ36" s="335"/>
      <c r="DR36" s="335"/>
      <c r="DS36" s="335"/>
      <c r="DT36" s="335"/>
      <c r="DU36" s="335"/>
      <c r="DV36" s="335"/>
      <c r="DW36" s="335"/>
      <c r="DX36" s="335"/>
      <c r="DY36" s="335"/>
      <c r="DZ36" s="335"/>
      <c r="EA36" s="335"/>
      <c r="EB36" s="335"/>
      <c r="EC36" s="335"/>
      <c r="ED36" s="335"/>
      <c r="EE36" s="335"/>
      <c r="EF36" s="335"/>
      <c r="EG36" s="335"/>
      <c r="EH36" s="335"/>
      <c r="EI36" s="335"/>
      <c r="EJ36" s="335"/>
      <c r="EK36" s="335"/>
      <c r="EL36" s="335"/>
      <c r="EM36" s="335"/>
      <c r="EN36" s="335"/>
      <c r="EO36" s="335"/>
      <c r="EP36" s="335"/>
      <c r="EQ36" s="335"/>
      <c r="ER36" s="335"/>
      <c r="ES36" s="335"/>
      <c r="ET36" s="335"/>
      <c r="EU36" s="335"/>
      <c r="EV36" s="335"/>
      <c r="EW36" s="335"/>
      <c r="EX36" s="335"/>
      <c r="EY36" s="335"/>
      <c r="EZ36" s="335"/>
      <c r="FA36" s="335"/>
      <c r="FB36" s="335"/>
      <c r="FC36" s="335"/>
      <c r="FD36" s="335"/>
      <c r="FE36" s="335"/>
      <c r="FF36" s="335"/>
      <c r="FG36" s="335"/>
      <c r="FH36" s="335"/>
      <c r="FI36" s="335"/>
      <c r="FJ36" s="335"/>
      <c r="FK36" s="335"/>
      <c r="FL36" s="335"/>
      <c r="FM36" s="335"/>
      <c r="FN36" s="335"/>
      <c r="FO36" s="335"/>
      <c r="FP36" s="335"/>
      <c r="FQ36" s="335"/>
      <c r="FR36" s="335"/>
      <c r="FS36" s="335"/>
      <c r="FT36" s="335"/>
      <c r="FU36" s="335"/>
      <c r="FV36" s="335"/>
      <c r="FW36" s="335"/>
      <c r="FX36" s="335"/>
      <c r="FY36" s="335"/>
      <c r="FZ36" s="335"/>
      <c r="GA36" s="335"/>
      <c r="GB36" s="335"/>
      <c r="GC36" s="335"/>
      <c r="GD36" s="335"/>
      <c r="GE36" s="335"/>
      <c r="GF36" s="335"/>
      <c r="GG36" s="335"/>
      <c r="GH36" s="335"/>
      <c r="GI36" s="335"/>
      <c r="GJ36" s="335"/>
      <c r="GK36" s="335"/>
      <c r="GL36" s="335"/>
      <c r="GM36" s="335"/>
      <c r="GN36" s="335"/>
      <c r="GO36" s="335"/>
      <c r="GP36" s="335"/>
      <c r="GQ36" s="335"/>
      <c r="GR36" s="335"/>
      <c r="GS36" s="335"/>
      <c r="GT36" s="335"/>
      <c r="GU36" s="335"/>
      <c r="GV36" s="335"/>
      <c r="GW36" s="335"/>
      <c r="GX36" s="335"/>
      <c r="GY36" s="335"/>
      <c r="GZ36" s="335"/>
      <c r="HA36" s="335"/>
      <c r="HB36" s="335"/>
      <c r="HC36" s="335"/>
      <c r="HD36" s="335"/>
      <c r="HE36" s="335"/>
      <c r="HF36" s="335"/>
      <c r="HG36" s="335"/>
      <c r="HH36" s="335"/>
      <c r="HI36" s="335"/>
      <c r="HJ36" s="335"/>
      <c r="HK36" s="335"/>
      <c r="HL36" s="335"/>
      <c r="HM36" s="335"/>
    </row>
    <row r="37" spans="1:221" x14ac:dyDescent="0.25">
      <c r="A37" s="394" t="s">
        <v>193</v>
      </c>
      <c r="B37" s="335"/>
      <c r="C37" s="335"/>
      <c r="D37" s="362">
        <f>C16+C17</f>
        <v>0</v>
      </c>
      <c r="E37" s="363" t="s">
        <v>41</v>
      </c>
      <c r="F37" s="364" t="s">
        <v>8</v>
      </c>
      <c r="G37" s="388">
        <f>'Rider Rates'!$B$45</f>
        <v>-4.1073000000000004E-3</v>
      </c>
      <c r="H37" s="388"/>
      <c r="I37" s="388"/>
      <c r="J37" s="395">
        <f>SUM(G37:H37)</f>
        <v>-4.1073000000000004E-3</v>
      </c>
      <c r="K37" s="366" t="s">
        <v>42</v>
      </c>
      <c r="L37" s="250">
        <f>ROUND(D37*G37,2)</f>
        <v>0</v>
      </c>
      <c r="M37" s="250"/>
      <c r="N37" s="250"/>
      <c r="O37" s="250">
        <f t="shared" si="2"/>
        <v>0</v>
      </c>
      <c r="P37" s="360">
        <f>'Rider Rates'!$D$45</f>
        <v>45747</v>
      </c>
      <c r="Q37" s="385"/>
      <c r="R37" s="382"/>
      <c r="S37" s="376"/>
      <c r="T37" s="377"/>
      <c r="U37" s="335"/>
      <c r="V37" s="378"/>
      <c r="W37" s="335"/>
      <c r="X37" s="335"/>
      <c r="Y37" s="335"/>
      <c r="Z37" s="335"/>
      <c r="AA37" s="335"/>
      <c r="AB37" s="335"/>
      <c r="AC37" s="335"/>
      <c r="AD37" s="335"/>
      <c r="AE37" s="335"/>
      <c r="AF37" s="335"/>
      <c r="AG37" s="335"/>
      <c r="AH37" s="335"/>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c r="BE37" s="335"/>
      <c r="BF37" s="335"/>
      <c r="BG37" s="335"/>
      <c r="BH37" s="335"/>
      <c r="BI37" s="335"/>
      <c r="BJ37" s="335"/>
      <c r="BK37" s="335"/>
      <c r="BL37" s="335"/>
      <c r="BM37" s="335"/>
      <c r="BN37" s="335"/>
      <c r="BO37" s="335"/>
      <c r="BP37" s="335"/>
      <c r="BQ37" s="335"/>
      <c r="BR37" s="335"/>
      <c r="BS37" s="335"/>
      <c r="BT37" s="335"/>
      <c r="BU37" s="335"/>
      <c r="BV37" s="335"/>
      <c r="BW37" s="335"/>
      <c r="BX37" s="335"/>
      <c r="BY37" s="335"/>
      <c r="BZ37" s="335"/>
      <c r="CA37" s="335"/>
      <c r="CB37" s="335"/>
      <c r="CC37" s="335"/>
      <c r="CD37" s="335"/>
      <c r="CE37" s="335"/>
      <c r="CF37" s="335"/>
      <c r="CG37" s="335"/>
      <c r="CH37" s="335"/>
      <c r="CI37" s="335"/>
      <c r="CJ37" s="335"/>
      <c r="CK37" s="335"/>
      <c r="CL37" s="335"/>
      <c r="CM37" s="335"/>
      <c r="CN37" s="335"/>
      <c r="CO37" s="335"/>
      <c r="CP37" s="335"/>
      <c r="CQ37" s="335"/>
      <c r="CR37" s="335"/>
      <c r="CS37" s="335"/>
      <c r="CT37" s="335"/>
      <c r="CU37" s="335"/>
      <c r="CV37" s="335"/>
      <c r="CW37" s="335"/>
      <c r="CX37" s="335"/>
      <c r="CY37" s="335"/>
      <c r="CZ37" s="335"/>
      <c r="DA37" s="335"/>
      <c r="DB37" s="335"/>
      <c r="DC37" s="335"/>
      <c r="DD37" s="335"/>
      <c r="DE37" s="335"/>
      <c r="DF37" s="335"/>
      <c r="DG37" s="335"/>
      <c r="DH37" s="335"/>
      <c r="DI37" s="335"/>
      <c r="DJ37" s="335"/>
      <c r="DK37" s="335"/>
      <c r="DL37" s="335"/>
      <c r="DM37" s="335"/>
      <c r="DN37" s="335"/>
      <c r="DO37" s="335"/>
      <c r="DP37" s="335"/>
      <c r="DQ37" s="335"/>
      <c r="DR37" s="335"/>
      <c r="DS37" s="335"/>
      <c r="DT37" s="335"/>
      <c r="DU37" s="335"/>
      <c r="DV37" s="335"/>
      <c r="DW37" s="335"/>
      <c r="DX37" s="335"/>
      <c r="DY37" s="335"/>
      <c r="DZ37" s="335"/>
      <c r="EA37" s="335"/>
      <c r="EB37" s="335"/>
      <c r="EC37" s="335"/>
      <c r="ED37" s="335"/>
      <c r="EE37" s="335"/>
      <c r="EF37" s="335"/>
      <c r="EG37" s="335"/>
      <c r="EH37" s="335"/>
      <c r="EI37" s="335"/>
      <c r="EJ37" s="335"/>
      <c r="EK37" s="335"/>
      <c r="EL37" s="335"/>
      <c r="EM37" s="335"/>
      <c r="EN37" s="335"/>
      <c r="EO37" s="335"/>
      <c r="EP37" s="335"/>
      <c r="EQ37" s="335"/>
      <c r="ER37" s="335"/>
      <c r="ES37" s="335"/>
      <c r="ET37" s="335"/>
      <c r="EU37" s="335"/>
      <c r="EV37" s="335"/>
      <c r="EW37" s="335"/>
      <c r="EX37" s="335"/>
      <c r="EY37" s="335"/>
      <c r="EZ37" s="335"/>
      <c r="FA37" s="335"/>
      <c r="FB37" s="335"/>
      <c r="FC37" s="335"/>
      <c r="FD37" s="335"/>
      <c r="FE37" s="335"/>
      <c r="FF37" s="335"/>
      <c r="FG37" s="335"/>
      <c r="FH37" s="335"/>
      <c r="FI37" s="335"/>
      <c r="FJ37" s="335"/>
      <c r="FK37" s="335"/>
      <c r="FL37" s="335"/>
      <c r="FM37" s="335"/>
      <c r="FN37" s="335"/>
      <c r="FO37" s="335"/>
      <c r="FP37" s="335"/>
      <c r="FQ37" s="335"/>
      <c r="FR37" s="335"/>
      <c r="FS37" s="335"/>
      <c r="FT37" s="335"/>
      <c r="FU37" s="335"/>
      <c r="FV37" s="335"/>
      <c r="FW37" s="335"/>
      <c r="FX37" s="335"/>
      <c r="FY37" s="335"/>
      <c r="FZ37" s="335"/>
      <c r="GA37" s="335"/>
      <c r="GB37" s="335"/>
      <c r="GC37" s="335"/>
      <c r="GD37" s="335"/>
      <c r="GE37" s="335"/>
      <c r="GF37" s="335"/>
      <c r="GG37" s="335"/>
      <c r="GH37" s="335"/>
      <c r="GI37" s="335"/>
      <c r="GJ37" s="335"/>
      <c r="GK37" s="335"/>
      <c r="GL37" s="335"/>
      <c r="GM37" s="335"/>
      <c r="GN37" s="335"/>
      <c r="GO37" s="335"/>
      <c r="GP37" s="335"/>
      <c r="GQ37" s="335"/>
      <c r="GR37" s="335"/>
      <c r="GS37" s="335"/>
      <c r="GT37" s="335"/>
      <c r="GU37" s="335"/>
      <c r="GV37" s="335"/>
      <c r="GW37" s="335"/>
      <c r="GX37" s="335"/>
      <c r="GY37" s="335"/>
      <c r="GZ37" s="335"/>
      <c r="HA37" s="335"/>
      <c r="HB37" s="335"/>
      <c r="HC37" s="335"/>
      <c r="HD37" s="335"/>
      <c r="HE37" s="335"/>
      <c r="HF37" s="335"/>
      <c r="HG37" s="335"/>
      <c r="HH37" s="335"/>
      <c r="HI37" s="335"/>
      <c r="HJ37" s="335"/>
      <c r="HK37" s="335"/>
      <c r="HL37" s="335"/>
      <c r="HM37" s="335"/>
    </row>
    <row r="38" spans="1:221" x14ac:dyDescent="0.25">
      <c r="A38" s="396" t="s">
        <v>210</v>
      </c>
      <c r="B38" s="335"/>
      <c r="C38" s="335"/>
      <c r="D38" s="362">
        <f>IF($C$15&lt;0,0,IF($C$15&gt;833000,833000,$C$15))</f>
        <v>0</v>
      </c>
      <c r="E38" s="363" t="s">
        <v>41</v>
      </c>
      <c r="F38" s="364" t="s">
        <v>8</v>
      </c>
      <c r="G38" s="388"/>
      <c r="H38" s="388"/>
      <c r="I38" s="388">
        <f>'Rider Rates'!D49</f>
        <v>1.8006999999999999E-3</v>
      </c>
      <c r="J38" s="388">
        <f>SUM(G38:I38)</f>
        <v>1.8006999999999999E-3</v>
      </c>
      <c r="K38" s="366" t="s">
        <v>42</v>
      </c>
      <c r="L38" s="250"/>
      <c r="M38" s="250"/>
      <c r="N38" s="250">
        <f>D38*J38</f>
        <v>0</v>
      </c>
      <c r="O38" s="250">
        <f t="shared" si="2"/>
        <v>0</v>
      </c>
      <c r="P38" s="360">
        <f>'Rider Rates'!E49</f>
        <v>45658</v>
      </c>
      <c r="Q38" s="385"/>
      <c r="R38" s="382"/>
      <c r="S38" s="376"/>
      <c r="T38" s="377"/>
      <c r="U38" s="335"/>
      <c r="V38" s="378"/>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35"/>
      <c r="BM38" s="335"/>
      <c r="BN38" s="335"/>
      <c r="BO38" s="335"/>
      <c r="BP38" s="335"/>
      <c r="BQ38" s="335"/>
      <c r="BR38" s="335"/>
      <c r="BS38" s="335"/>
      <c r="BT38" s="335"/>
      <c r="BU38" s="335"/>
      <c r="BV38" s="335"/>
      <c r="BW38" s="335"/>
      <c r="BX38" s="335"/>
      <c r="BY38" s="335"/>
      <c r="BZ38" s="335"/>
      <c r="CA38" s="335"/>
      <c r="CB38" s="335"/>
      <c r="CC38" s="335"/>
      <c r="CD38" s="335"/>
      <c r="CE38" s="335"/>
      <c r="CF38" s="335"/>
      <c r="CG38" s="335"/>
      <c r="CH38" s="335"/>
      <c r="CI38" s="335"/>
      <c r="CJ38" s="335"/>
      <c r="CK38" s="335"/>
      <c r="CL38" s="335"/>
      <c r="CM38" s="335"/>
      <c r="CN38" s="335"/>
      <c r="CO38" s="335"/>
      <c r="CP38" s="335"/>
      <c r="CQ38" s="335"/>
      <c r="CR38" s="335"/>
      <c r="CS38" s="335"/>
      <c r="CT38" s="335"/>
      <c r="CU38" s="335"/>
      <c r="CV38" s="335"/>
      <c r="CW38" s="335"/>
      <c r="CX38" s="335"/>
      <c r="CY38" s="335"/>
      <c r="CZ38" s="335"/>
      <c r="DA38" s="335"/>
      <c r="DB38" s="335"/>
      <c r="DC38" s="335"/>
      <c r="DD38" s="335"/>
      <c r="DE38" s="335"/>
      <c r="DF38" s="335"/>
      <c r="DG38" s="335"/>
      <c r="DH38" s="335"/>
      <c r="DI38" s="335"/>
      <c r="DJ38" s="335"/>
      <c r="DK38" s="335"/>
      <c r="DL38" s="335"/>
      <c r="DM38" s="335"/>
      <c r="DN38" s="335"/>
      <c r="DO38" s="335"/>
      <c r="DP38" s="335"/>
      <c r="DQ38" s="335"/>
      <c r="DR38" s="335"/>
      <c r="DS38" s="335"/>
      <c r="DT38" s="335"/>
      <c r="DU38" s="335"/>
      <c r="DV38" s="335"/>
      <c r="DW38" s="335"/>
      <c r="DX38" s="335"/>
      <c r="DY38" s="335"/>
      <c r="DZ38" s="335"/>
      <c r="EA38" s="335"/>
      <c r="EB38" s="335"/>
      <c r="EC38" s="335"/>
      <c r="ED38" s="335"/>
      <c r="EE38" s="335"/>
      <c r="EF38" s="335"/>
      <c r="EG38" s="335"/>
      <c r="EH38" s="335"/>
      <c r="EI38" s="335"/>
      <c r="EJ38" s="335"/>
      <c r="EK38" s="335"/>
      <c r="EL38" s="335"/>
      <c r="EM38" s="335"/>
      <c r="EN38" s="335"/>
      <c r="EO38" s="335"/>
      <c r="EP38" s="335"/>
      <c r="EQ38" s="335"/>
      <c r="ER38" s="335"/>
      <c r="ES38" s="335"/>
      <c r="ET38" s="335"/>
      <c r="EU38" s="335"/>
      <c r="EV38" s="335"/>
      <c r="EW38" s="335"/>
      <c r="EX38" s="335"/>
      <c r="EY38" s="335"/>
      <c r="EZ38" s="335"/>
      <c r="FA38" s="335"/>
      <c r="FB38" s="335"/>
      <c r="FC38" s="335"/>
      <c r="FD38" s="335"/>
      <c r="FE38" s="335"/>
      <c r="FF38" s="335"/>
      <c r="FG38" s="335"/>
      <c r="FH38" s="335"/>
      <c r="FI38" s="335"/>
      <c r="FJ38" s="335"/>
      <c r="FK38" s="335"/>
      <c r="FL38" s="335"/>
      <c r="FM38" s="335"/>
      <c r="FN38" s="335"/>
      <c r="FO38" s="335"/>
      <c r="FP38" s="335"/>
      <c r="FQ38" s="335"/>
      <c r="FR38" s="335"/>
      <c r="FS38" s="335"/>
      <c r="FT38" s="335"/>
      <c r="FU38" s="335"/>
      <c r="FV38" s="335"/>
      <c r="FW38" s="335"/>
      <c r="FX38" s="335"/>
      <c r="FY38" s="335"/>
      <c r="FZ38" s="335"/>
      <c r="GA38" s="335"/>
      <c r="GB38" s="335"/>
      <c r="GC38" s="335"/>
      <c r="GD38" s="335"/>
      <c r="GE38" s="335"/>
      <c r="GF38" s="335"/>
      <c r="GG38" s="335"/>
      <c r="GH38" s="335"/>
      <c r="GI38" s="335"/>
      <c r="GJ38" s="335"/>
      <c r="GK38" s="335"/>
      <c r="GL38" s="335"/>
      <c r="GM38" s="335"/>
      <c r="GN38" s="335"/>
      <c r="GO38" s="335"/>
      <c r="GP38" s="335"/>
      <c r="GQ38" s="335"/>
      <c r="GR38" s="335"/>
      <c r="GS38" s="335"/>
      <c r="GT38" s="335"/>
      <c r="GU38" s="335"/>
      <c r="GV38" s="335"/>
      <c r="GW38" s="335"/>
      <c r="GX38" s="335"/>
      <c r="GY38" s="335"/>
      <c r="GZ38" s="335"/>
      <c r="HA38" s="335"/>
      <c r="HB38" s="335"/>
      <c r="HC38" s="335"/>
      <c r="HD38" s="335"/>
      <c r="HE38" s="335"/>
      <c r="HF38" s="335"/>
      <c r="HG38" s="335"/>
      <c r="HH38" s="335"/>
      <c r="HI38" s="335"/>
      <c r="HJ38" s="335"/>
      <c r="HK38" s="335"/>
      <c r="HL38" s="335"/>
      <c r="HM38" s="335"/>
    </row>
    <row r="39" spans="1:221" x14ac:dyDescent="0.25">
      <c r="A39" s="394" t="s">
        <v>189</v>
      </c>
      <c r="B39" s="335"/>
      <c r="C39" s="335"/>
      <c r="D39" s="362">
        <f>IF($C$15&lt;0,0,$C$15)</f>
        <v>0</v>
      </c>
      <c r="E39" s="397" t="s">
        <v>41</v>
      </c>
      <c r="F39" s="364" t="s">
        <v>8</v>
      </c>
      <c r="G39" s="388"/>
      <c r="H39" s="388">
        <f>'Rider Rates'!$B$56</f>
        <v>1.9706999999999999E-2</v>
      </c>
      <c r="I39" s="388"/>
      <c r="J39" s="388">
        <f>SUM(G39:I39)</f>
        <v>1.9706999999999999E-2</v>
      </c>
      <c r="K39" s="366" t="s">
        <v>42</v>
      </c>
      <c r="L39" s="250"/>
      <c r="M39" s="250">
        <f>ROUND(D39*H39,2)</f>
        <v>0</v>
      </c>
      <c r="N39" s="398"/>
      <c r="O39" s="250">
        <f t="shared" si="2"/>
        <v>0</v>
      </c>
      <c r="P39" s="360">
        <f>'Rider Rates'!$D$56</f>
        <v>45747</v>
      </c>
      <c r="Q39" s="385"/>
      <c r="R39" s="382"/>
      <c r="S39" s="376"/>
      <c r="T39" s="377"/>
      <c r="U39" s="335"/>
      <c r="V39" s="378"/>
      <c r="W39" s="335"/>
      <c r="X39" s="335"/>
      <c r="Y39" s="335"/>
      <c r="Z39" s="335"/>
      <c r="AA39" s="335"/>
      <c r="AB39" s="335"/>
      <c r="AC39" s="335"/>
      <c r="AD39" s="335"/>
      <c r="AE39" s="335"/>
      <c r="AF39" s="335"/>
      <c r="AG39" s="335"/>
      <c r="AH39" s="335"/>
      <c r="AI39" s="335"/>
      <c r="AJ39" s="335"/>
      <c r="AK39" s="335"/>
      <c r="AL39" s="335"/>
      <c r="AM39" s="335"/>
      <c r="AN39" s="335"/>
      <c r="AO39" s="335"/>
      <c r="AP39" s="335"/>
      <c r="AQ39" s="335"/>
      <c r="AR39" s="335"/>
      <c r="AS39" s="335"/>
      <c r="AT39" s="335"/>
      <c r="AU39" s="335"/>
      <c r="AV39" s="335"/>
      <c r="AW39" s="335"/>
      <c r="AX39" s="335"/>
      <c r="AY39" s="335"/>
      <c r="AZ39" s="335"/>
      <c r="BA39" s="335"/>
      <c r="BB39" s="335"/>
      <c r="BC39" s="335"/>
      <c r="BD39" s="335"/>
      <c r="BE39" s="335"/>
      <c r="BF39" s="335"/>
      <c r="BG39" s="335"/>
      <c r="BH39" s="335"/>
      <c r="BI39" s="335"/>
      <c r="BJ39" s="335"/>
      <c r="BK39" s="335"/>
      <c r="BL39" s="335"/>
      <c r="BM39" s="335"/>
      <c r="BN39" s="335"/>
      <c r="BO39" s="335"/>
      <c r="BP39" s="335"/>
      <c r="BQ39" s="335"/>
      <c r="BR39" s="335"/>
      <c r="BS39" s="335"/>
      <c r="BT39" s="335"/>
      <c r="BU39" s="335"/>
      <c r="BV39" s="335"/>
      <c r="BW39" s="335"/>
      <c r="BX39" s="335"/>
      <c r="BY39" s="335"/>
      <c r="BZ39" s="335"/>
      <c r="CA39" s="335"/>
      <c r="CB39" s="335"/>
      <c r="CC39" s="335"/>
      <c r="CD39" s="335"/>
      <c r="CE39" s="335"/>
      <c r="CF39" s="335"/>
      <c r="CG39" s="335"/>
      <c r="CH39" s="335"/>
      <c r="CI39" s="335"/>
      <c r="CJ39" s="335"/>
      <c r="CK39" s="335"/>
      <c r="CL39" s="335"/>
      <c r="CM39" s="335"/>
      <c r="CN39" s="335"/>
      <c r="CO39" s="335"/>
      <c r="CP39" s="335"/>
      <c r="CQ39" s="335"/>
      <c r="CR39" s="335"/>
      <c r="CS39" s="335"/>
      <c r="CT39" s="335"/>
      <c r="CU39" s="335"/>
      <c r="CV39" s="335"/>
      <c r="CW39" s="335"/>
      <c r="CX39" s="335"/>
      <c r="CY39" s="335"/>
      <c r="CZ39" s="335"/>
      <c r="DA39" s="335"/>
      <c r="DB39" s="335"/>
      <c r="DC39" s="335"/>
      <c r="DD39" s="335"/>
      <c r="DE39" s="335"/>
      <c r="DF39" s="335"/>
      <c r="DG39" s="335"/>
      <c r="DH39" s="335"/>
      <c r="DI39" s="335"/>
      <c r="DJ39" s="335"/>
      <c r="DK39" s="335"/>
      <c r="DL39" s="335"/>
      <c r="DM39" s="335"/>
      <c r="DN39" s="335"/>
      <c r="DO39" s="335"/>
      <c r="DP39" s="335"/>
      <c r="DQ39" s="335"/>
      <c r="DR39" s="335"/>
      <c r="DS39" s="335"/>
      <c r="DT39" s="335"/>
      <c r="DU39" s="335"/>
      <c r="DV39" s="335"/>
      <c r="DW39" s="335"/>
      <c r="DX39" s="335"/>
      <c r="DY39" s="335"/>
      <c r="DZ39" s="335"/>
      <c r="EA39" s="335"/>
      <c r="EB39" s="335"/>
      <c r="EC39" s="335"/>
      <c r="ED39" s="335"/>
      <c r="EE39" s="335"/>
      <c r="EF39" s="335"/>
      <c r="EG39" s="335"/>
      <c r="EH39" s="335"/>
      <c r="EI39" s="335"/>
      <c r="EJ39" s="335"/>
      <c r="EK39" s="335"/>
      <c r="EL39" s="335"/>
      <c r="EM39" s="335"/>
      <c r="EN39" s="335"/>
      <c r="EO39" s="335"/>
      <c r="EP39" s="335"/>
      <c r="EQ39" s="335"/>
      <c r="ER39" s="335"/>
      <c r="ES39" s="335"/>
      <c r="ET39" s="335"/>
      <c r="EU39" s="335"/>
      <c r="EV39" s="335"/>
      <c r="EW39" s="335"/>
      <c r="EX39" s="335"/>
      <c r="EY39" s="335"/>
      <c r="EZ39" s="335"/>
      <c r="FA39" s="335"/>
      <c r="FB39" s="335"/>
      <c r="FC39" s="335"/>
      <c r="FD39" s="335"/>
      <c r="FE39" s="335"/>
      <c r="FF39" s="335"/>
      <c r="FG39" s="335"/>
      <c r="FH39" s="335"/>
      <c r="FI39" s="335"/>
      <c r="FJ39" s="335"/>
      <c r="FK39" s="335"/>
      <c r="FL39" s="335"/>
      <c r="FM39" s="335"/>
      <c r="FN39" s="335"/>
      <c r="FO39" s="335"/>
      <c r="FP39" s="335"/>
      <c r="FQ39" s="335"/>
      <c r="FR39" s="335"/>
      <c r="FS39" s="335"/>
      <c r="FT39" s="335"/>
      <c r="FU39" s="335"/>
      <c r="FV39" s="335"/>
      <c r="FW39" s="335"/>
      <c r="FX39" s="335"/>
      <c r="FY39" s="335"/>
      <c r="FZ39" s="335"/>
      <c r="GA39" s="335"/>
      <c r="GB39" s="335"/>
      <c r="GC39" s="335"/>
      <c r="GD39" s="335"/>
      <c r="GE39" s="335"/>
      <c r="GF39" s="335"/>
      <c r="GG39" s="335"/>
      <c r="GH39" s="335"/>
      <c r="GI39" s="335"/>
      <c r="GJ39" s="335"/>
      <c r="GK39" s="335"/>
      <c r="GL39" s="335"/>
      <c r="GM39" s="335"/>
      <c r="GN39" s="335"/>
      <c r="GO39" s="335"/>
      <c r="GP39" s="335"/>
      <c r="GQ39" s="335"/>
      <c r="GR39" s="335"/>
      <c r="GS39" s="335"/>
      <c r="GT39" s="335"/>
      <c r="GU39" s="335"/>
      <c r="GV39" s="335"/>
      <c r="GW39" s="335"/>
      <c r="GX39" s="335"/>
      <c r="GY39" s="335"/>
      <c r="GZ39" s="335"/>
      <c r="HA39" s="335"/>
      <c r="HB39" s="335"/>
      <c r="HC39" s="335"/>
      <c r="HD39" s="335"/>
      <c r="HE39" s="335"/>
      <c r="HF39" s="335"/>
      <c r="HG39" s="335"/>
      <c r="HH39" s="335"/>
      <c r="HI39" s="335"/>
      <c r="HJ39" s="335"/>
      <c r="HK39" s="335"/>
      <c r="HL39" s="335"/>
      <c r="HM39" s="335"/>
    </row>
    <row r="40" spans="1:221" x14ac:dyDescent="0.25">
      <c r="A40" s="386" t="s">
        <v>96</v>
      </c>
      <c r="B40" s="335"/>
      <c r="C40" s="335"/>
      <c r="D40" s="362">
        <f>IF('Customer Info'!C34=TRUE,0,IF($C$15&lt;0,0,$C$15))</f>
        <v>0</v>
      </c>
      <c r="E40" s="363" t="s">
        <v>41</v>
      </c>
      <c r="F40" s="364" t="s">
        <v>8</v>
      </c>
      <c r="G40" s="388"/>
      <c r="H40" s="388"/>
      <c r="I40" s="388">
        <f>'Rider Rates'!$B$70+'Rider Rates'!$C$70</f>
        <v>0</v>
      </c>
      <c r="J40" s="388">
        <f t="shared" si="0"/>
        <v>0</v>
      </c>
      <c r="K40" s="366" t="s">
        <v>42</v>
      </c>
      <c r="L40" s="250"/>
      <c r="M40" s="250"/>
      <c r="N40" s="250">
        <f>ROUND($D$40*'Rider Rates'!$B$70,2)+ROUND($D$40*'Rider Rates'!$C$70,2)</f>
        <v>0</v>
      </c>
      <c r="O40" s="250">
        <f t="shared" si="2"/>
        <v>0</v>
      </c>
      <c r="P40" s="360">
        <f>'Rider Rates'!$D$70</f>
        <v>45444</v>
      </c>
      <c r="Q40" s="385"/>
      <c r="R40" s="382"/>
      <c r="S40" s="376"/>
      <c r="T40" s="377"/>
      <c r="U40" s="335"/>
      <c r="V40" s="378"/>
      <c r="W40" s="335"/>
      <c r="X40" s="335"/>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c r="BU40" s="335"/>
      <c r="BV40" s="335"/>
      <c r="BW40" s="335"/>
      <c r="BX40" s="335"/>
      <c r="BY40" s="335"/>
      <c r="BZ40" s="335"/>
      <c r="CA40" s="335"/>
      <c r="CB40" s="335"/>
      <c r="CC40" s="335"/>
      <c r="CD40" s="335"/>
      <c r="CE40" s="335"/>
      <c r="CF40" s="335"/>
      <c r="CG40" s="335"/>
      <c r="CH40" s="335"/>
      <c r="CI40" s="335"/>
      <c r="CJ40" s="335"/>
      <c r="CK40" s="335"/>
      <c r="CL40" s="335"/>
      <c r="CM40" s="335"/>
      <c r="CN40" s="335"/>
      <c r="CO40" s="335"/>
      <c r="CP40" s="335"/>
      <c r="CQ40" s="335"/>
      <c r="CR40" s="335"/>
      <c r="CS40" s="335"/>
      <c r="CT40" s="335"/>
      <c r="CU40" s="335"/>
      <c r="CV40" s="335"/>
      <c r="CW40" s="335"/>
      <c r="CX40" s="335"/>
      <c r="CY40" s="335"/>
      <c r="CZ40" s="335"/>
      <c r="DA40" s="335"/>
      <c r="DB40" s="335"/>
      <c r="DC40" s="335"/>
      <c r="DD40" s="335"/>
      <c r="DE40" s="335"/>
      <c r="DF40" s="335"/>
      <c r="DG40" s="335"/>
      <c r="DH40" s="335"/>
      <c r="DI40" s="335"/>
      <c r="DJ40" s="335"/>
      <c r="DK40" s="335"/>
      <c r="DL40" s="335"/>
      <c r="DM40" s="335"/>
      <c r="DN40" s="335"/>
      <c r="DO40" s="335"/>
      <c r="DP40" s="335"/>
      <c r="DQ40" s="335"/>
      <c r="DR40" s="335"/>
      <c r="DS40" s="335"/>
      <c r="DT40" s="335"/>
      <c r="DU40" s="335"/>
      <c r="DV40" s="335"/>
      <c r="DW40" s="335"/>
      <c r="DX40" s="335"/>
      <c r="DY40" s="335"/>
      <c r="DZ40" s="335"/>
      <c r="EA40" s="335"/>
      <c r="EB40" s="335"/>
      <c r="EC40" s="335"/>
      <c r="ED40" s="335"/>
      <c r="EE40" s="335"/>
      <c r="EF40" s="335"/>
      <c r="EG40" s="335"/>
      <c r="EH40" s="335"/>
      <c r="EI40" s="335"/>
      <c r="EJ40" s="335"/>
      <c r="EK40" s="335"/>
      <c r="EL40" s="335"/>
      <c r="EM40" s="335"/>
      <c r="EN40" s="335"/>
      <c r="EO40" s="335"/>
      <c r="EP40" s="335"/>
      <c r="EQ40" s="335"/>
      <c r="ER40" s="335"/>
      <c r="ES40" s="335"/>
      <c r="ET40" s="335"/>
      <c r="EU40" s="335"/>
      <c r="EV40" s="335"/>
      <c r="EW40" s="335"/>
      <c r="EX40" s="335"/>
      <c r="EY40" s="335"/>
      <c r="EZ40" s="335"/>
      <c r="FA40" s="335"/>
      <c r="FB40" s="335"/>
      <c r="FC40" s="335"/>
      <c r="FD40" s="335"/>
      <c r="FE40" s="335"/>
      <c r="FF40" s="335"/>
      <c r="FG40" s="335"/>
      <c r="FH40" s="335"/>
      <c r="FI40" s="335"/>
      <c r="FJ40" s="335"/>
      <c r="FK40" s="335"/>
      <c r="FL40" s="335"/>
      <c r="FM40" s="335"/>
      <c r="FN40" s="335"/>
      <c r="FO40" s="335"/>
      <c r="FP40" s="335"/>
      <c r="FQ40" s="335"/>
      <c r="FR40" s="335"/>
      <c r="FS40" s="335"/>
      <c r="FT40" s="335"/>
      <c r="FU40" s="335"/>
      <c r="FV40" s="335"/>
      <c r="FW40" s="335"/>
      <c r="FX40" s="335"/>
      <c r="FY40" s="335"/>
      <c r="FZ40" s="335"/>
      <c r="GA40" s="335"/>
      <c r="GB40" s="335"/>
      <c r="GC40" s="335"/>
      <c r="GD40" s="335"/>
      <c r="GE40" s="335"/>
      <c r="GF40" s="335"/>
      <c r="GG40" s="335"/>
      <c r="GH40" s="335"/>
      <c r="GI40" s="335"/>
      <c r="GJ40" s="335"/>
      <c r="GK40" s="335"/>
      <c r="GL40" s="335"/>
      <c r="GM40" s="335"/>
      <c r="GN40" s="335"/>
      <c r="GO40" s="335"/>
      <c r="GP40" s="335"/>
      <c r="GQ40" s="335"/>
      <c r="GR40" s="335"/>
      <c r="GS40" s="335"/>
      <c r="GT40" s="335"/>
      <c r="GU40" s="335"/>
      <c r="GV40" s="335"/>
      <c r="GW40" s="335"/>
      <c r="GX40" s="335"/>
      <c r="GY40" s="335"/>
      <c r="GZ40" s="335"/>
      <c r="HA40" s="335"/>
      <c r="HB40" s="335"/>
      <c r="HC40" s="335"/>
      <c r="HD40" s="335"/>
      <c r="HE40" s="335"/>
      <c r="HF40" s="335"/>
      <c r="HG40" s="335"/>
      <c r="HH40" s="335"/>
      <c r="HI40" s="335"/>
      <c r="HJ40" s="335"/>
      <c r="HK40" s="335"/>
      <c r="HL40" s="335"/>
      <c r="HM40" s="335"/>
    </row>
    <row r="41" spans="1:221" x14ac:dyDescent="0.25">
      <c r="A41" s="386" t="s">
        <v>96</v>
      </c>
      <c r="B41" s="335"/>
      <c r="C41" s="335"/>
      <c r="D41" s="362"/>
      <c r="E41" s="363" t="s">
        <v>115</v>
      </c>
      <c r="F41" s="364"/>
      <c r="G41" s="388"/>
      <c r="H41" s="388"/>
      <c r="I41" s="402">
        <f>'Rider Rates'!$B$77</f>
        <v>0</v>
      </c>
      <c r="J41" s="402">
        <f>IF('Customer Info'!C34=TRUE,0,SUM(G41:I41))</f>
        <v>0</v>
      </c>
      <c r="K41" s="366"/>
      <c r="L41" s="250"/>
      <c r="M41" s="250"/>
      <c r="N41" s="250">
        <f>J41</f>
        <v>0</v>
      </c>
      <c r="O41" s="250">
        <f>SUM(L41:N41)</f>
        <v>0</v>
      </c>
      <c r="P41" s="360">
        <f>'Rider Rates'!$D$77</f>
        <v>45444</v>
      </c>
      <c r="Q41" s="385"/>
      <c r="R41" s="382"/>
      <c r="S41" s="376"/>
      <c r="T41" s="377"/>
      <c r="U41" s="335"/>
      <c r="V41" s="378"/>
      <c r="W41" s="335"/>
      <c r="X41" s="335"/>
      <c r="Y41" s="335"/>
      <c r="Z41" s="335"/>
      <c r="AA41" s="335"/>
      <c r="AB41" s="335"/>
      <c r="AC41" s="335"/>
      <c r="AD41" s="335"/>
      <c r="AE41" s="335"/>
      <c r="AF41" s="335"/>
      <c r="AG41" s="335"/>
      <c r="AH41" s="335"/>
      <c r="AI41" s="335"/>
      <c r="AJ41" s="335"/>
      <c r="AK41" s="335"/>
      <c r="AL41" s="335"/>
      <c r="AM41" s="335"/>
      <c r="AN41" s="335"/>
      <c r="AO41" s="335"/>
      <c r="AP41" s="335"/>
      <c r="AQ41" s="335"/>
      <c r="AR41" s="335"/>
      <c r="AS41" s="335"/>
      <c r="AT41" s="335"/>
      <c r="AU41" s="335"/>
      <c r="AV41" s="335"/>
      <c r="AW41" s="335"/>
      <c r="AX41" s="335"/>
      <c r="AY41" s="335"/>
      <c r="AZ41" s="335"/>
      <c r="BA41" s="335"/>
      <c r="BB41" s="335"/>
      <c r="BC41" s="335"/>
      <c r="BD41" s="335"/>
      <c r="BE41" s="335"/>
      <c r="BF41" s="335"/>
      <c r="BG41" s="335"/>
      <c r="BH41" s="335"/>
      <c r="BI41" s="335"/>
      <c r="BJ41" s="335"/>
      <c r="BK41" s="335"/>
      <c r="BL41" s="335"/>
      <c r="BM41" s="335"/>
      <c r="BN41" s="335"/>
      <c r="BO41" s="335"/>
      <c r="BP41" s="335"/>
      <c r="BQ41" s="335"/>
      <c r="BR41" s="335"/>
      <c r="BS41" s="335"/>
      <c r="BT41" s="335"/>
      <c r="BU41" s="335"/>
      <c r="BV41" s="335"/>
      <c r="BW41" s="335"/>
      <c r="BX41" s="335"/>
      <c r="BY41" s="335"/>
      <c r="BZ41" s="335"/>
      <c r="CA41" s="335"/>
      <c r="CB41" s="335"/>
      <c r="CC41" s="335"/>
      <c r="CD41" s="335"/>
      <c r="CE41" s="335"/>
      <c r="CF41" s="335"/>
      <c r="CG41" s="335"/>
      <c r="CH41" s="335"/>
      <c r="CI41" s="335"/>
      <c r="CJ41" s="335"/>
      <c r="CK41" s="335"/>
      <c r="CL41" s="335"/>
      <c r="CM41" s="335"/>
      <c r="CN41" s="335"/>
      <c r="CO41" s="335"/>
      <c r="CP41" s="335"/>
      <c r="CQ41" s="335"/>
      <c r="CR41" s="335"/>
      <c r="CS41" s="335"/>
      <c r="CT41" s="335"/>
      <c r="CU41" s="335"/>
      <c r="CV41" s="335"/>
      <c r="CW41" s="335"/>
      <c r="CX41" s="335"/>
      <c r="CY41" s="335"/>
      <c r="CZ41" s="335"/>
      <c r="DA41" s="335"/>
      <c r="DB41" s="335"/>
      <c r="DC41" s="335"/>
      <c r="DD41" s="335"/>
      <c r="DE41" s="335"/>
      <c r="DF41" s="335"/>
      <c r="DG41" s="335"/>
      <c r="DH41" s="335"/>
      <c r="DI41" s="335"/>
      <c r="DJ41" s="335"/>
      <c r="DK41" s="335"/>
      <c r="DL41" s="335"/>
      <c r="DM41" s="335"/>
      <c r="DN41" s="335"/>
      <c r="DO41" s="335"/>
      <c r="DP41" s="335"/>
      <c r="DQ41" s="335"/>
      <c r="DR41" s="335"/>
      <c r="DS41" s="335"/>
      <c r="DT41" s="335"/>
      <c r="DU41" s="335"/>
      <c r="DV41" s="335"/>
      <c r="DW41" s="335"/>
      <c r="DX41" s="335"/>
      <c r="DY41" s="335"/>
      <c r="DZ41" s="335"/>
      <c r="EA41" s="335"/>
      <c r="EB41" s="335"/>
      <c r="EC41" s="335"/>
      <c r="ED41" s="335"/>
      <c r="EE41" s="335"/>
      <c r="EF41" s="335"/>
      <c r="EG41" s="335"/>
      <c r="EH41" s="335"/>
      <c r="EI41" s="335"/>
      <c r="EJ41" s="335"/>
      <c r="EK41" s="335"/>
      <c r="EL41" s="335"/>
      <c r="EM41" s="335"/>
      <c r="EN41" s="335"/>
      <c r="EO41" s="335"/>
      <c r="EP41" s="335"/>
      <c r="EQ41" s="335"/>
      <c r="ER41" s="335"/>
      <c r="ES41" s="335"/>
      <c r="ET41" s="335"/>
      <c r="EU41" s="335"/>
      <c r="EV41" s="335"/>
      <c r="EW41" s="335"/>
      <c r="EX41" s="335"/>
      <c r="EY41" s="335"/>
      <c r="EZ41" s="335"/>
      <c r="FA41" s="335"/>
      <c r="FB41" s="335"/>
      <c r="FC41" s="335"/>
      <c r="FD41" s="335"/>
      <c r="FE41" s="335"/>
      <c r="FF41" s="335"/>
      <c r="FG41" s="335"/>
      <c r="FH41" s="335"/>
      <c r="FI41" s="335"/>
      <c r="FJ41" s="335"/>
      <c r="FK41" s="335"/>
      <c r="FL41" s="335"/>
      <c r="FM41" s="335"/>
      <c r="FN41" s="335"/>
      <c r="FO41" s="335"/>
      <c r="FP41" s="335"/>
      <c r="FQ41" s="335"/>
      <c r="FR41" s="335"/>
      <c r="FS41" s="335"/>
      <c r="FT41" s="335"/>
      <c r="FU41" s="335"/>
      <c r="FV41" s="335"/>
      <c r="FW41" s="335"/>
      <c r="FX41" s="335"/>
      <c r="FY41" s="335"/>
      <c r="FZ41" s="335"/>
      <c r="GA41" s="335"/>
      <c r="GB41" s="335"/>
      <c r="GC41" s="335"/>
      <c r="GD41" s="335"/>
      <c r="GE41" s="335"/>
      <c r="GF41" s="335"/>
      <c r="GG41" s="335"/>
      <c r="GH41" s="335"/>
      <c r="GI41" s="335"/>
      <c r="GJ41" s="335"/>
      <c r="GK41" s="335"/>
      <c r="GL41" s="335"/>
      <c r="GM41" s="335"/>
      <c r="GN41" s="335"/>
      <c r="GO41" s="335"/>
      <c r="GP41" s="335"/>
      <c r="GQ41" s="335"/>
      <c r="GR41" s="335"/>
      <c r="GS41" s="335"/>
      <c r="GT41" s="335"/>
      <c r="GU41" s="335"/>
      <c r="GV41" s="335"/>
      <c r="GW41" s="335"/>
      <c r="GX41" s="335"/>
      <c r="GY41" s="335"/>
      <c r="GZ41" s="335"/>
      <c r="HA41" s="335"/>
      <c r="HB41" s="335"/>
      <c r="HC41" s="335"/>
      <c r="HD41" s="335"/>
      <c r="HE41" s="335"/>
      <c r="HF41" s="335"/>
      <c r="HG41" s="335"/>
      <c r="HH41" s="335"/>
      <c r="HI41" s="335"/>
      <c r="HJ41" s="335"/>
      <c r="HK41" s="335"/>
      <c r="HL41" s="335"/>
      <c r="HM41" s="335"/>
    </row>
    <row r="42" spans="1:221" x14ac:dyDescent="0.25">
      <c r="A42" s="386" t="s">
        <v>81</v>
      </c>
      <c r="B42" s="335"/>
      <c r="C42" s="335"/>
      <c r="D42" s="392">
        <f>$N$23</f>
        <v>825</v>
      </c>
      <c r="E42" s="363" t="s">
        <v>122</v>
      </c>
      <c r="F42" s="364" t="s">
        <v>8</v>
      </c>
      <c r="G42" s="399"/>
      <c r="H42" s="355"/>
      <c r="I42" s="400">
        <f>'Rider Rates'!$B$85</f>
        <v>1.9512100000000001E-2</v>
      </c>
      <c r="J42" s="400">
        <f t="shared" si="0"/>
        <v>1.9512100000000001E-2</v>
      </c>
      <c r="K42" s="366"/>
      <c r="L42" s="250"/>
      <c r="M42" s="250"/>
      <c r="N42" s="250">
        <f>ROUND(D42*I42,2)</f>
        <v>16.100000000000001</v>
      </c>
      <c r="O42" s="250">
        <f t="shared" si="2"/>
        <v>16.100000000000001</v>
      </c>
      <c r="P42" s="360">
        <f>'Rider Rates'!$D$85</f>
        <v>45747</v>
      </c>
      <c r="Q42" s="385"/>
      <c r="R42" s="382"/>
      <c r="S42" s="376"/>
      <c r="T42" s="377"/>
      <c r="U42" s="335"/>
      <c r="V42" s="378"/>
      <c r="W42" s="335"/>
      <c r="X42" s="335"/>
      <c r="Y42" s="335"/>
      <c r="Z42" s="335"/>
      <c r="AA42" s="335"/>
      <c r="AB42" s="335"/>
      <c r="AC42" s="335"/>
      <c r="AD42" s="335"/>
      <c r="AE42" s="335"/>
      <c r="AF42" s="335"/>
      <c r="AG42" s="335"/>
      <c r="AH42" s="335"/>
      <c r="AI42" s="335"/>
      <c r="AJ42" s="335"/>
      <c r="AK42" s="335"/>
      <c r="AL42" s="335"/>
      <c r="AM42" s="335"/>
      <c r="AN42" s="335"/>
      <c r="AO42" s="335"/>
      <c r="AP42" s="335"/>
      <c r="AQ42" s="335"/>
      <c r="AR42" s="335"/>
      <c r="AS42" s="335"/>
      <c r="AT42" s="335"/>
      <c r="AU42" s="335"/>
      <c r="AV42" s="335"/>
      <c r="AW42" s="335"/>
      <c r="AX42" s="335"/>
      <c r="AY42" s="335"/>
      <c r="AZ42" s="335"/>
      <c r="BA42" s="335"/>
      <c r="BB42" s="335"/>
      <c r="BC42" s="335"/>
      <c r="BD42" s="335"/>
      <c r="BE42" s="335"/>
      <c r="BF42" s="335"/>
      <c r="BG42" s="335"/>
      <c r="BH42" s="335"/>
      <c r="BI42" s="335"/>
      <c r="BJ42" s="335"/>
      <c r="BK42" s="335"/>
      <c r="BL42" s="335"/>
      <c r="BM42" s="335"/>
      <c r="BN42" s="335"/>
      <c r="BO42" s="335"/>
      <c r="BP42" s="335"/>
      <c r="BQ42" s="335"/>
      <c r="BR42" s="335"/>
      <c r="BS42" s="335"/>
      <c r="BT42" s="335"/>
      <c r="BU42" s="335"/>
      <c r="BV42" s="335"/>
      <c r="BW42" s="335"/>
      <c r="BX42" s="335"/>
      <c r="BY42" s="335"/>
      <c r="BZ42" s="335"/>
      <c r="CA42" s="335"/>
      <c r="CB42" s="335"/>
      <c r="CC42" s="335"/>
      <c r="CD42" s="335"/>
      <c r="CE42" s="335"/>
      <c r="CF42" s="335"/>
      <c r="CG42" s="335"/>
      <c r="CH42" s="335"/>
      <c r="CI42" s="335"/>
      <c r="CJ42" s="335"/>
      <c r="CK42" s="335"/>
      <c r="CL42" s="335"/>
      <c r="CM42" s="335"/>
      <c r="CN42" s="335"/>
      <c r="CO42" s="335"/>
      <c r="CP42" s="335"/>
      <c r="CQ42" s="335"/>
      <c r="CR42" s="335"/>
      <c r="CS42" s="335"/>
      <c r="CT42" s="335"/>
      <c r="CU42" s="335"/>
      <c r="CV42" s="335"/>
      <c r="CW42" s="335"/>
      <c r="CX42" s="335"/>
      <c r="CY42" s="335"/>
      <c r="CZ42" s="335"/>
      <c r="DA42" s="335"/>
      <c r="DB42" s="335"/>
      <c r="DC42" s="335"/>
      <c r="DD42" s="335"/>
      <c r="DE42" s="335"/>
      <c r="DF42" s="335"/>
      <c r="DG42" s="335"/>
      <c r="DH42" s="335"/>
      <c r="DI42" s="335"/>
      <c r="DJ42" s="335"/>
      <c r="DK42" s="335"/>
      <c r="DL42" s="335"/>
      <c r="DM42" s="335"/>
      <c r="DN42" s="335"/>
      <c r="DO42" s="335"/>
      <c r="DP42" s="335"/>
      <c r="DQ42" s="335"/>
      <c r="DR42" s="335"/>
      <c r="DS42" s="335"/>
      <c r="DT42" s="335"/>
      <c r="DU42" s="335"/>
      <c r="DV42" s="335"/>
      <c r="DW42" s="335"/>
      <c r="DX42" s="335"/>
      <c r="DY42" s="335"/>
      <c r="DZ42" s="335"/>
      <c r="EA42" s="335"/>
      <c r="EB42" s="335"/>
      <c r="EC42" s="335"/>
      <c r="ED42" s="335"/>
      <c r="EE42" s="335"/>
      <c r="EF42" s="335"/>
      <c r="EG42" s="335"/>
      <c r="EH42" s="335"/>
      <c r="EI42" s="335"/>
      <c r="EJ42" s="335"/>
      <c r="EK42" s="335"/>
      <c r="EL42" s="335"/>
      <c r="EM42" s="335"/>
      <c r="EN42" s="335"/>
      <c r="EO42" s="335"/>
      <c r="EP42" s="335"/>
      <c r="EQ42" s="335"/>
      <c r="ER42" s="335"/>
      <c r="ES42" s="335"/>
      <c r="ET42" s="335"/>
      <c r="EU42" s="335"/>
      <c r="EV42" s="335"/>
      <c r="EW42" s="335"/>
      <c r="EX42" s="335"/>
      <c r="EY42" s="335"/>
      <c r="EZ42" s="335"/>
      <c r="FA42" s="335"/>
      <c r="FB42" s="335"/>
      <c r="FC42" s="335"/>
      <c r="FD42" s="335"/>
      <c r="FE42" s="335"/>
      <c r="FF42" s="335"/>
      <c r="FG42" s="335"/>
      <c r="FH42" s="335"/>
      <c r="FI42" s="335"/>
      <c r="FJ42" s="335"/>
      <c r="FK42" s="335"/>
      <c r="FL42" s="335"/>
      <c r="FM42" s="335"/>
      <c r="FN42" s="335"/>
      <c r="FO42" s="335"/>
      <c r="FP42" s="335"/>
      <c r="FQ42" s="335"/>
      <c r="FR42" s="335"/>
      <c r="FS42" s="335"/>
      <c r="FT42" s="335"/>
      <c r="FU42" s="335"/>
      <c r="FV42" s="335"/>
      <c r="FW42" s="335"/>
      <c r="FX42" s="335"/>
      <c r="FY42" s="335"/>
      <c r="FZ42" s="335"/>
      <c r="GA42" s="335"/>
      <c r="GB42" s="335"/>
      <c r="GC42" s="335"/>
      <c r="GD42" s="335"/>
      <c r="GE42" s="335"/>
      <c r="GF42" s="335"/>
      <c r="GG42" s="335"/>
      <c r="GH42" s="335"/>
      <c r="GI42" s="335"/>
      <c r="GJ42" s="335"/>
      <c r="GK42" s="335"/>
      <c r="GL42" s="335"/>
      <c r="GM42" s="335"/>
      <c r="GN42" s="335"/>
      <c r="GO42" s="335"/>
      <c r="GP42" s="335"/>
      <c r="GQ42" s="335"/>
      <c r="GR42" s="335"/>
      <c r="GS42" s="335"/>
      <c r="GT42" s="335"/>
      <c r="GU42" s="335"/>
      <c r="GV42" s="335"/>
      <c r="GW42" s="335"/>
      <c r="GX42" s="335"/>
      <c r="GY42" s="335"/>
      <c r="GZ42" s="335"/>
      <c r="HA42" s="335"/>
      <c r="HB42" s="335"/>
      <c r="HC42" s="335"/>
      <c r="HD42" s="335"/>
      <c r="HE42" s="335"/>
      <c r="HF42" s="335"/>
      <c r="HG42" s="335"/>
      <c r="HH42" s="335"/>
      <c r="HI42" s="335"/>
      <c r="HJ42" s="335"/>
      <c r="HK42" s="335"/>
      <c r="HL42" s="335"/>
      <c r="HM42" s="335"/>
    </row>
    <row r="43" spans="1:221" x14ac:dyDescent="0.25">
      <c r="A43" s="386" t="s">
        <v>82</v>
      </c>
      <c r="B43" s="335"/>
      <c r="C43" s="335"/>
      <c r="D43" s="392">
        <f>$N$23</f>
        <v>825</v>
      </c>
      <c r="E43" s="363" t="s">
        <v>122</v>
      </c>
      <c r="F43" s="364" t="s">
        <v>8</v>
      </c>
      <c r="G43" s="401"/>
      <c r="H43" s="355"/>
      <c r="I43" s="400">
        <f>'Rider Rates'!$B$87</f>
        <v>6.6985699999999995E-2</v>
      </c>
      <c r="J43" s="400">
        <f t="shared" si="0"/>
        <v>6.6985699999999995E-2</v>
      </c>
      <c r="K43" s="366"/>
      <c r="L43" s="250"/>
      <c r="M43" s="250"/>
      <c r="N43" s="250">
        <f>ROUND(D43*I43,2)</f>
        <v>55.26</v>
      </c>
      <c r="O43" s="250">
        <f t="shared" si="2"/>
        <v>55.26</v>
      </c>
      <c r="P43" s="360">
        <f>'Rider Rates'!$D$87</f>
        <v>45167</v>
      </c>
      <c r="Q43" s="385"/>
      <c r="R43" s="382"/>
      <c r="S43" s="376"/>
      <c r="T43" s="377"/>
      <c r="U43" s="335"/>
      <c r="V43" s="378"/>
      <c r="W43" s="335"/>
      <c r="X43" s="335"/>
      <c r="Y43" s="335"/>
      <c r="Z43" s="335"/>
      <c r="AA43" s="335"/>
      <c r="AB43" s="335"/>
      <c r="AC43" s="335"/>
      <c r="AD43" s="335"/>
      <c r="AE43" s="335"/>
      <c r="AF43" s="335"/>
      <c r="AG43" s="335"/>
      <c r="AH43" s="335"/>
      <c r="AI43" s="335"/>
      <c r="AJ43" s="335"/>
      <c r="AK43" s="335"/>
      <c r="AL43" s="335"/>
      <c r="AM43" s="335"/>
      <c r="AN43" s="335"/>
      <c r="AO43" s="335"/>
      <c r="AP43" s="335"/>
      <c r="AQ43" s="335"/>
      <c r="AR43" s="335"/>
      <c r="AS43" s="335"/>
      <c r="AT43" s="335"/>
      <c r="AU43" s="335"/>
      <c r="AV43" s="335"/>
      <c r="AW43" s="335"/>
      <c r="AX43" s="335"/>
      <c r="AY43" s="335"/>
      <c r="AZ43" s="335"/>
      <c r="BA43" s="335"/>
      <c r="BB43" s="335"/>
      <c r="BC43" s="335"/>
      <c r="BD43" s="335"/>
      <c r="BE43" s="335"/>
      <c r="BF43" s="335"/>
      <c r="BG43" s="335"/>
      <c r="BH43" s="335"/>
      <c r="BI43" s="335"/>
      <c r="BJ43" s="335"/>
      <c r="BK43" s="335"/>
      <c r="BL43" s="335"/>
      <c r="BM43" s="335"/>
      <c r="BN43" s="335"/>
      <c r="BO43" s="335"/>
      <c r="BP43" s="335"/>
      <c r="BQ43" s="335"/>
      <c r="BR43" s="335"/>
      <c r="BS43" s="335"/>
      <c r="BT43" s="335"/>
      <c r="BU43" s="335"/>
      <c r="BV43" s="335"/>
      <c r="BW43" s="335"/>
      <c r="BX43" s="335"/>
      <c r="BY43" s="335"/>
      <c r="BZ43" s="335"/>
      <c r="CA43" s="335"/>
      <c r="CB43" s="335"/>
      <c r="CC43" s="335"/>
      <c r="CD43" s="335"/>
      <c r="CE43" s="335"/>
      <c r="CF43" s="335"/>
      <c r="CG43" s="335"/>
      <c r="CH43" s="335"/>
      <c r="CI43" s="335"/>
      <c r="CJ43" s="335"/>
      <c r="CK43" s="335"/>
      <c r="CL43" s="335"/>
      <c r="CM43" s="335"/>
      <c r="CN43" s="335"/>
      <c r="CO43" s="335"/>
      <c r="CP43" s="335"/>
      <c r="CQ43" s="335"/>
      <c r="CR43" s="335"/>
      <c r="CS43" s="335"/>
      <c r="CT43" s="335"/>
      <c r="CU43" s="335"/>
      <c r="CV43" s="335"/>
      <c r="CW43" s="335"/>
      <c r="CX43" s="335"/>
      <c r="CY43" s="335"/>
      <c r="CZ43" s="335"/>
      <c r="DA43" s="335"/>
      <c r="DB43" s="335"/>
      <c r="DC43" s="335"/>
      <c r="DD43" s="335"/>
      <c r="DE43" s="335"/>
      <c r="DF43" s="335"/>
      <c r="DG43" s="335"/>
      <c r="DH43" s="335"/>
      <c r="DI43" s="335"/>
      <c r="DJ43" s="335"/>
      <c r="DK43" s="335"/>
      <c r="DL43" s="335"/>
      <c r="DM43" s="335"/>
      <c r="DN43" s="335"/>
      <c r="DO43" s="335"/>
      <c r="DP43" s="335"/>
      <c r="DQ43" s="335"/>
      <c r="DR43" s="335"/>
      <c r="DS43" s="335"/>
      <c r="DT43" s="335"/>
      <c r="DU43" s="335"/>
      <c r="DV43" s="335"/>
      <c r="DW43" s="335"/>
      <c r="DX43" s="335"/>
      <c r="DY43" s="335"/>
      <c r="DZ43" s="335"/>
      <c r="EA43" s="335"/>
      <c r="EB43" s="335"/>
      <c r="EC43" s="335"/>
      <c r="ED43" s="335"/>
      <c r="EE43" s="335"/>
      <c r="EF43" s="335"/>
      <c r="EG43" s="335"/>
      <c r="EH43" s="335"/>
      <c r="EI43" s="335"/>
      <c r="EJ43" s="335"/>
      <c r="EK43" s="335"/>
      <c r="EL43" s="335"/>
      <c r="EM43" s="335"/>
      <c r="EN43" s="335"/>
      <c r="EO43" s="335"/>
      <c r="EP43" s="335"/>
      <c r="EQ43" s="335"/>
      <c r="ER43" s="335"/>
      <c r="ES43" s="335"/>
      <c r="ET43" s="335"/>
      <c r="EU43" s="335"/>
      <c r="EV43" s="335"/>
      <c r="EW43" s="335"/>
      <c r="EX43" s="335"/>
      <c r="EY43" s="335"/>
      <c r="EZ43" s="335"/>
      <c r="FA43" s="335"/>
      <c r="FB43" s="335"/>
      <c r="FC43" s="335"/>
      <c r="FD43" s="335"/>
      <c r="FE43" s="335"/>
      <c r="FF43" s="335"/>
      <c r="FG43" s="335"/>
      <c r="FH43" s="335"/>
      <c r="FI43" s="335"/>
      <c r="FJ43" s="335"/>
      <c r="FK43" s="335"/>
      <c r="FL43" s="335"/>
      <c r="FM43" s="335"/>
      <c r="FN43" s="335"/>
      <c r="FO43" s="335"/>
      <c r="FP43" s="335"/>
      <c r="FQ43" s="335"/>
      <c r="FR43" s="335"/>
      <c r="FS43" s="335"/>
      <c r="FT43" s="335"/>
      <c r="FU43" s="335"/>
      <c r="FV43" s="335"/>
      <c r="FW43" s="335"/>
      <c r="FX43" s="335"/>
      <c r="FY43" s="335"/>
      <c r="FZ43" s="335"/>
      <c r="GA43" s="335"/>
      <c r="GB43" s="335"/>
      <c r="GC43" s="335"/>
      <c r="GD43" s="335"/>
      <c r="GE43" s="335"/>
      <c r="GF43" s="335"/>
      <c r="GG43" s="335"/>
      <c r="GH43" s="335"/>
      <c r="GI43" s="335"/>
      <c r="GJ43" s="335"/>
      <c r="GK43" s="335"/>
      <c r="GL43" s="335"/>
      <c r="GM43" s="335"/>
      <c r="GN43" s="335"/>
      <c r="GO43" s="335"/>
      <c r="GP43" s="335"/>
      <c r="GQ43" s="335"/>
      <c r="GR43" s="335"/>
      <c r="GS43" s="335"/>
      <c r="GT43" s="335"/>
      <c r="GU43" s="335"/>
      <c r="GV43" s="335"/>
      <c r="GW43" s="335"/>
      <c r="GX43" s="335"/>
      <c r="GY43" s="335"/>
      <c r="GZ43" s="335"/>
      <c r="HA43" s="335"/>
      <c r="HB43" s="335"/>
      <c r="HC43" s="335"/>
      <c r="HD43" s="335"/>
      <c r="HE43" s="335"/>
      <c r="HF43" s="335"/>
      <c r="HG43" s="335"/>
      <c r="HH43" s="335"/>
      <c r="HI43" s="335"/>
      <c r="HJ43" s="335"/>
      <c r="HK43" s="335"/>
      <c r="HL43" s="335"/>
      <c r="HM43" s="335"/>
    </row>
    <row r="44" spans="1:221" x14ac:dyDescent="0.25">
      <c r="A44" s="394" t="s">
        <v>206</v>
      </c>
      <c r="B44" s="335"/>
      <c r="C44" s="335"/>
      <c r="D44" s="392"/>
      <c r="E44" s="397" t="s">
        <v>115</v>
      </c>
      <c r="F44" s="385"/>
      <c r="G44" s="401"/>
      <c r="H44" s="355"/>
      <c r="I44" s="402">
        <f>'Rider Rates'!$B$91</f>
        <v>18.72</v>
      </c>
      <c r="J44" s="402">
        <f t="shared" si="0"/>
        <v>18.72</v>
      </c>
      <c r="K44" s="366"/>
      <c r="L44" s="250"/>
      <c r="M44" s="250"/>
      <c r="N44" s="250">
        <f>I44</f>
        <v>18.72</v>
      </c>
      <c r="O44" s="250">
        <f t="shared" si="2"/>
        <v>18.72</v>
      </c>
      <c r="P44" s="360">
        <f>'Rider Rates'!$D$91</f>
        <v>45747</v>
      </c>
      <c r="Q44" s="385"/>
      <c r="R44" s="382"/>
      <c r="S44" s="376"/>
      <c r="T44" s="377"/>
      <c r="U44" s="335"/>
      <c r="V44" s="378"/>
      <c r="W44" s="335"/>
      <c r="X44" s="335"/>
      <c r="Y44" s="335"/>
      <c r="Z44" s="335"/>
      <c r="AA44" s="335"/>
      <c r="AB44" s="335"/>
      <c r="AC44" s="335"/>
      <c r="AD44" s="335"/>
      <c r="AE44" s="335"/>
      <c r="AF44" s="335"/>
      <c r="AG44" s="335"/>
      <c r="AH44" s="335"/>
      <c r="AI44" s="335"/>
      <c r="AJ44" s="335"/>
      <c r="AK44" s="335"/>
      <c r="AL44" s="335"/>
      <c r="AM44" s="335"/>
      <c r="AN44" s="335"/>
      <c r="AO44" s="335"/>
      <c r="AP44" s="335"/>
      <c r="AQ44" s="335"/>
      <c r="AR44" s="335"/>
      <c r="AS44" s="335"/>
      <c r="AT44" s="335"/>
      <c r="AU44" s="335"/>
      <c r="AV44" s="335"/>
      <c r="AW44" s="335"/>
      <c r="AX44" s="335"/>
      <c r="AY44" s="335"/>
      <c r="AZ44" s="335"/>
      <c r="BA44" s="335"/>
      <c r="BB44" s="335"/>
      <c r="BC44" s="335"/>
      <c r="BD44" s="335"/>
      <c r="BE44" s="335"/>
      <c r="BF44" s="335"/>
      <c r="BG44" s="335"/>
      <c r="BH44" s="335"/>
      <c r="BI44" s="335"/>
      <c r="BJ44" s="335"/>
      <c r="BK44" s="335"/>
      <c r="BL44" s="335"/>
      <c r="BM44" s="335"/>
      <c r="BN44" s="335"/>
      <c r="BO44" s="335"/>
      <c r="BP44" s="335"/>
      <c r="BQ44" s="335"/>
      <c r="BR44" s="335"/>
      <c r="BS44" s="335"/>
      <c r="BT44" s="335"/>
      <c r="BU44" s="335"/>
      <c r="BV44" s="335"/>
      <c r="BW44" s="335"/>
      <c r="BX44" s="335"/>
      <c r="BY44" s="335"/>
      <c r="BZ44" s="335"/>
      <c r="CA44" s="335"/>
      <c r="CB44" s="335"/>
      <c r="CC44" s="335"/>
      <c r="CD44" s="335"/>
      <c r="CE44" s="335"/>
      <c r="CF44" s="335"/>
      <c r="CG44" s="335"/>
      <c r="CH44" s="335"/>
      <c r="CI44" s="335"/>
      <c r="CJ44" s="335"/>
      <c r="CK44" s="335"/>
      <c r="CL44" s="335"/>
      <c r="CM44" s="335"/>
      <c r="CN44" s="335"/>
      <c r="CO44" s="335"/>
      <c r="CP44" s="335"/>
      <c r="CQ44" s="335"/>
      <c r="CR44" s="335"/>
      <c r="CS44" s="335"/>
      <c r="CT44" s="335"/>
      <c r="CU44" s="335"/>
      <c r="CV44" s="335"/>
      <c r="CW44" s="335"/>
      <c r="CX44" s="335"/>
      <c r="CY44" s="335"/>
      <c r="CZ44" s="335"/>
      <c r="DA44" s="335"/>
      <c r="DB44" s="335"/>
      <c r="DC44" s="335"/>
      <c r="DD44" s="335"/>
      <c r="DE44" s="335"/>
      <c r="DF44" s="335"/>
      <c r="DG44" s="335"/>
      <c r="DH44" s="335"/>
      <c r="DI44" s="335"/>
      <c r="DJ44" s="335"/>
      <c r="DK44" s="335"/>
      <c r="DL44" s="335"/>
      <c r="DM44" s="335"/>
      <c r="DN44" s="335"/>
      <c r="DO44" s="335"/>
      <c r="DP44" s="335"/>
      <c r="DQ44" s="335"/>
      <c r="DR44" s="335"/>
      <c r="DS44" s="335"/>
      <c r="DT44" s="335"/>
      <c r="DU44" s="335"/>
      <c r="DV44" s="335"/>
      <c r="DW44" s="335"/>
      <c r="DX44" s="335"/>
      <c r="DY44" s="335"/>
      <c r="DZ44" s="335"/>
      <c r="EA44" s="335"/>
      <c r="EB44" s="335"/>
      <c r="EC44" s="335"/>
      <c r="ED44" s="335"/>
      <c r="EE44" s="335"/>
      <c r="EF44" s="335"/>
      <c r="EG44" s="335"/>
      <c r="EH44" s="335"/>
      <c r="EI44" s="335"/>
      <c r="EJ44" s="335"/>
      <c r="EK44" s="335"/>
      <c r="EL44" s="335"/>
      <c r="EM44" s="335"/>
      <c r="EN44" s="335"/>
      <c r="EO44" s="335"/>
      <c r="EP44" s="335"/>
      <c r="EQ44" s="335"/>
      <c r="ER44" s="335"/>
      <c r="ES44" s="335"/>
      <c r="ET44" s="335"/>
      <c r="EU44" s="335"/>
      <c r="EV44" s="335"/>
      <c r="EW44" s="335"/>
      <c r="EX44" s="335"/>
      <c r="EY44" s="335"/>
      <c r="EZ44" s="335"/>
      <c r="FA44" s="335"/>
      <c r="FB44" s="335"/>
      <c r="FC44" s="335"/>
      <c r="FD44" s="335"/>
      <c r="FE44" s="335"/>
      <c r="FF44" s="335"/>
      <c r="FG44" s="335"/>
      <c r="FH44" s="335"/>
      <c r="FI44" s="335"/>
      <c r="FJ44" s="335"/>
      <c r="FK44" s="335"/>
      <c r="FL44" s="335"/>
      <c r="FM44" s="335"/>
      <c r="FN44" s="335"/>
      <c r="FO44" s="335"/>
      <c r="FP44" s="335"/>
      <c r="FQ44" s="335"/>
      <c r="FR44" s="335"/>
      <c r="FS44" s="335"/>
      <c r="FT44" s="335"/>
      <c r="FU44" s="335"/>
      <c r="FV44" s="335"/>
      <c r="FW44" s="335"/>
      <c r="FX44" s="335"/>
      <c r="FY44" s="335"/>
      <c r="FZ44" s="335"/>
      <c r="GA44" s="335"/>
      <c r="GB44" s="335"/>
      <c r="GC44" s="335"/>
      <c r="GD44" s="335"/>
      <c r="GE44" s="335"/>
      <c r="GF44" s="335"/>
      <c r="GG44" s="335"/>
      <c r="GH44" s="335"/>
      <c r="GI44" s="335"/>
      <c r="GJ44" s="335"/>
      <c r="GK44" s="335"/>
      <c r="GL44" s="335"/>
      <c r="GM44" s="335"/>
      <c r="GN44" s="335"/>
      <c r="GO44" s="335"/>
      <c r="GP44" s="335"/>
      <c r="GQ44" s="335"/>
      <c r="GR44" s="335"/>
      <c r="GS44" s="335"/>
      <c r="GT44" s="335"/>
      <c r="GU44" s="335"/>
      <c r="GV44" s="335"/>
      <c r="GW44" s="335"/>
      <c r="GX44" s="335"/>
      <c r="GY44" s="335"/>
      <c r="GZ44" s="335"/>
      <c r="HA44" s="335"/>
      <c r="HB44" s="335"/>
      <c r="HC44" s="335"/>
      <c r="HD44" s="335"/>
      <c r="HE44" s="335"/>
      <c r="HF44" s="335"/>
      <c r="HG44" s="335"/>
      <c r="HH44" s="335"/>
      <c r="HI44" s="335"/>
      <c r="HJ44" s="335"/>
      <c r="HK44" s="335"/>
      <c r="HL44" s="335"/>
      <c r="HM44" s="335"/>
    </row>
    <row r="45" spans="1:221" x14ac:dyDescent="0.25">
      <c r="A45" s="394" t="s">
        <v>239</v>
      </c>
      <c r="B45" s="335"/>
      <c r="C45" s="335"/>
      <c r="D45" s="362">
        <f>IF($C$15&lt;0,0,$C$15)</f>
        <v>0</v>
      </c>
      <c r="E45" s="363" t="s">
        <v>41</v>
      </c>
      <c r="F45" s="364" t="s">
        <v>8</v>
      </c>
      <c r="G45" s="388"/>
      <c r="H45" s="388"/>
      <c r="I45" s="388"/>
      <c r="J45" s="388">
        <f>'Rider Rates'!$B$95</f>
        <v>0</v>
      </c>
      <c r="K45" s="366" t="s">
        <v>42</v>
      </c>
      <c r="L45" s="250"/>
      <c r="M45" s="250"/>
      <c r="N45" s="250"/>
      <c r="O45" s="250">
        <f>ROUND($D45*('Rider Rates'!B$95),2)</f>
        <v>0</v>
      </c>
      <c r="P45" s="360">
        <f>'Rider Rates'!$D$95</f>
        <v>44531</v>
      </c>
      <c r="Q45" s="385"/>
      <c r="R45" s="382"/>
      <c r="S45" s="376"/>
      <c r="T45" s="377"/>
      <c r="U45" s="335"/>
      <c r="V45" s="378"/>
      <c r="W45" s="335"/>
      <c r="X45" s="335"/>
      <c r="Y45" s="335"/>
      <c r="Z45" s="335"/>
      <c r="AA45" s="335"/>
      <c r="AB45" s="335"/>
      <c r="AC45" s="335"/>
      <c r="AD45" s="335"/>
      <c r="AE45" s="335"/>
      <c r="AF45" s="335"/>
      <c r="AG45" s="335"/>
      <c r="AH45" s="335"/>
      <c r="AI45" s="335"/>
      <c r="AJ45" s="335"/>
      <c r="AK45" s="335"/>
      <c r="AL45" s="335"/>
      <c r="AM45" s="335"/>
      <c r="AN45" s="335"/>
      <c r="AO45" s="335"/>
      <c r="AP45" s="335"/>
      <c r="AQ45" s="335"/>
      <c r="AR45" s="335"/>
      <c r="AS45" s="335"/>
      <c r="AT45" s="335"/>
      <c r="AU45" s="335"/>
      <c r="AV45" s="335"/>
      <c r="AW45" s="335"/>
      <c r="AX45" s="335"/>
      <c r="AY45" s="335"/>
      <c r="AZ45" s="335"/>
      <c r="BA45" s="335"/>
      <c r="BB45" s="335"/>
      <c r="BC45" s="335"/>
      <c r="BD45" s="335"/>
      <c r="BE45" s="335"/>
      <c r="BF45" s="335"/>
      <c r="BG45" s="335"/>
      <c r="BH45" s="335"/>
      <c r="BI45" s="335"/>
      <c r="BJ45" s="335"/>
      <c r="BK45" s="335"/>
      <c r="BL45" s="335"/>
      <c r="BM45" s="335"/>
      <c r="BN45" s="335"/>
      <c r="BO45" s="335"/>
      <c r="BP45" s="335"/>
      <c r="BQ45" s="335"/>
      <c r="BR45" s="335"/>
      <c r="BS45" s="335"/>
      <c r="BT45" s="335"/>
      <c r="BU45" s="335"/>
      <c r="BV45" s="335"/>
      <c r="BW45" s="335"/>
      <c r="BX45" s="335"/>
      <c r="BY45" s="335"/>
      <c r="BZ45" s="335"/>
      <c r="CA45" s="335"/>
      <c r="CB45" s="335"/>
      <c r="CC45" s="335"/>
      <c r="CD45" s="335"/>
      <c r="CE45" s="335"/>
      <c r="CF45" s="335"/>
      <c r="CG45" s="335"/>
      <c r="CH45" s="335"/>
      <c r="CI45" s="335"/>
      <c r="CJ45" s="335"/>
      <c r="CK45" s="335"/>
      <c r="CL45" s="335"/>
      <c r="CM45" s="335"/>
      <c r="CN45" s="335"/>
      <c r="CO45" s="335"/>
      <c r="CP45" s="335"/>
      <c r="CQ45" s="335"/>
      <c r="CR45" s="335"/>
      <c r="CS45" s="335"/>
      <c r="CT45" s="335"/>
      <c r="CU45" s="335"/>
      <c r="CV45" s="335"/>
      <c r="CW45" s="335"/>
      <c r="CX45" s="335"/>
      <c r="CY45" s="335"/>
      <c r="CZ45" s="335"/>
      <c r="DA45" s="335"/>
      <c r="DB45" s="335"/>
      <c r="DC45" s="335"/>
      <c r="DD45" s="335"/>
      <c r="DE45" s="335"/>
      <c r="DF45" s="335"/>
      <c r="DG45" s="335"/>
      <c r="DH45" s="335"/>
      <c r="DI45" s="335"/>
      <c r="DJ45" s="335"/>
      <c r="DK45" s="335"/>
      <c r="DL45" s="335"/>
      <c r="DM45" s="335"/>
      <c r="DN45" s="335"/>
      <c r="DO45" s="335"/>
      <c r="DP45" s="335"/>
      <c r="DQ45" s="335"/>
      <c r="DR45" s="335"/>
      <c r="DS45" s="335"/>
      <c r="DT45" s="335"/>
      <c r="DU45" s="335"/>
      <c r="DV45" s="335"/>
      <c r="DW45" s="335"/>
      <c r="DX45" s="335"/>
      <c r="DY45" s="335"/>
      <c r="DZ45" s="335"/>
      <c r="EA45" s="335"/>
      <c r="EB45" s="335"/>
      <c r="EC45" s="335"/>
      <c r="ED45" s="335"/>
      <c r="EE45" s="335"/>
      <c r="EF45" s="335"/>
      <c r="EG45" s="335"/>
      <c r="EH45" s="335"/>
      <c r="EI45" s="335"/>
      <c r="EJ45" s="335"/>
      <c r="EK45" s="335"/>
      <c r="EL45" s="335"/>
      <c r="EM45" s="335"/>
      <c r="EN45" s="335"/>
      <c r="EO45" s="335"/>
      <c r="EP45" s="335"/>
      <c r="EQ45" s="335"/>
      <c r="ER45" s="335"/>
      <c r="ES45" s="335"/>
      <c r="ET45" s="335"/>
      <c r="EU45" s="335"/>
      <c r="EV45" s="335"/>
      <c r="EW45" s="335"/>
      <c r="EX45" s="335"/>
      <c r="EY45" s="335"/>
      <c r="EZ45" s="335"/>
      <c r="FA45" s="335"/>
      <c r="FB45" s="335"/>
      <c r="FC45" s="335"/>
      <c r="FD45" s="335"/>
      <c r="FE45" s="335"/>
      <c r="FF45" s="335"/>
      <c r="FG45" s="335"/>
      <c r="FH45" s="335"/>
      <c r="FI45" s="335"/>
      <c r="FJ45" s="335"/>
      <c r="FK45" s="335"/>
      <c r="FL45" s="335"/>
      <c r="FM45" s="335"/>
      <c r="FN45" s="335"/>
      <c r="FO45" s="335"/>
      <c r="FP45" s="335"/>
      <c r="FQ45" s="335"/>
      <c r="FR45" s="335"/>
      <c r="FS45" s="335"/>
      <c r="FT45" s="335"/>
      <c r="FU45" s="335"/>
      <c r="FV45" s="335"/>
      <c r="FW45" s="335"/>
      <c r="FX45" s="335"/>
      <c r="FY45" s="335"/>
      <c r="FZ45" s="335"/>
      <c r="GA45" s="335"/>
      <c r="GB45" s="335"/>
      <c r="GC45" s="335"/>
      <c r="GD45" s="335"/>
      <c r="GE45" s="335"/>
      <c r="GF45" s="335"/>
      <c r="GG45" s="335"/>
      <c r="GH45" s="335"/>
      <c r="GI45" s="335"/>
      <c r="GJ45" s="335"/>
      <c r="GK45" s="335"/>
      <c r="GL45" s="335"/>
      <c r="GM45" s="335"/>
      <c r="GN45" s="335"/>
      <c r="GO45" s="335"/>
      <c r="GP45" s="335"/>
      <c r="GQ45" s="335"/>
      <c r="GR45" s="335"/>
      <c r="GS45" s="335"/>
      <c r="GT45" s="335"/>
      <c r="GU45" s="335"/>
      <c r="GV45" s="335"/>
      <c r="GW45" s="335"/>
      <c r="GX45" s="335"/>
      <c r="GY45" s="335"/>
      <c r="GZ45" s="335"/>
      <c r="HA45" s="335"/>
      <c r="HB45" s="335"/>
      <c r="HC45" s="335"/>
      <c r="HD45" s="335"/>
      <c r="HE45" s="335"/>
      <c r="HF45" s="335"/>
      <c r="HG45" s="335"/>
      <c r="HH45" s="335"/>
      <c r="HI45" s="335"/>
      <c r="HJ45" s="335"/>
      <c r="HK45" s="335"/>
      <c r="HL45" s="335"/>
      <c r="HM45" s="335"/>
    </row>
    <row r="46" spans="1:221" x14ac:dyDescent="0.25">
      <c r="A46" s="386" t="s">
        <v>156</v>
      </c>
      <c r="B46" s="335"/>
      <c r="C46" s="335"/>
      <c r="D46" s="392">
        <f>$N$23</f>
        <v>825</v>
      </c>
      <c r="E46" s="363" t="s">
        <v>122</v>
      </c>
      <c r="F46" s="364" t="s">
        <v>8</v>
      </c>
      <c r="G46" s="401"/>
      <c r="H46" s="355"/>
      <c r="I46" s="400">
        <f>'Rider Rates'!$B$105</f>
        <v>0.24140039999999999</v>
      </c>
      <c r="J46" s="400">
        <f t="shared" si="0"/>
        <v>0.24140039999999999</v>
      </c>
      <c r="K46" s="366"/>
      <c r="L46" s="250"/>
      <c r="M46" s="250"/>
      <c r="N46" s="250">
        <f>ROUND(D46*I46,2)</f>
        <v>199.16</v>
      </c>
      <c r="O46" s="250">
        <f t="shared" si="2"/>
        <v>199.16</v>
      </c>
      <c r="P46" s="360">
        <f>'Rider Rates'!$D$105</f>
        <v>45716</v>
      </c>
      <c r="Q46" s="385"/>
      <c r="R46" s="382"/>
      <c r="S46" s="376"/>
      <c r="T46" s="377"/>
      <c r="U46" s="335"/>
      <c r="V46" s="378"/>
      <c r="W46" s="335"/>
      <c r="X46" s="335"/>
      <c r="Y46" s="335"/>
      <c r="Z46" s="335"/>
      <c r="AA46" s="335"/>
      <c r="AB46" s="335"/>
      <c r="AC46" s="335"/>
      <c r="AD46" s="335"/>
      <c r="AE46" s="335"/>
      <c r="AF46" s="335"/>
      <c r="AG46" s="335"/>
      <c r="AH46" s="335"/>
      <c r="AI46" s="335"/>
      <c r="AJ46" s="335"/>
      <c r="AK46" s="335"/>
      <c r="AL46" s="335"/>
      <c r="AM46" s="335"/>
      <c r="AN46" s="335"/>
      <c r="AO46" s="335"/>
      <c r="AP46" s="335"/>
      <c r="AQ46" s="335"/>
      <c r="AR46" s="335"/>
      <c r="AS46" s="335"/>
      <c r="AT46" s="335"/>
      <c r="AU46" s="335"/>
      <c r="AV46" s="335"/>
      <c r="AW46" s="335"/>
      <c r="AX46" s="335"/>
      <c r="AY46" s="335"/>
      <c r="AZ46" s="335"/>
      <c r="BA46" s="335"/>
      <c r="BB46" s="335"/>
      <c r="BC46" s="335"/>
      <c r="BD46" s="335"/>
      <c r="BE46" s="335"/>
      <c r="BF46" s="335"/>
      <c r="BG46" s="335"/>
      <c r="BH46" s="335"/>
      <c r="BI46" s="335"/>
      <c r="BJ46" s="335"/>
      <c r="BK46" s="335"/>
      <c r="BL46" s="335"/>
      <c r="BM46" s="335"/>
      <c r="BN46" s="335"/>
      <c r="BO46" s="335"/>
      <c r="BP46" s="335"/>
      <c r="BQ46" s="335"/>
      <c r="BR46" s="335"/>
      <c r="BS46" s="335"/>
      <c r="BT46" s="335"/>
      <c r="BU46" s="335"/>
      <c r="BV46" s="335"/>
      <c r="BW46" s="335"/>
      <c r="BX46" s="335"/>
      <c r="BY46" s="335"/>
      <c r="BZ46" s="335"/>
      <c r="CA46" s="335"/>
      <c r="CB46" s="335"/>
      <c r="CC46" s="335"/>
      <c r="CD46" s="335"/>
      <c r="CE46" s="335"/>
      <c r="CF46" s="335"/>
      <c r="CG46" s="335"/>
      <c r="CH46" s="335"/>
      <c r="CI46" s="335"/>
      <c r="CJ46" s="335"/>
      <c r="CK46" s="335"/>
      <c r="CL46" s="335"/>
      <c r="CM46" s="335"/>
      <c r="CN46" s="335"/>
      <c r="CO46" s="335"/>
      <c r="CP46" s="335"/>
      <c r="CQ46" s="335"/>
      <c r="CR46" s="335"/>
      <c r="CS46" s="335"/>
      <c r="CT46" s="335"/>
      <c r="CU46" s="335"/>
      <c r="CV46" s="335"/>
      <c r="CW46" s="335"/>
      <c r="CX46" s="335"/>
      <c r="CY46" s="335"/>
      <c r="CZ46" s="335"/>
      <c r="DA46" s="335"/>
      <c r="DB46" s="335"/>
      <c r="DC46" s="335"/>
      <c r="DD46" s="335"/>
      <c r="DE46" s="335"/>
      <c r="DF46" s="335"/>
      <c r="DG46" s="335"/>
      <c r="DH46" s="335"/>
      <c r="DI46" s="335"/>
      <c r="DJ46" s="335"/>
      <c r="DK46" s="335"/>
      <c r="DL46" s="335"/>
      <c r="DM46" s="335"/>
      <c r="DN46" s="335"/>
      <c r="DO46" s="335"/>
      <c r="DP46" s="335"/>
      <c r="DQ46" s="335"/>
      <c r="DR46" s="335"/>
      <c r="DS46" s="335"/>
      <c r="DT46" s="335"/>
      <c r="DU46" s="335"/>
      <c r="DV46" s="335"/>
      <c r="DW46" s="335"/>
      <c r="DX46" s="335"/>
      <c r="DY46" s="335"/>
      <c r="DZ46" s="335"/>
      <c r="EA46" s="335"/>
      <c r="EB46" s="335"/>
      <c r="EC46" s="335"/>
      <c r="ED46" s="335"/>
      <c r="EE46" s="335"/>
      <c r="EF46" s="335"/>
      <c r="EG46" s="335"/>
      <c r="EH46" s="335"/>
      <c r="EI46" s="335"/>
      <c r="EJ46" s="335"/>
      <c r="EK46" s="335"/>
      <c r="EL46" s="335"/>
      <c r="EM46" s="335"/>
      <c r="EN46" s="335"/>
      <c r="EO46" s="335"/>
      <c r="EP46" s="335"/>
      <c r="EQ46" s="335"/>
      <c r="ER46" s="335"/>
      <c r="ES46" s="335"/>
      <c r="ET46" s="335"/>
      <c r="EU46" s="335"/>
      <c r="EV46" s="335"/>
      <c r="EW46" s="335"/>
      <c r="EX46" s="335"/>
      <c r="EY46" s="335"/>
      <c r="EZ46" s="335"/>
      <c r="FA46" s="335"/>
      <c r="FB46" s="335"/>
      <c r="FC46" s="335"/>
      <c r="FD46" s="335"/>
      <c r="FE46" s="335"/>
      <c r="FF46" s="335"/>
      <c r="FG46" s="335"/>
      <c r="FH46" s="335"/>
      <c r="FI46" s="335"/>
      <c r="FJ46" s="335"/>
      <c r="FK46" s="335"/>
      <c r="FL46" s="335"/>
      <c r="FM46" s="335"/>
      <c r="FN46" s="335"/>
      <c r="FO46" s="335"/>
      <c r="FP46" s="335"/>
      <c r="FQ46" s="335"/>
      <c r="FR46" s="335"/>
      <c r="FS46" s="335"/>
      <c r="FT46" s="335"/>
      <c r="FU46" s="335"/>
      <c r="FV46" s="335"/>
      <c r="FW46" s="335"/>
      <c r="FX46" s="335"/>
      <c r="FY46" s="335"/>
      <c r="FZ46" s="335"/>
      <c r="GA46" s="335"/>
      <c r="GB46" s="335"/>
      <c r="GC46" s="335"/>
      <c r="GD46" s="335"/>
      <c r="GE46" s="335"/>
      <c r="GF46" s="335"/>
      <c r="GG46" s="335"/>
      <c r="GH46" s="335"/>
      <c r="GI46" s="335"/>
      <c r="GJ46" s="335"/>
      <c r="GK46" s="335"/>
      <c r="GL46" s="335"/>
      <c r="GM46" s="335"/>
      <c r="GN46" s="335"/>
      <c r="GO46" s="335"/>
      <c r="GP46" s="335"/>
      <c r="GQ46" s="335"/>
      <c r="GR46" s="335"/>
      <c r="GS46" s="335"/>
      <c r="GT46" s="335"/>
      <c r="GU46" s="335"/>
      <c r="GV46" s="335"/>
      <c r="GW46" s="335"/>
      <c r="GX46" s="335"/>
      <c r="GY46" s="335"/>
      <c r="GZ46" s="335"/>
      <c r="HA46" s="335"/>
      <c r="HB46" s="335"/>
      <c r="HC46" s="335"/>
      <c r="HD46" s="335"/>
      <c r="HE46" s="335"/>
      <c r="HF46" s="335"/>
      <c r="HG46" s="335"/>
      <c r="HH46" s="335"/>
      <c r="HI46" s="335"/>
      <c r="HJ46" s="335"/>
      <c r="HK46" s="335"/>
      <c r="HL46" s="335"/>
      <c r="HM46" s="335"/>
    </row>
    <row r="47" spans="1:221" x14ac:dyDescent="0.25">
      <c r="A47" s="394" t="s">
        <v>217</v>
      </c>
      <c r="B47" s="335"/>
      <c r="C47" s="335"/>
      <c r="D47" s="392"/>
      <c r="E47" s="397" t="s">
        <v>115</v>
      </c>
      <c r="F47" s="385"/>
      <c r="G47" s="401"/>
      <c r="H47" s="355"/>
      <c r="I47" s="403">
        <f>'Rider Rates'!B121</f>
        <v>4.84</v>
      </c>
      <c r="J47" s="402">
        <f t="shared" si="0"/>
        <v>4.84</v>
      </c>
      <c r="K47" s="366"/>
      <c r="L47" s="250"/>
      <c r="M47" s="250"/>
      <c r="N47" s="404">
        <f>I47</f>
        <v>4.84</v>
      </c>
      <c r="O47" s="250">
        <f t="shared" si="2"/>
        <v>4.84</v>
      </c>
      <c r="P47" s="360">
        <f>'Rider Rates'!D121</f>
        <v>45593</v>
      </c>
      <c r="Q47" s="385"/>
      <c r="R47" s="382"/>
      <c r="S47" s="376"/>
      <c r="T47" s="377"/>
      <c r="U47" s="335"/>
      <c r="V47" s="378"/>
      <c r="W47" s="335"/>
      <c r="X47" s="335"/>
      <c r="Y47" s="335"/>
      <c r="Z47" s="335"/>
      <c r="AA47" s="335"/>
      <c r="AB47" s="335"/>
      <c r="AC47" s="335"/>
      <c r="AD47" s="335"/>
      <c r="AE47" s="335"/>
      <c r="AF47" s="335"/>
      <c r="AG47" s="335"/>
      <c r="AH47" s="335"/>
      <c r="AI47" s="335"/>
      <c r="AJ47" s="335"/>
      <c r="AK47" s="335"/>
      <c r="AL47" s="335"/>
      <c r="AM47" s="335"/>
      <c r="AN47" s="335"/>
      <c r="AO47" s="335"/>
      <c r="AP47" s="335"/>
      <c r="AQ47" s="335"/>
      <c r="AR47" s="335"/>
      <c r="AS47" s="335"/>
      <c r="AT47" s="335"/>
      <c r="AU47" s="335"/>
      <c r="AV47" s="335"/>
      <c r="AW47" s="335"/>
      <c r="AX47" s="335"/>
      <c r="AY47" s="335"/>
      <c r="AZ47" s="335"/>
      <c r="BA47" s="335"/>
      <c r="BB47" s="335"/>
      <c r="BC47" s="335"/>
      <c r="BD47" s="335"/>
      <c r="BE47" s="335"/>
      <c r="BF47" s="335"/>
      <c r="BG47" s="335"/>
      <c r="BH47" s="335"/>
      <c r="BI47" s="335"/>
      <c r="BJ47" s="335"/>
      <c r="BK47" s="335"/>
      <c r="BL47" s="335"/>
      <c r="BM47" s="335"/>
      <c r="BN47" s="335"/>
      <c r="BO47" s="335"/>
      <c r="BP47" s="335"/>
      <c r="BQ47" s="335"/>
      <c r="BR47" s="335"/>
      <c r="BS47" s="335"/>
      <c r="BT47" s="335"/>
      <c r="BU47" s="335"/>
      <c r="BV47" s="335"/>
      <c r="BW47" s="335"/>
      <c r="BX47" s="335"/>
      <c r="BY47" s="335"/>
      <c r="BZ47" s="335"/>
      <c r="CA47" s="335"/>
      <c r="CB47" s="335"/>
      <c r="CC47" s="335"/>
      <c r="CD47" s="335"/>
      <c r="CE47" s="335"/>
      <c r="CF47" s="335"/>
      <c r="CG47" s="335"/>
      <c r="CH47" s="335"/>
      <c r="CI47" s="335"/>
      <c r="CJ47" s="335"/>
      <c r="CK47" s="335"/>
      <c r="CL47" s="335"/>
      <c r="CM47" s="335"/>
      <c r="CN47" s="335"/>
      <c r="CO47" s="335"/>
      <c r="CP47" s="335"/>
      <c r="CQ47" s="335"/>
      <c r="CR47" s="335"/>
      <c r="CS47" s="335"/>
      <c r="CT47" s="335"/>
      <c r="CU47" s="335"/>
      <c r="CV47" s="335"/>
      <c r="CW47" s="335"/>
      <c r="CX47" s="335"/>
      <c r="CY47" s="335"/>
      <c r="CZ47" s="335"/>
      <c r="DA47" s="335"/>
      <c r="DB47" s="335"/>
      <c r="DC47" s="335"/>
      <c r="DD47" s="335"/>
      <c r="DE47" s="335"/>
      <c r="DF47" s="335"/>
      <c r="DG47" s="335"/>
      <c r="DH47" s="335"/>
      <c r="DI47" s="335"/>
      <c r="DJ47" s="335"/>
      <c r="DK47" s="335"/>
      <c r="DL47" s="335"/>
      <c r="DM47" s="335"/>
      <c r="DN47" s="335"/>
      <c r="DO47" s="335"/>
      <c r="DP47" s="335"/>
      <c r="DQ47" s="335"/>
      <c r="DR47" s="335"/>
      <c r="DS47" s="335"/>
      <c r="DT47" s="335"/>
      <c r="DU47" s="335"/>
      <c r="DV47" s="335"/>
      <c r="DW47" s="335"/>
      <c r="DX47" s="335"/>
      <c r="DY47" s="335"/>
      <c r="DZ47" s="335"/>
      <c r="EA47" s="335"/>
      <c r="EB47" s="335"/>
      <c r="EC47" s="335"/>
      <c r="ED47" s="335"/>
      <c r="EE47" s="335"/>
      <c r="EF47" s="335"/>
      <c r="EG47" s="335"/>
      <c r="EH47" s="335"/>
      <c r="EI47" s="335"/>
      <c r="EJ47" s="335"/>
      <c r="EK47" s="335"/>
      <c r="EL47" s="335"/>
      <c r="EM47" s="335"/>
      <c r="EN47" s="335"/>
      <c r="EO47" s="335"/>
      <c r="EP47" s="335"/>
      <c r="EQ47" s="335"/>
      <c r="ER47" s="335"/>
      <c r="ES47" s="335"/>
      <c r="ET47" s="335"/>
      <c r="EU47" s="335"/>
      <c r="EV47" s="335"/>
      <c r="EW47" s="335"/>
      <c r="EX47" s="335"/>
      <c r="EY47" s="335"/>
      <c r="EZ47" s="335"/>
      <c r="FA47" s="335"/>
      <c r="FB47" s="335"/>
      <c r="FC47" s="335"/>
      <c r="FD47" s="335"/>
      <c r="FE47" s="335"/>
      <c r="FF47" s="335"/>
      <c r="FG47" s="335"/>
      <c r="FH47" s="335"/>
      <c r="FI47" s="335"/>
      <c r="FJ47" s="335"/>
      <c r="FK47" s="335"/>
      <c r="FL47" s="335"/>
      <c r="FM47" s="335"/>
      <c r="FN47" s="335"/>
      <c r="FO47" s="335"/>
      <c r="FP47" s="335"/>
      <c r="FQ47" s="335"/>
      <c r="FR47" s="335"/>
      <c r="FS47" s="335"/>
      <c r="FT47" s="335"/>
      <c r="FU47" s="335"/>
      <c r="FV47" s="335"/>
      <c r="FW47" s="335"/>
      <c r="FX47" s="335"/>
      <c r="FY47" s="335"/>
      <c r="FZ47" s="335"/>
      <c r="GA47" s="335"/>
      <c r="GB47" s="335"/>
      <c r="GC47" s="335"/>
      <c r="GD47" s="335"/>
      <c r="GE47" s="335"/>
      <c r="GF47" s="335"/>
      <c r="GG47" s="335"/>
      <c r="GH47" s="335"/>
      <c r="GI47" s="335"/>
      <c r="GJ47" s="335"/>
      <c r="GK47" s="335"/>
      <c r="GL47" s="335"/>
      <c r="GM47" s="335"/>
      <c r="GN47" s="335"/>
      <c r="GO47" s="335"/>
      <c r="GP47" s="335"/>
      <c r="GQ47" s="335"/>
      <c r="GR47" s="335"/>
      <c r="GS47" s="335"/>
      <c r="GT47" s="335"/>
      <c r="GU47" s="335"/>
      <c r="GV47" s="335"/>
      <c r="GW47" s="335"/>
      <c r="GX47" s="335"/>
      <c r="GY47" s="335"/>
      <c r="GZ47" s="335"/>
      <c r="HA47" s="335"/>
      <c r="HB47" s="335"/>
      <c r="HC47" s="335"/>
      <c r="HD47" s="335"/>
      <c r="HE47" s="335"/>
      <c r="HF47" s="335"/>
      <c r="HG47" s="335"/>
      <c r="HH47" s="335"/>
      <c r="HI47" s="335"/>
      <c r="HJ47" s="335"/>
      <c r="HK47" s="335"/>
      <c r="HL47" s="335"/>
      <c r="HM47" s="335"/>
    </row>
    <row r="48" spans="1:221" x14ac:dyDescent="0.25">
      <c r="A48" s="386" t="s">
        <v>157</v>
      </c>
      <c r="B48" s="335"/>
      <c r="C48" s="335"/>
      <c r="D48" s="362">
        <f>C16+C17</f>
        <v>0</v>
      </c>
      <c r="E48" s="363" t="s">
        <v>41</v>
      </c>
      <c r="F48" s="364" t="s">
        <v>8</v>
      </c>
      <c r="G48" s="388">
        <f>'Rider Rates'!B114</f>
        <v>3.6865999999999999E-3</v>
      </c>
      <c r="H48" s="388"/>
      <c r="I48" s="400"/>
      <c r="J48" s="395">
        <f>SUM(G48:H48)</f>
        <v>3.6865999999999999E-3</v>
      </c>
      <c r="K48" s="366" t="s">
        <v>42</v>
      </c>
      <c r="L48" s="250">
        <f>ROUND(D48*G48,2)</f>
        <v>0</v>
      </c>
      <c r="M48" s="250"/>
      <c r="N48" s="250"/>
      <c r="O48" s="250">
        <f t="shared" si="2"/>
        <v>0</v>
      </c>
      <c r="P48" s="360">
        <f>'Rider Rates'!$D$112</f>
        <v>44531</v>
      </c>
      <c r="Q48" s="385"/>
      <c r="R48" s="382"/>
      <c r="S48" s="376"/>
      <c r="T48" s="377"/>
      <c r="U48" s="335"/>
      <c r="V48" s="378"/>
      <c r="W48" s="335"/>
      <c r="X48" s="335"/>
      <c r="Y48" s="335"/>
      <c r="Z48" s="335"/>
      <c r="AA48" s="335"/>
      <c r="AB48" s="335"/>
      <c r="AC48" s="335"/>
      <c r="AD48" s="335"/>
      <c r="AE48" s="335"/>
      <c r="AF48" s="335"/>
      <c r="AG48" s="335"/>
      <c r="AH48" s="335"/>
      <c r="AI48" s="335"/>
      <c r="AJ48" s="335"/>
      <c r="AK48" s="335"/>
      <c r="AL48" s="335"/>
      <c r="AM48" s="335"/>
      <c r="AN48" s="335"/>
      <c r="AO48" s="335"/>
      <c r="AP48" s="335"/>
      <c r="AQ48" s="335"/>
      <c r="AR48" s="335"/>
      <c r="AS48" s="335"/>
      <c r="AT48" s="335"/>
      <c r="AU48" s="335"/>
      <c r="AV48" s="335"/>
      <c r="AW48" s="335"/>
      <c r="AX48" s="335"/>
      <c r="AY48" s="335"/>
      <c r="AZ48" s="335"/>
      <c r="BA48" s="335"/>
      <c r="BB48" s="335"/>
      <c r="BC48" s="335"/>
      <c r="BD48" s="335"/>
      <c r="BE48" s="335"/>
      <c r="BF48" s="335"/>
      <c r="BG48" s="335"/>
      <c r="BH48" s="335"/>
      <c r="BI48" s="335"/>
      <c r="BJ48" s="335"/>
      <c r="BK48" s="335"/>
      <c r="BL48" s="335"/>
      <c r="BM48" s="335"/>
      <c r="BN48" s="335"/>
      <c r="BO48" s="335"/>
      <c r="BP48" s="335"/>
      <c r="BQ48" s="335"/>
      <c r="BR48" s="335"/>
      <c r="BS48" s="335"/>
      <c r="BT48" s="335"/>
      <c r="BU48" s="335"/>
      <c r="BV48" s="335"/>
      <c r="BW48" s="335"/>
      <c r="BX48" s="335"/>
      <c r="BY48" s="335"/>
      <c r="BZ48" s="335"/>
      <c r="CA48" s="335"/>
      <c r="CB48" s="335"/>
      <c r="CC48" s="335"/>
      <c r="CD48" s="335"/>
      <c r="CE48" s="335"/>
      <c r="CF48" s="335"/>
      <c r="CG48" s="335"/>
      <c r="CH48" s="335"/>
      <c r="CI48" s="335"/>
      <c r="CJ48" s="335"/>
      <c r="CK48" s="335"/>
      <c r="CL48" s="335"/>
      <c r="CM48" s="335"/>
      <c r="CN48" s="335"/>
      <c r="CO48" s="335"/>
      <c r="CP48" s="335"/>
      <c r="CQ48" s="335"/>
      <c r="CR48" s="335"/>
      <c r="CS48" s="335"/>
      <c r="CT48" s="335"/>
      <c r="CU48" s="335"/>
      <c r="CV48" s="335"/>
      <c r="CW48" s="335"/>
      <c r="CX48" s="335"/>
      <c r="CY48" s="335"/>
      <c r="CZ48" s="335"/>
      <c r="DA48" s="335"/>
      <c r="DB48" s="335"/>
      <c r="DC48" s="335"/>
      <c r="DD48" s="335"/>
      <c r="DE48" s="335"/>
      <c r="DF48" s="335"/>
      <c r="DG48" s="335"/>
      <c r="DH48" s="335"/>
      <c r="DI48" s="335"/>
      <c r="DJ48" s="335"/>
      <c r="DK48" s="335"/>
      <c r="DL48" s="335"/>
      <c r="DM48" s="335"/>
      <c r="DN48" s="335"/>
      <c r="DO48" s="335"/>
      <c r="DP48" s="335"/>
      <c r="DQ48" s="335"/>
      <c r="DR48" s="335"/>
      <c r="DS48" s="335"/>
      <c r="DT48" s="335"/>
      <c r="DU48" s="335"/>
      <c r="DV48" s="335"/>
      <c r="DW48" s="335"/>
      <c r="DX48" s="335"/>
      <c r="DY48" s="335"/>
      <c r="DZ48" s="335"/>
      <c r="EA48" s="335"/>
      <c r="EB48" s="335"/>
      <c r="EC48" s="335"/>
      <c r="ED48" s="335"/>
      <c r="EE48" s="335"/>
      <c r="EF48" s="335"/>
      <c r="EG48" s="335"/>
      <c r="EH48" s="335"/>
      <c r="EI48" s="335"/>
      <c r="EJ48" s="335"/>
      <c r="EK48" s="335"/>
      <c r="EL48" s="335"/>
      <c r="EM48" s="335"/>
      <c r="EN48" s="335"/>
      <c r="EO48" s="335"/>
      <c r="EP48" s="335"/>
      <c r="EQ48" s="335"/>
      <c r="ER48" s="335"/>
      <c r="ES48" s="335"/>
      <c r="ET48" s="335"/>
      <c r="EU48" s="335"/>
      <c r="EV48" s="335"/>
      <c r="EW48" s="335"/>
      <c r="EX48" s="335"/>
      <c r="EY48" s="335"/>
      <c r="EZ48" s="335"/>
      <c r="FA48" s="335"/>
      <c r="FB48" s="335"/>
      <c r="FC48" s="335"/>
      <c r="FD48" s="335"/>
      <c r="FE48" s="335"/>
      <c r="FF48" s="335"/>
      <c r="FG48" s="335"/>
      <c r="FH48" s="335"/>
      <c r="FI48" s="335"/>
      <c r="FJ48" s="335"/>
      <c r="FK48" s="335"/>
      <c r="FL48" s="335"/>
      <c r="FM48" s="335"/>
      <c r="FN48" s="335"/>
      <c r="FO48" s="335"/>
      <c r="FP48" s="335"/>
      <c r="FQ48" s="335"/>
      <c r="FR48" s="335"/>
      <c r="FS48" s="335"/>
      <c r="FT48" s="335"/>
      <c r="FU48" s="335"/>
      <c r="FV48" s="335"/>
      <c r="FW48" s="335"/>
      <c r="FX48" s="335"/>
      <c r="FY48" s="335"/>
      <c r="FZ48" s="335"/>
      <c r="GA48" s="335"/>
      <c r="GB48" s="335"/>
      <c r="GC48" s="335"/>
      <c r="GD48" s="335"/>
      <c r="GE48" s="335"/>
      <c r="GF48" s="335"/>
      <c r="GG48" s="335"/>
      <c r="GH48" s="335"/>
      <c r="GI48" s="335"/>
      <c r="GJ48" s="335"/>
      <c r="GK48" s="335"/>
      <c r="GL48" s="335"/>
      <c r="GM48" s="335"/>
      <c r="GN48" s="335"/>
      <c r="GO48" s="335"/>
      <c r="GP48" s="335"/>
      <c r="GQ48" s="335"/>
      <c r="GR48" s="335"/>
      <c r="GS48" s="335"/>
      <c r="GT48" s="335"/>
      <c r="GU48" s="335"/>
      <c r="GV48" s="335"/>
      <c r="GW48" s="335"/>
      <c r="GX48" s="335"/>
      <c r="GY48" s="335"/>
      <c r="GZ48" s="335"/>
      <c r="HA48" s="335"/>
      <c r="HB48" s="335"/>
      <c r="HC48" s="335"/>
      <c r="HD48" s="335"/>
      <c r="HE48" s="335"/>
      <c r="HF48" s="335"/>
      <c r="HG48" s="335"/>
      <c r="HH48" s="335"/>
      <c r="HI48" s="335"/>
      <c r="HJ48" s="335"/>
      <c r="HK48" s="335"/>
      <c r="HL48" s="335"/>
      <c r="HM48" s="335"/>
    </row>
    <row r="49" spans="1:236" x14ac:dyDescent="0.25">
      <c r="A49" s="394" t="s">
        <v>208</v>
      </c>
      <c r="B49" s="335"/>
      <c r="C49" s="335"/>
      <c r="D49" s="362">
        <f>IF($C$15&lt;1,0,$C$15)</f>
        <v>0</v>
      </c>
      <c r="E49" s="363" t="s">
        <v>41</v>
      </c>
      <c r="F49" s="357" t="s">
        <v>8</v>
      </c>
      <c r="G49" s="365"/>
      <c r="H49" s="365"/>
      <c r="I49" s="405">
        <f>'Rider Rates'!B118</f>
        <v>0</v>
      </c>
      <c r="J49" s="405">
        <f>SUM(G49:I49)</f>
        <v>0</v>
      </c>
      <c r="K49" s="366" t="s">
        <v>42</v>
      </c>
      <c r="L49" s="250"/>
      <c r="M49" s="250"/>
      <c r="N49" s="250">
        <f>D49*J49</f>
        <v>0</v>
      </c>
      <c r="O49" s="250">
        <f>SUM(L49:N49)</f>
        <v>0</v>
      </c>
      <c r="P49" s="360">
        <f>'Rider Rates'!D118</f>
        <v>45657</v>
      </c>
      <c r="Q49" s="385"/>
      <c r="R49" s="382"/>
      <c r="S49" s="376"/>
      <c r="T49" s="377"/>
      <c r="U49" s="335"/>
      <c r="V49" s="378"/>
      <c r="W49" s="335"/>
      <c r="X49" s="335"/>
      <c r="Y49" s="335"/>
      <c r="Z49" s="335"/>
      <c r="AA49" s="335"/>
      <c r="AB49" s="335"/>
      <c r="AC49" s="335"/>
      <c r="AD49" s="335"/>
      <c r="AE49" s="335"/>
      <c r="AF49" s="335"/>
      <c r="AG49" s="335"/>
      <c r="AH49" s="335"/>
      <c r="AI49" s="335"/>
      <c r="AJ49" s="335"/>
      <c r="AK49" s="335"/>
      <c r="AL49" s="335"/>
      <c r="AM49" s="335"/>
      <c r="AN49" s="335"/>
      <c r="AO49" s="335"/>
      <c r="AP49" s="335"/>
      <c r="AQ49" s="335"/>
      <c r="AR49" s="335"/>
      <c r="AS49" s="335"/>
      <c r="AT49" s="335"/>
      <c r="AU49" s="335"/>
      <c r="AV49" s="335"/>
      <c r="AW49" s="335"/>
      <c r="AX49" s="335"/>
      <c r="AY49" s="335"/>
      <c r="AZ49" s="335"/>
      <c r="BA49" s="335"/>
      <c r="BB49" s="335"/>
      <c r="BC49" s="335"/>
      <c r="BD49" s="335"/>
      <c r="BE49" s="335"/>
      <c r="BF49" s="335"/>
      <c r="BG49" s="335"/>
      <c r="BH49" s="335"/>
      <c r="BI49" s="335"/>
      <c r="BJ49" s="335"/>
      <c r="BK49" s="335"/>
      <c r="BL49" s="335"/>
      <c r="BM49" s="335"/>
      <c r="BN49" s="335"/>
      <c r="BO49" s="335"/>
      <c r="BP49" s="335"/>
      <c r="BQ49" s="335"/>
      <c r="BR49" s="335"/>
      <c r="BS49" s="335"/>
      <c r="BT49" s="335"/>
      <c r="BU49" s="335"/>
      <c r="BV49" s="335"/>
      <c r="BW49" s="335"/>
      <c r="BX49" s="335"/>
      <c r="BY49" s="335"/>
      <c r="BZ49" s="335"/>
      <c r="CA49" s="335"/>
      <c r="CB49" s="335"/>
      <c r="CC49" s="335"/>
      <c r="CD49" s="335"/>
      <c r="CE49" s="335"/>
      <c r="CF49" s="335"/>
      <c r="CG49" s="335"/>
      <c r="CH49" s="335"/>
      <c r="CI49" s="335"/>
      <c r="CJ49" s="335"/>
      <c r="CK49" s="335"/>
      <c r="CL49" s="335"/>
      <c r="CM49" s="335"/>
      <c r="CN49" s="335"/>
      <c r="CO49" s="335"/>
      <c r="CP49" s="335"/>
      <c r="CQ49" s="335"/>
      <c r="CR49" s="335"/>
      <c r="CS49" s="335"/>
      <c r="CT49" s="335"/>
      <c r="CU49" s="335"/>
      <c r="CV49" s="335"/>
      <c r="CW49" s="335"/>
      <c r="CX49" s="335"/>
      <c r="CY49" s="335"/>
      <c r="CZ49" s="335"/>
      <c r="DA49" s="335"/>
      <c r="DB49" s="335"/>
      <c r="DC49" s="335"/>
      <c r="DD49" s="335"/>
      <c r="DE49" s="335"/>
      <c r="DF49" s="335"/>
      <c r="DG49" s="335"/>
      <c r="DH49" s="335"/>
      <c r="DI49" s="335"/>
      <c r="DJ49" s="335"/>
      <c r="DK49" s="335"/>
      <c r="DL49" s="335"/>
      <c r="DM49" s="335"/>
      <c r="DN49" s="335"/>
      <c r="DO49" s="335"/>
      <c r="DP49" s="335"/>
      <c r="DQ49" s="335"/>
      <c r="DR49" s="335"/>
      <c r="DS49" s="335"/>
      <c r="DT49" s="335"/>
      <c r="DU49" s="335"/>
      <c r="DV49" s="335"/>
      <c r="DW49" s="335"/>
      <c r="DX49" s="335"/>
      <c r="DY49" s="335"/>
      <c r="DZ49" s="335"/>
      <c r="EA49" s="335"/>
      <c r="EB49" s="335"/>
      <c r="EC49" s="335"/>
      <c r="ED49" s="335"/>
      <c r="EE49" s="335"/>
      <c r="EF49" s="335"/>
      <c r="EG49" s="335"/>
      <c r="EH49" s="335"/>
      <c r="EI49" s="335"/>
      <c r="EJ49" s="335"/>
      <c r="EK49" s="335"/>
      <c r="EL49" s="335"/>
      <c r="EM49" s="335"/>
      <c r="EN49" s="335"/>
      <c r="EO49" s="335"/>
      <c r="EP49" s="335"/>
      <c r="EQ49" s="335"/>
      <c r="ER49" s="335"/>
      <c r="ES49" s="335"/>
      <c r="ET49" s="335"/>
      <c r="EU49" s="335"/>
      <c r="EV49" s="335"/>
      <c r="EW49" s="335"/>
      <c r="EX49" s="335"/>
      <c r="EY49" s="335"/>
      <c r="EZ49" s="335"/>
      <c r="FA49" s="335"/>
      <c r="FB49" s="335"/>
      <c r="FC49" s="335"/>
      <c r="FD49" s="335"/>
      <c r="FE49" s="335"/>
      <c r="FF49" s="335"/>
      <c r="FG49" s="335"/>
      <c r="FH49" s="335"/>
      <c r="FI49" s="335"/>
      <c r="FJ49" s="335"/>
      <c r="FK49" s="335"/>
      <c r="FL49" s="335"/>
      <c r="FM49" s="335"/>
      <c r="FN49" s="335"/>
      <c r="FO49" s="335"/>
      <c r="FP49" s="335"/>
      <c r="FQ49" s="335"/>
      <c r="FR49" s="335"/>
      <c r="FS49" s="335"/>
      <c r="FT49" s="335"/>
      <c r="FU49" s="335"/>
      <c r="FV49" s="335"/>
      <c r="FW49" s="335"/>
      <c r="FX49" s="335"/>
      <c r="FY49" s="335"/>
      <c r="FZ49" s="335"/>
      <c r="GA49" s="335"/>
      <c r="GB49" s="335"/>
      <c r="GC49" s="335"/>
      <c r="GD49" s="335"/>
      <c r="GE49" s="335"/>
      <c r="GF49" s="335"/>
      <c r="GG49" s="335"/>
      <c r="GH49" s="335"/>
      <c r="GI49" s="335"/>
      <c r="GJ49" s="335"/>
      <c r="GK49" s="335"/>
      <c r="GL49" s="335"/>
      <c r="GM49" s="335"/>
      <c r="GN49" s="335"/>
      <c r="GO49" s="335"/>
      <c r="GP49" s="335"/>
      <c r="GQ49" s="335"/>
      <c r="GR49" s="335"/>
      <c r="GS49" s="335"/>
      <c r="GT49" s="335"/>
      <c r="GU49" s="335"/>
      <c r="GV49" s="335"/>
      <c r="GW49" s="335"/>
      <c r="GX49" s="335"/>
      <c r="GY49" s="335"/>
      <c r="GZ49" s="335"/>
      <c r="HA49" s="335"/>
      <c r="HB49" s="335"/>
      <c r="HC49" s="335"/>
      <c r="HD49" s="335"/>
      <c r="HE49" s="335"/>
      <c r="HF49" s="335"/>
      <c r="HG49" s="335"/>
      <c r="HH49" s="335"/>
      <c r="HI49" s="335"/>
      <c r="HJ49" s="335"/>
      <c r="HK49" s="335"/>
      <c r="HL49" s="335"/>
      <c r="HM49" s="335"/>
    </row>
    <row r="50" spans="1:236" x14ac:dyDescent="0.25">
      <c r="A50" s="335" t="s">
        <v>233</v>
      </c>
      <c r="B50" s="335"/>
      <c r="C50" s="335"/>
      <c r="D50" s="362">
        <f>IF(C15&lt;0,0,IF(C15&gt;833000,833000,C15))</f>
        <v>0</v>
      </c>
      <c r="E50" s="363" t="s">
        <v>41</v>
      </c>
      <c r="F50" s="364" t="s">
        <v>8</v>
      </c>
      <c r="G50" s="439"/>
      <c r="H50" s="439"/>
      <c r="I50" s="439">
        <f>'Rider Rates'!$B$125</f>
        <v>2.9050000000000001E-4</v>
      </c>
      <c r="J50" s="439">
        <f>SUM(G50:I50)</f>
        <v>2.9050000000000001E-4</v>
      </c>
      <c r="K50" s="366" t="s">
        <v>42</v>
      </c>
      <c r="L50" s="440"/>
      <c r="M50" s="440"/>
      <c r="N50" s="440">
        <f>IF(D50*J50&gt;'Rider Rates'!$C$125,'Rider Rates'!$C$125,D50*J50)</f>
        <v>0</v>
      </c>
      <c r="O50" s="440">
        <f>SUM(L50:N50)</f>
        <v>0</v>
      </c>
      <c r="P50" s="408">
        <f>'Rider Rates'!$E$125</f>
        <v>45658</v>
      </c>
      <c r="Q50" s="385"/>
      <c r="R50" s="382"/>
      <c r="S50" s="376"/>
      <c r="T50" s="377"/>
      <c r="U50" s="335"/>
      <c r="V50" s="378"/>
      <c r="W50" s="335"/>
      <c r="X50" s="335"/>
      <c r="Y50" s="335"/>
      <c r="Z50" s="335"/>
      <c r="AA50" s="335"/>
      <c r="AB50" s="335"/>
      <c r="AC50" s="335"/>
      <c r="AD50" s="335"/>
      <c r="AE50" s="335"/>
      <c r="AF50" s="335"/>
      <c r="AG50" s="335"/>
      <c r="AH50" s="335"/>
      <c r="AI50" s="335"/>
      <c r="AJ50" s="335"/>
      <c r="AK50" s="335"/>
      <c r="AL50" s="335"/>
      <c r="AM50" s="335"/>
      <c r="AN50" s="335"/>
      <c r="AO50" s="335"/>
      <c r="AP50" s="335"/>
      <c r="AQ50" s="335"/>
      <c r="AR50" s="335"/>
      <c r="AS50" s="335"/>
      <c r="AT50" s="335"/>
      <c r="AU50" s="335"/>
      <c r="AV50" s="335"/>
      <c r="AW50" s="335"/>
      <c r="AX50" s="335"/>
      <c r="AY50" s="335"/>
      <c r="AZ50" s="335"/>
      <c r="BA50" s="335"/>
      <c r="BB50" s="335"/>
      <c r="BC50" s="335"/>
      <c r="BD50" s="335"/>
      <c r="BE50" s="335"/>
      <c r="BF50" s="335"/>
      <c r="BG50" s="335"/>
      <c r="BH50" s="335"/>
      <c r="BI50" s="335"/>
      <c r="BJ50" s="335"/>
      <c r="BK50" s="335"/>
      <c r="BL50" s="335"/>
      <c r="BM50" s="335"/>
      <c r="BN50" s="335"/>
      <c r="BO50" s="335"/>
      <c r="BP50" s="335"/>
      <c r="BQ50" s="335"/>
      <c r="BR50" s="335"/>
      <c r="BS50" s="335"/>
      <c r="BT50" s="335"/>
      <c r="BU50" s="335"/>
      <c r="BV50" s="335"/>
      <c r="BW50" s="335"/>
      <c r="BX50" s="335"/>
      <c r="BY50" s="335"/>
      <c r="BZ50" s="335"/>
      <c r="CA50" s="335"/>
      <c r="CB50" s="335"/>
      <c r="CC50" s="335"/>
      <c r="CD50" s="335"/>
      <c r="CE50" s="335"/>
      <c r="CF50" s="335"/>
      <c r="CG50" s="335"/>
      <c r="CH50" s="335"/>
      <c r="CI50" s="335"/>
      <c r="CJ50" s="335"/>
      <c r="CK50" s="335"/>
      <c r="CL50" s="335"/>
      <c r="CM50" s="335"/>
      <c r="CN50" s="335"/>
      <c r="CO50" s="335"/>
      <c r="CP50" s="335"/>
      <c r="CQ50" s="335"/>
      <c r="CR50" s="335"/>
      <c r="CS50" s="335"/>
      <c r="CT50" s="335"/>
      <c r="CU50" s="335"/>
      <c r="CV50" s="335"/>
      <c r="CW50" s="335"/>
      <c r="CX50" s="335"/>
      <c r="CY50" s="335"/>
      <c r="CZ50" s="335"/>
      <c r="DA50" s="335"/>
      <c r="DB50" s="335"/>
      <c r="DC50" s="335"/>
      <c r="DD50" s="335"/>
      <c r="DE50" s="335"/>
      <c r="DF50" s="335"/>
      <c r="DG50" s="335"/>
      <c r="DH50" s="335"/>
      <c r="DI50" s="335"/>
      <c r="DJ50" s="335"/>
      <c r="DK50" s="335"/>
      <c r="DL50" s="335"/>
      <c r="DM50" s="335"/>
      <c r="DN50" s="335"/>
      <c r="DO50" s="335"/>
      <c r="DP50" s="335"/>
      <c r="DQ50" s="335"/>
      <c r="DR50" s="335"/>
      <c r="DS50" s="335"/>
      <c r="DT50" s="335"/>
      <c r="DU50" s="335"/>
      <c r="DV50" s="335"/>
      <c r="DW50" s="335"/>
      <c r="DX50" s="335"/>
      <c r="DY50" s="335"/>
      <c r="DZ50" s="335"/>
      <c r="EA50" s="335"/>
      <c r="EB50" s="335"/>
      <c r="EC50" s="335"/>
      <c r="ED50" s="335"/>
      <c r="EE50" s="335"/>
      <c r="EF50" s="335"/>
      <c r="EG50" s="335"/>
      <c r="EH50" s="335"/>
      <c r="EI50" s="335"/>
      <c r="EJ50" s="335"/>
      <c r="EK50" s="335"/>
      <c r="EL50" s="335"/>
      <c r="EM50" s="335"/>
      <c r="EN50" s="335"/>
      <c r="EO50" s="335"/>
      <c r="EP50" s="335"/>
      <c r="EQ50" s="335"/>
      <c r="ER50" s="335"/>
      <c r="ES50" s="335"/>
      <c r="ET50" s="335"/>
      <c r="EU50" s="335"/>
      <c r="EV50" s="335"/>
      <c r="EW50" s="335"/>
      <c r="EX50" s="335"/>
      <c r="EY50" s="335"/>
      <c r="EZ50" s="335"/>
      <c r="FA50" s="335"/>
      <c r="FB50" s="335"/>
      <c r="FC50" s="335"/>
      <c r="FD50" s="335"/>
      <c r="FE50" s="335"/>
      <c r="FF50" s="335"/>
      <c r="FG50" s="335"/>
      <c r="FH50" s="335"/>
      <c r="FI50" s="335"/>
      <c r="FJ50" s="335"/>
      <c r="FK50" s="335"/>
      <c r="FL50" s="335"/>
      <c r="FM50" s="335"/>
      <c r="FN50" s="335"/>
      <c r="FO50" s="335"/>
      <c r="FP50" s="335"/>
      <c r="FQ50" s="335"/>
      <c r="FR50" s="335"/>
      <c r="FS50" s="335"/>
      <c r="FT50" s="335"/>
      <c r="FU50" s="335"/>
      <c r="FV50" s="335"/>
      <c r="FW50" s="335"/>
      <c r="FX50" s="335"/>
      <c r="FY50" s="335"/>
      <c r="FZ50" s="335"/>
      <c r="GA50" s="335"/>
      <c r="GB50" s="335"/>
      <c r="GC50" s="335"/>
      <c r="GD50" s="335"/>
      <c r="GE50" s="335"/>
      <c r="GF50" s="335"/>
      <c r="GG50" s="335"/>
      <c r="GH50" s="335"/>
      <c r="GI50" s="335"/>
      <c r="GJ50" s="335"/>
      <c r="GK50" s="335"/>
      <c r="GL50" s="335"/>
      <c r="GM50" s="335"/>
      <c r="GN50" s="335"/>
      <c r="GO50" s="335"/>
      <c r="GP50" s="335"/>
      <c r="GQ50" s="335"/>
      <c r="GR50" s="335"/>
      <c r="GS50" s="335"/>
      <c r="GT50" s="335"/>
      <c r="GU50" s="335"/>
      <c r="GV50" s="335"/>
      <c r="GW50" s="335"/>
      <c r="GX50" s="335"/>
      <c r="GY50" s="335"/>
      <c r="GZ50" s="335"/>
      <c r="HA50" s="335"/>
      <c r="HB50" s="335"/>
      <c r="HC50" s="335"/>
      <c r="HD50" s="335"/>
      <c r="HE50" s="335"/>
      <c r="HF50" s="335"/>
      <c r="HG50" s="335"/>
      <c r="HH50" s="335"/>
      <c r="HI50" s="335"/>
      <c r="HJ50" s="335"/>
      <c r="HK50" s="335"/>
      <c r="HL50" s="335"/>
      <c r="HM50" s="335"/>
    </row>
    <row r="51" spans="1:236" x14ac:dyDescent="0.25">
      <c r="A51" s="335" t="s">
        <v>234</v>
      </c>
      <c r="B51" s="335"/>
      <c r="C51" s="335"/>
      <c r="D51" s="390">
        <f>IF(C15&gt;833000,C15-833000,0)</f>
        <v>0</v>
      </c>
      <c r="E51" s="363" t="s">
        <v>41</v>
      </c>
      <c r="F51" s="364" t="s">
        <v>8</v>
      </c>
      <c r="G51" s="439"/>
      <c r="H51" s="439"/>
      <c r="I51" s="439">
        <f>'Rider Rates'!$B$126</f>
        <v>0</v>
      </c>
      <c r="J51" s="439">
        <f>SUM(G51:I51)</f>
        <v>0</v>
      </c>
      <c r="K51" s="366" t="s">
        <v>42</v>
      </c>
      <c r="L51" s="440"/>
      <c r="M51" s="440"/>
      <c r="N51" s="440">
        <f>D51*J51</f>
        <v>0</v>
      </c>
      <c r="O51" s="440">
        <f>SUM(L51:N51)</f>
        <v>0</v>
      </c>
      <c r="P51" s="408">
        <f>'Rider Rates'!$E$126</f>
        <v>45658</v>
      </c>
      <c r="Q51" s="385"/>
      <c r="R51" s="382"/>
      <c r="S51" s="376"/>
      <c r="T51" s="377"/>
      <c r="U51" s="335"/>
      <c r="V51" s="378"/>
      <c r="W51" s="335"/>
      <c r="X51" s="335"/>
      <c r="Y51" s="335"/>
      <c r="Z51" s="335"/>
      <c r="AA51" s="335"/>
      <c r="AB51" s="335"/>
      <c r="AC51" s="335"/>
      <c r="AD51" s="335"/>
      <c r="AE51" s="335"/>
      <c r="AF51" s="335"/>
      <c r="AG51" s="335"/>
      <c r="AH51" s="335"/>
      <c r="AI51" s="335"/>
      <c r="AJ51" s="335"/>
      <c r="AK51" s="335"/>
      <c r="AL51" s="335"/>
      <c r="AM51" s="335"/>
      <c r="AN51" s="335"/>
      <c r="AO51" s="335"/>
      <c r="AP51" s="335"/>
      <c r="AQ51" s="335"/>
      <c r="AR51" s="335"/>
      <c r="AS51" s="335"/>
      <c r="AT51" s="335"/>
      <c r="AU51" s="335"/>
      <c r="AV51" s="335"/>
      <c r="AW51" s="335"/>
      <c r="AX51" s="335"/>
      <c r="AY51" s="335"/>
      <c r="AZ51" s="335"/>
      <c r="BA51" s="335"/>
      <c r="BB51" s="335"/>
      <c r="BC51" s="335"/>
      <c r="BD51" s="335"/>
      <c r="BE51" s="335"/>
      <c r="BF51" s="335"/>
      <c r="BG51" s="335"/>
      <c r="BH51" s="335"/>
      <c r="BI51" s="335"/>
      <c r="BJ51" s="335"/>
      <c r="BK51" s="335"/>
      <c r="BL51" s="335"/>
      <c r="BM51" s="335"/>
      <c r="BN51" s="335"/>
      <c r="BO51" s="335"/>
      <c r="BP51" s="335"/>
      <c r="BQ51" s="335"/>
      <c r="BR51" s="335"/>
      <c r="BS51" s="335"/>
      <c r="BT51" s="335"/>
      <c r="BU51" s="335"/>
      <c r="BV51" s="335"/>
      <c r="BW51" s="335"/>
      <c r="BX51" s="335"/>
      <c r="BY51" s="335"/>
      <c r="BZ51" s="335"/>
      <c r="CA51" s="335"/>
      <c r="CB51" s="335"/>
      <c r="CC51" s="335"/>
      <c r="CD51" s="335"/>
      <c r="CE51" s="335"/>
      <c r="CF51" s="335"/>
      <c r="CG51" s="335"/>
      <c r="CH51" s="335"/>
      <c r="CI51" s="335"/>
      <c r="CJ51" s="335"/>
      <c r="CK51" s="335"/>
      <c r="CL51" s="335"/>
      <c r="CM51" s="335"/>
      <c r="CN51" s="335"/>
      <c r="CO51" s="335"/>
      <c r="CP51" s="335"/>
      <c r="CQ51" s="335"/>
      <c r="CR51" s="335"/>
      <c r="CS51" s="335"/>
      <c r="CT51" s="335"/>
      <c r="CU51" s="335"/>
      <c r="CV51" s="335"/>
      <c r="CW51" s="335"/>
      <c r="CX51" s="335"/>
      <c r="CY51" s="335"/>
      <c r="CZ51" s="335"/>
      <c r="DA51" s="335"/>
      <c r="DB51" s="335"/>
      <c r="DC51" s="335"/>
      <c r="DD51" s="335"/>
      <c r="DE51" s="335"/>
      <c r="DF51" s="335"/>
      <c r="DG51" s="335"/>
      <c r="DH51" s="335"/>
      <c r="DI51" s="335"/>
      <c r="DJ51" s="335"/>
      <c r="DK51" s="335"/>
      <c r="DL51" s="335"/>
      <c r="DM51" s="335"/>
      <c r="DN51" s="335"/>
      <c r="DO51" s="335"/>
      <c r="DP51" s="335"/>
      <c r="DQ51" s="335"/>
      <c r="DR51" s="335"/>
      <c r="DS51" s="335"/>
      <c r="DT51" s="335"/>
      <c r="DU51" s="335"/>
      <c r="DV51" s="335"/>
      <c r="DW51" s="335"/>
      <c r="DX51" s="335"/>
      <c r="DY51" s="335"/>
      <c r="DZ51" s="335"/>
      <c r="EA51" s="335"/>
      <c r="EB51" s="335"/>
      <c r="EC51" s="335"/>
      <c r="ED51" s="335"/>
      <c r="EE51" s="335"/>
      <c r="EF51" s="335"/>
      <c r="EG51" s="335"/>
      <c r="EH51" s="335"/>
      <c r="EI51" s="335"/>
      <c r="EJ51" s="335"/>
      <c r="EK51" s="335"/>
      <c r="EL51" s="335"/>
      <c r="EM51" s="335"/>
      <c r="EN51" s="335"/>
      <c r="EO51" s="335"/>
      <c r="EP51" s="335"/>
      <c r="EQ51" s="335"/>
      <c r="ER51" s="335"/>
      <c r="ES51" s="335"/>
      <c r="ET51" s="335"/>
      <c r="EU51" s="335"/>
      <c r="EV51" s="335"/>
      <c r="EW51" s="335"/>
      <c r="EX51" s="335"/>
      <c r="EY51" s="335"/>
      <c r="EZ51" s="335"/>
      <c r="FA51" s="335"/>
      <c r="FB51" s="335"/>
      <c r="FC51" s="335"/>
      <c r="FD51" s="335"/>
      <c r="FE51" s="335"/>
      <c r="FF51" s="335"/>
      <c r="FG51" s="335"/>
      <c r="FH51" s="335"/>
      <c r="FI51" s="335"/>
      <c r="FJ51" s="335"/>
      <c r="FK51" s="335"/>
      <c r="FL51" s="335"/>
      <c r="FM51" s="335"/>
      <c r="FN51" s="335"/>
      <c r="FO51" s="335"/>
      <c r="FP51" s="335"/>
      <c r="FQ51" s="335"/>
      <c r="FR51" s="335"/>
      <c r="FS51" s="335"/>
      <c r="FT51" s="335"/>
      <c r="FU51" s="335"/>
      <c r="FV51" s="335"/>
      <c r="FW51" s="335"/>
      <c r="FX51" s="335"/>
      <c r="FY51" s="335"/>
      <c r="FZ51" s="335"/>
      <c r="GA51" s="335"/>
      <c r="GB51" s="335"/>
      <c r="GC51" s="335"/>
      <c r="GD51" s="335"/>
      <c r="GE51" s="335"/>
      <c r="GF51" s="335"/>
      <c r="GG51" s="335"/>
      <c r="GH51" s="335"/>
      <c r="GI51" s="335"/>
      <c r="GJ51" s="335"/>
      <c r="GK51" s="335"/>
      <c r="GL51" s="335"/>
      <c r="GM51" s="335"/>
      <c r="GN51" s="335"/>
      <c r="GO51" s="335"/>
      <c r="GP51" s="335"/>
      <c r="GQ51" s="335"/>
      <c r="GR51" s="335"/>
      <c r="GS51" s="335"/>
      <c r="GT51" s="335"/>
      <c r="GU51" s="335"/>
      <c r="GV51" s="335"/>
      <c r="GW51" s="335"/>
      <c r="GX51" s="335"/>
      <c r="GY51" s="335"/>
      <c r="GZ51" s="335"/>
      <c r="HA51" s="335"/>
      <c r="HB51" s="335"/>
      <c r="HC51" s="335"/>
      <c r="HD51" s="335"/>
      <c r="HE51" s="335"/>
      <c r="HF51" s="335"/>
      <c r="HG51" s="335"/>
      <c r="HH51" s="335"/>
      <c r="HI51" s="335"/>
      <c r="HJ51" s="335"/>
      <c r="HK51" s="335"/>
      <c r="HL51" s="335"/>
      <c r="HM51" s="335"/>
    </row>
    <row r="52" spans="1:236" x14ac:dyDescent="0.25">
      <c r="A52" s="396" t="s">
        <v>242</v>
      </c>
      <c r="B52" s="335"/>
      <c r="C52" s="335"/>
      <c r="D52" s="362">
        <f>C15</f>
        <v>0</v>
      </c>
      <c r="E52" s="363" t="s">
        <v>41</v>
      </c>
      <c r="F52" s="357" t="s">
        <v>8</v>
      </c>
      <c r="G52" s="388"/>
      <c r="H52" s="388"/>
      <c r="I52" s="388">
        <f>'Rider Rates'!$B$130</f>
        <v>0</v>
      </c>
      <c r="J52" s="395">
        <f>SUM(G52:I52)</f>
        <v>0</v>
      </c>
      <c r="K52" s="366" t="s">
        <v>42</v>
      </c>
      <c r="L52" s="250"/>
      <c r="M52" s="250"/>
      <c r="N52" s="250">
        <f>D52*J52</f>
        <v>0</v>
      </c>
      <c r="O52" s="250">
        <f>SUM(L52:N52)</f>
        <v>0</v>
      </c>
      <c r="P52" s="360">
        <f>'Rider Rates'!$D$130</f>
        <v>44531</v>
      </c>
      <c r="Q52" s="385"/>
      <c r="R52" s="382"/>
      <c r="S52" s="376"/>
      <c r="T52" s="377"/>
      <c r="U52" s="335"/>
      <c r="V52" s="378"/>
      <c r="W52" s="335"/>
      <c r="X52" s="335"/>
      <c r="Y52" s="335"/>
      <c r="Z52" s="335"/>
      <c r="AA52" s="335"/>
      <c r="AB52" s="335"/>
      <c r="AC52" s="335"/>
      <c r="AD52" s="335"/>
      <c r="AE52" s="335"/>
      <c r="AF52" s="335"/>
      <c r="AG52" s="335"/>
      <c r="AH52" s="335"/>
      <c r="AI52" s="335"/>
      <c r="AJ52" s="335"/>
      <c r="AK52" s="335"/>
      <c r="AL52" s="335"/>
      <c r="AM52" s="335"/>
      <c r="AN52" s="335"/>
      <c r="AO52" s="335"/>
      <c r="AP52" s="335"/>
      <c r="AQ52" s="335"/>
      <c r="AR52" s="335"/>
      <c r="AS52" s="335"/>
      <c r="AT52" s="335"/>
      <c r="AU52" s="335"/>
      <c r="AV52" s="335"/>
      <c r="AW52" s="335"/>
      <c r="AX52" s="335"/>
      <c r="AY52" s="335"/>
      <c r="AZ52" s="335"/>
      <c r="BA52" s="335"/>
      <c r="BB52" s="335"/>
      <c r="BC52" s="335"/>
      <c r="BD52" s="335"/>
      <c r="BE52" s="335"/>
      <c r="BF52" s="335"/>
      <c r="BG52" s="335"/>
      <c r="BH52" s="335"/>
      <c r="BI52" s="335"/>
      <c r="BJ52" s="335"/>
      <c r="BK52" s="335"/>
      <c r="BL52" s="335"/>
      <c r="BM52" s="335"/>
      <c r="BN52" s="335"/>
      <c r="BO52" s="335"/>
      <c r="BP52" s="335"/>
      <c r="BQ52" s="335"/>
      <c r="BR52" s="335"/>
      <c r="BS52" s="335"/>
      <c r="BT52" s="335"/>
      <c r="BU52" s="335"/>
      <c r="BV52" s="335"/>
      <c r="BW52" s="335"/>
      <c r="BX52" s="335"/>
      <c r="BY52" s="335"/>
      <c r="BZ52" s="335"/>
      <c r="CA52" s="335"/>
      <c r="CB52" s="335"/>
      <c r="CC52" s="335"/>
      <c r="CD52" s="335"/>
      <c r="CE52" s="335"/>
      <c r="CF52" s="335"/>
      <c r="CG52" s="335"/>
      <c r="CH52" s="335"/>
      <c r="CI52" s="335"/>
      <c r="CJ52" s="335"/>
      <c r="CK52" s="335"/>
      <c r="CL52" s="335"/>
      <c r="CM52" s="335"/>
      <c r="CN52" s="335"/>
      <c r="CO52" s="335"/>
      <c r="CP52" s="335"/>
      <c r="CQ52" s="335"/>
      <c r="CR52" s="335"/>
      <c r="CS52" s="335"/>
      <c r="CT52" s="335"/>
      <c r="CU52" s="335"/>
      <c r="CV52" s="335"/>
      <c r="CW52" s="335"/>
      <c r="CX52" s="335"/>
      <c r="CY52" s="335"/>
      <c r="CZ52" s="335"/>
      <c r="DA52" s="335"/>
      <c r="DB52" s="335"/>
      <c r="DC52" s="335"/>
      <c r="DD52" s="335"/>
      <c r="DE52" s="335"/>
      <c r="DF52" s="335"/>
      <c r="DG52" s="335"/>
      <c r="DH52" s="335"/>
      <c r="DI52" s="335"/>
      <c r="DJ52" s="335"/>
      <c r="DK52" s="335"/>
      <c r="DL52" s="335"/>
      <c r="DM52" s="335"/>
      <c r="DN52" s="335"/>
      <c r="DO52" s="335"/>
      <c r="DP52" s="335"/>
      <c r="DQ52" s="335"/>
      <c r="DR52" s="335"/>
      <c r="DS52" s="335"/>
      <c r="DT52" s="335"/>
      <c r="DU52" s="335"/>
      <c r="DV52" s="335"/>
      <c r="DW52" s="335"/>
      <c r="DX52" s="335"/>
      <c r="DY52" s="335"/>
      <c r="DZ52" s="335"/>
      <c r="EA52" s="335"/>
      <c r="EB52" s="335"/>
      <c r="EC52" s="335"/>
      <c r="ED52" s="335"/>
      <c r="EE52" s="335"/>
      <c r="EF52" s="335"/>
      <c r="EG52" s="335"/>
      <c r="EH52" s="335"/>
      <c r="EI52" s="335"/>
      <c r="EJ52" s="335"/>
      <c r="EK52" s="335"/>
      <c r="EL52" s="335"/>
      <c r="EM52" s="335"/>
      <c r="EN52" s="335"/>
      <c r="EO52" s="335"/>
      <c r="EP52" s="335"/>
      <c r="EQ52" s="335"/>
      <c r="ER52" s="335"/>
      <c r="ES52" s="335"/>
      <c r="ET52" s="335"/>
      <c r="EU52" s="335"/>
      <c r="EV52" s="335"/>
      <c r="EW52" s="335"/>
      <c r="EX52" s="335"/>
      <c r="EY52" s="335"/>
      <c r="EZ52" s="335"/>
      <c r="FA52" s="335"/>
      <c r="FB52" s="335"/>
      <c r="FC52" s="335"/>
      <c r="FD52" s="335"/>
      <c r="FE52" s="335"/>
      <c r="FF52" s="335"/>
      <c r="FG52" s="335"/>
      <c r="FH52" s="335"/>
      <c r="FI52" s="335"/>
      <c r="FJ52" s="335"/>
      <c r="FK52" s="335"/>
      <c r="FL52" s="335"/>
      <c r="FM52" s="335"/>
      <c r="FN52" s="335"/>
      <c r="FO52" s="335"/>
      <c r="FP52" s="335"/>
      <c r="FQ52" s="335"/>
      <c r="FR52" s="335"/>
      <c r="FS52" s="335"/>
      <c r="FT52" s="335"/>
      <c r="FU52" s="335"/>
      <c r="FV52" s="335"/>
      <c r="FW52" s="335"/>
      <c r="FX52" s="335"/>
      <c r="FY52" s="335"/>
      <c r="FZ52" s="335"/>
      <c r="GA52" s="335"/>
      <c r="GB52" s="335"/>
      <c r="GC52" s="335"/>
      <c r="GD52" s="335"/>
      <c r="GE52" s="335"/>
      <c r="GF52" s="335"/>
      <c r="GG52" s="335"/>
      <c r="GH52" s="335"/>
      <c r="GI52" s="335"/>
      <c r="GJ52" s="335"/>
      <c r="GK52" s="335"/>
      <c r="GL52" s="335"/>
      <c r="GM52" s="335"/>
      <c r="GN52" s="335"/>
      <c r="GO52" s="335"/>
      <c r="GP52" s="335"/>
      <c r="GQ52" s="335"/>
      <c r="GR52" s="335"/>
      <c r="GS52" s="335"/>
      <c r="GT52" s="335"/>
      <c r="GU52" s="335"/>
      <c r="GV52" s="335"/>
      <c r="GW52" s="335"/>
      <c r="GX52" s="335"/>
      <c r="GY52" s="335"/>
      <c r="GZ52" s="335"/>
      <c r="HA52" s="335"/>
      <c r="HB52" s="335"/>
      <c r="HC52" s="335"/>
      <c r="HD52" s="335"/>
      <c r="HE52" s="335"/>
      <c r="HF52" s="335"/>
      <c r="HG52" s="335"/>
      <c r="HH52" s="335"/>
      <c r="HI52" s="335"/>
      <c r="HJ52" s="335"/>
      <c r="HK52" s="335"/>
      <c r="HL52" s="335"/>
      <c r="HM52" s="335"/>
    </row>
    <row r="53" spans="1:236" x14ac:dyDescent="0.25">
      <c r="A53" s="396" t="s">
        <v>241</v>
      </c>
      <c r="B53" s="335"/>
      <c r="C53" s="335"/>
      <c r="D53" s="362"/>
      <c r="E53" s="363" t="s">
        <v>115</v>
      </c>
      <c r="F53" s="364" t="s">
        <v>8</v>
      </c>
      <c r="G53" s="406"/>
      <c r="H53" s="406"/>
      <c r="I53" s="406">
        <f>'Rider Rates'!$B$137</f>
        <v>0</v>
      </c>
      <c r="J53" s="406">
        <f>SUM(G53:I53)</f>
        <v>0</v>
      </c>
      <c r="K53" s="366"/>
      <c r="L53" s="407"/>
      <c r="M53" s="407"/>
      <c r="N53" s="407">
        <f>J53</f>
        <v>0</v>
      </c>
      <c r="O53" s="407">
        <f>SUM(L53:N53)</f>
        <v>0</v>
      </c>
      <c r="P53" s="408">
        <f>'Rider Rates'!$D$137</f>
        <v>44531</v>
      </c>
      <c r="Q53" s="385"/>
      <c r="R53" s="382"/>
      <c r="S53" s="376"/>
      <c r="T53" s="377"/>
      <c r="U53" s="335"/>
      <c r="V53" s="378"/>
      <c r="W53" s="335"/>
      <c r="X53" s="335"/>
      <c r="Y53" s="335"/>
      <c r="Z53" s="335"/>
      <c r="AA53" s="335"/>
      <c r="AB53" s="335"/>
      <c r="AC53" s="335"/>
      <c r="AD53" s="335"/>
      <c r="AE53" s="335"/>
      <c r="AF53" s="335"/>
      <c r="AG53" s="335"/>
      <c r="AH53" s="335"/>
      <c r="AI53" s="335"/>
      <c r="AJ53" s="335"/>
      <c r="AK53" s="335"/>
      <c r="AL53" s="335"/>
      <c r="AM53" s="335"/>
      <c r="AN53" s="335"/>
      <c r="AO53" s="335"/>
      <c r="AP53" s="335"/>
      <c r="AQ53" s="335"/>
      <c r="AR53" s="335"/>
      <c r="AS53" s="335"/>
      <c r="AT53" s="335"/>
      <c r="AU53" s="335"/>
      <c r="AV53" s="335"/>
      <c r="AW53" s="335"/>
      <c r="AX53" s="335"/>
      <c r="AY53" s="335"/>
      <c r="AZ53" s="335"/>
      <c r="BA53" s="335"/>
      <c r="BB53" s="335"/>
      <c r="BC53" s="335"/>
      <c r="BD53" s="335"/>
      <c r="BE53" s="335"/>
      <c r="BF53" s="335"/>
      <c r="BG53" s="335"/>
      <c r="BH53" s="335"/>
      <c r="BI53" s="335"/>
      <c r="BJ53" s="335"/>
      <c r="BK53" s="335"/>
      <c r="BL53" s="335"/>
      <c r="BM53" s="335"/>
      <c r="BN53" s="335"/>
      <c r="BO53" s="335"/>
      <c r="BP53" s="335"/>
      <c r="BQ53" s="335"/>
      <c r="BR53" s="335"/>
      <c r="BS53" s="335"/>
      <c r="BT53" s="335"/>
      <c r="BU53" s="335"/>
      <c r="BV53" s="335"/>
      <c r="BW53" s="335"/>
      <c r="BX53" s="335"/>
      <c r="BY53" s="335"/>
      <c r="BZ53" s="335"/>
      <c r="CA53" s="335"/>
      <c r="CB53" s="335"/>
      <c r="CC53" s="335"/>
      <c r="CD53" s="335"/>
      <c r="CE53" s="335"/>
      <c r="CF53" s="335"/>
      <c r="CG53" s="335"/>
      <c r="CH53" s="335"/>
      <c r="CI53" s="335"/>
      <c r="CJ53" s="335"/>
      <c r="CK53" s="335"/>
      <c r="CL53" s="335"/>
      <c r="CM53" s="335"/>
      <c r="CN53" s="335"/>
      <c r="CO53" s="335"/>
      <c r="CP53" s="335"/>
      <c r="CQ53" s="335"/>
      <c r="CR53" s="335"/>
      <c r="CS53" s="335"/>
      <c r="CT53" s="335"/>
      <c r="CU53" s="335"/>
      <c r="CV53" s="335"/>
      <c r="CW53" s="335"/>
      <c r="CX53" s="335"/>
      <c r="CY53" s="335"/>
      <c r="CZ53" s="335"/>
      <c r="DA53" s="335"/>
      <c r="DB53" s="335"/>
      <c r="DC53" s="335"/>
      <c r="DD53" s="335"/>
      <c r="DE53" s="335"/>
      <c r="DF53" s="335"/>
      <c r="DG53" s="335"/>
      <c r="DH53" s="335"/>
      <c r="DI53" s="335"/>
      <c r="DJ53" s="335"/>
      <c r="DK53" s="335"/>
      <c r="DL53" s="335"/>
      <c r="DM53" s="335"/>
      <c r="DN53" s="335"/>
      <c r="DO53" s="335"/>
      <c r="DP53" s="335"/>
      <c r="DQ53" s="335"/>
      <c r="DR53" s="335"/>
      <c r="DS53" s="335"/>
      <c r="DT53" s="335"/>
      <c r="DU53" s="335"/>
      <c r="DV53" s="335"/>
      <c r="DW53" s="335"/>
      <c r="DX53" s="335"/>
      <c r="DY53" s="335"/>
      <c r="DZ53" s="335"/>
      <c r="EA53" s="335"/>
      <c r="EB53" s="335"/>
      <c r="EC53" s="335"/>
      <c r="ED53" s="335"/>
      <c r="EE53" s="335"/>
      <c r="EF53" s="335"/>
      <c r="EG53" s="335"/>
      <c r="EH53" s="335"/>
      <c r="EI53" s="335"/>
      <c r="EJ53" s="335"/>
      <c r="EK53" s="335"/>
      <c r="EL53" s="335"/>
      <c r="EM53" s="335"/>
      <c r="EN53" s="335"/>
      <c r="EO53" s="335"/>
      <c r="EP53" s="335"/>
      <c r="EQ53" s="335"/>
      <c r="ER53" s="335"/>
      <c r="ES53" s="335"/>
      <c r="ET53" s="335"/>
      <c r="EU53" s="335"/>
      <c r="EV53" s="335"/>
      <c r="EW53" s="335"/>
      <c r="EX53" s="335"/>
      <c r="EY53" s="335"/>
      <c r="EZ53" s="335"/>
      <c r="FA53" s="335"/>
      <c r="FB53" s="335"/>
      <c r="FC53" s="335"/>
      <c r="FD53" s="335"/>
      <c r="FE53" s="335"/>
      <c r="FF53" s="335"/>
      <c r="FG53" s="335"/>
      <c r="FH53" s="335"/>
      <c r="FI53" s="335"/>
      <c r="FJ53" s="335"/>
      <c r="FK53" s="335"/>
      <c r="FL53" s="335"/>
      <c r="FM53" s="335"/>
      <c r="FN53" s="335"/>
      <c r="FO53" s="335"/>
      <c r="FP53" s="335"/>
      <c r="FQ53" s="335"/>
      <c r="FR53" s="335"/>
      <c r="FS53" s="335"/>
      <c r="FT53" s="335"/>
      <c r="FU53" s="335"/>
      <c r="FV53" s="335"/>
      <c r="FW53" s="335"/>
      <c r="FX53" s="335"/>
      <c r="FY53" s="335"/>
      <c r="FZ53" s="335"/>
      <c r="GA53" s="335"/>
      <c r="GB53" s="335"/>
      <c r="GC53" s="335"/>
      <c r="GD53" s="335"/>
      <c r="GE53" s="335"/>
      <c r="GF53" s="335"/>
      <c r="GG53" s="335"/>
      <c r="GH53" s="335"/>
      <c r="GI53" s="335"/>
      <c r="GJ53" s="335"/>
      <c r="GK53" s="335"/>
      <c r="GL53" s="335"/>
      <c r="GM53" s="335"/>
      <c r="GN53" s="335"/>
      <c r="GO53" s="335"/>
      <c r="GP53" s="335"/>
      <c r="GQ53" s="335"/>
      <c r="GR53" s="335"/>
      <c r="GS53" s="335"/>
      <c r="GT53" s="335"/>
      <c r="GU53" s="335"/>
      <c r="GV53" s="335"/>
      <c r="GW53" s="335"/>
      <c r="GX53" s="335"/>
      <c r="GY53" s="335"/>
      <c r="GZ53" s="335"/>
      <c r="HA53" s="335"/>
      <c r="HB53" s="335"/>
      <c r="HC53" s="335"/>
      <c r="HD53" s="335"/>
      <c r="HE53" s="335"/>
      <c r="HF53" s="335"/>
      <c r="HG53" s="335"/>
      <c r="HH53" s="335"/>
      <c r="HI53" s="335"/>
      <c r="HJ53" s="335"/>
      <c r="HK53" s="335"/>
      <c r="HL53" s="335"/>
      <c r="HM53" s="335"/>
    </row>
    <row r="54" spans="1:236" x14ac:dyDescent="0.25">
      <c r="A54" s="396" t="s">
        <v>243</v>
      </c>
      <c r="B54" s="335"/>
      <c r="C54" s="335"/>
      <c r="D54" s="362"/>
      <c r="E54" s="363"/>
      <c r="F54" s="364"/>
      <c r="G54" s="406"/>
      <c r="H54" s="406"/>
      <c r="I54" s="406"/>
      <c r="J54" s="406"/>
      <c r="K54" s="366"/>
      <c r="L54" s="407"/>
      <c r="M54" s="407"/>
      <c r="N54" s="407"/>
      <c r="O54" s="407"/>
      <c r="P54" s="408"/>
      <c r="Q54" s="385"/>
      <c r="R54" s="382"/>
      <c r="S54" s="376"/>
      <c r="T54" s="377"/>
      <c r="U54" s="335"/>
      <c r="V54" s="378"/>
      <c r="W54" s="335"/>
      <c r="X54" s="335"/>
      <c r="Y54" s="335"/>
      <c r="Z54" s="335"/>
      <c r="AA54" s="335"/>
      <c r="AB54" s="335"/>
      <c r="AC54" s="335"/>
      <c r="AD54" s="335"/>
      <c r="AE54" s="335"/>
      <c r="AF54" s="335"/>
      <c r="AG54" s="335"/>
      <c r="AH54" s="335"/>
      <c r="AI54" s="335"/>
      <c r="AJ54" s="335"/>
      <c r="AK54" s="335"/>
      <c r="AL54" s="335"/>
      <c r="AM54" s="335"/>
      <c r="AN54" s="335"/>
      <c r="AO54" s="335"/>
      <c r="AP54" s="335"/>
      <c r="AQ54" s="335"/>
      <c r="AR54" s="335"/>
      <c r="AS54" s="335"/>
      <c r="AT54" s="335"/>
      <c r="AU54" s="335"/>
      <c r="AV54" s="335"/>
      <c r="AW54" s="335"/>
      <c r="AX54" s="335"/>
      <c r="AY54" s="335"/>
      <c r="AZ54" s="335"/>
      <c r="BA54" s="335"/>
      <c r="BB54" s="335"/>
      <c r="BC54" s="335"/>
      <c r="BD54" s="335"/>
      <c r="BE54" s="335"/>
      <c r="BF54" s="335"/>
      <c r="BG54" s="335"/>
      <c r="BH54" s="335"/>
      <c r="BI54" s="335"/>
      <c r="BJ54" s="335"/>
      <c r="BK54" s="335"/>
      <c r="BL54" s="335"/>
      <c r="BM54" s="335"/>
      <c r="BN54" s="335"/>
      <c r="BO54" s="335"/>
      <c r="BP54" s="335"/>
      <c r="BQ54" s="335"/>
      <c r="BR54" s="335"/>
      <c r="BS54" s="335"/>
      <c r="BT54" s="335"/>
      <c r="BU54" s="335"/>
      <c r="BV54" s="335"/>
      <c r="BW54" s="335"/>
      <c r="BX54" s="335"/>
      <c r="BY54" s="335"/>
      <c r="BZ54" s="335"/>
      <c r="CA54" s="335"/>
      <c r="CB54" s="335"/>
      <c r="CC54" s="335"/>
      <c r="CD54" s="335"/>
      <c r="CE54" s="335"/>
      <c r="CF54" s="335"/>
      <c r="CG54" s="335"/>
      <c r="CH54" s="335"/>
      <c r="CI54" s="335"/>
      <c r="CJ54" s="335"/>
      <c r="CK54" s="335"/>
      <c r="CL54" s="335"/>
      <c r="CM54" s="335"/>
      <c r="CN54" s="335"/>
      <c r="CO54" s="335"/>
      <c r="CP54" s="335"/>
      <c r="CQ54" s="335"/>
      <c r="CR54" s="335"/>
      <c r="CS54" s="335"/>
      <c r="CT54" s="335"/>
      <c r="CU54" s="335"/>
      <c r="CV54" s="335"/>
      <c r="CW54" s="335"/>
      <c r="CX54" s="335"/>
      <c r="CY54" s="335"/>
      <c r="CZ54" s="335"/>
      <c r="DA54" s="335"/>
      <c r="DB54" s="335"/>
      <c r="DC54" s="335"/>
      <c r="DD54" s="335"/>
      <c r="DE54" s="335"/>
      <c r="DF54" s="335"/>
      <c r="DG54" s="335"/>
      <c r="DH54" s="335"/>
      <c r="DI54" s="335"/>
      <c r="DJ54" s="335"/>
      <c r="DK54" s="335"/>
      <c r="DL54" s="335"/>
      <c r="DM54" s="335"/>
      <c r="DN54" s="335"/>
      <c r="DO54" s="335"/>
      <c r="DP54" s="335"/>
      <c r="DQ54" s="335"/>
      <c r="DR54" s="335"/>
      <c r="DS54" s="335"/>
      <c r="DT54" s="335"/>
      <c r="DU54" s="335"/>
      <c r="DV54" s="335"/>
      <c r="DW54" s="335"/>
      <c r="DX54" s="335"/>
      <c r="DY54" s="335"/>
      <c r="DZ54" s="335"/>
      <c r="EA54" s="335"/>
      <c r="EB54" s="335"/>
      <c r="EC54" s="335"/>
      <c r="ED54" s="335"/>
      <c r="EE54" s="335"/>
      <c r="EF54" s="335"/>
      <c r="EG54" s="335"/>
      <c r="EH54" s="335"/>
      <c r="EI54" s="335"/>
      <c r="EJ54" s="335"/>
      <c r="EK54" s="335"/>
      <c r="EL54" s="335"/>
      <c r="EM54" s="335"/>
      <c r="EN54" s="335"/>
      <c r="EO54" s="335"/>
      <c r="EP54" s="335"/>
      <c r="EQ54" s="335"/>
      <c r="ER54" s="335"/>
      <c r="ES54" s="335"/>
      <c r="ET54" s="335"/>
      <c r="EU54" s="335"/>
      <c r="EV54" s="335"/>
      <c r="EW54" s="335"/>
      <c r="EX54" s="335"/>
      <c r="EY54" s="335"/>
      <c r="EZ54" s="335"/>
      <c r="FA54" s="335"/>
      <c r="FB54" s="335"/>
      <c r="FC54" s="335"/>
      <c r="FD54" s="335"/>
      <c r="FE54" s="335"/>
      <c r="FF54" s="335"/>
      <c r="FG54" s="335"/>
      <c r="FH54" s="335"/>
      <c r="FI54" s="335"/>
      <c r="FJ54" s="335"/>
      <c r="FK54" s="335"/>
      <c r="FL54" s="335"/>
      <c r="FM54" s="335"/>
      <c r="FN54" s="335"/>
      <c r="FO54" s="335"/>
      <c r="FP54" s="335"/>
      <c r="FQ54" s="335"/>
      <c r="FR54" s="335"/>
      <c r="FS54" s="335"/>
      <c r="FT54" s="335"/>
      <c r="FU54" s="335"/>
      <c r="FV54" s="335"/>
      <c r="FW54" s="335"/>
      <c r="FX54" s="335"/>
      <c r="FY54" s="335"/>
      <c r="FZ54" s="335"/>
      <c r="GA54" s="335"/>
      <c r="GB54" s="335"/>
      <c r="GC54" s="335"/>
      <c r="GD54" s="335"/>
      <c r="GE54" s="335"/>
      <c r="GF54" s="335"/>
      <c r="GG54" s="335"/>
      <c r="GH54" s="335"/>
      <c r="GI54" s="335"/>
      <c r="GJ54" s="335"/>
      <c r="GK54" s="335"/>
      <c r="GL54" s="335"/>
      <c r="GM54" s="335"/>
      <c r="GN54" s="335"/>
      <c r="GO54" s="335"/>
      <c r="GP54" s="335"/>
      <c r="GQ54" s="335"/>
      <c r="GR54" s="335"/>
      <c r="GS54" s="335"/>
      <c r="GT54" s="335"/>
      <c r="GU54" s="335"/>
      <c r="GV54" s="335"/>
      <c r="GW54" s="335"/>
      <c r="GX54" s="335"/>
      <c r="GY54" s="335"/>
      <c r="GZ54" s="335"/>
      <c r="HA54" s="335"/>
      <c r="HB54" s="335"/>
      <c r="HC54" s="335"/>
      <c r="HD54" s="335"/>
      <c r="HE54" s="335"/>
      <c r="HF54" s="335"/>
      <c r="HG54" s="335"/>
      <c r="HH54" s="335"/>
      <c r="HI54" s="335"/>
      <c r="HJ54" s="335"/>
      <c r="HK54" s="335"/>
      <c r="HL54" s="335"/>
      <c r="HM54" s="335"/>
    </row>
    <row r="55" spans="1:236" x14ac:dyDescent="0.25">
      <c r="A55" s="409" t="s">
        <v>71</v>
      </c>
      <c r="B55" s="346"/>
      <c r="C55" s="346"/>
      <c r="D55" s="410"/>
      <c r="E55" s="411"/>
      <c r="F55" s="412"/>
      <c r="G55" s="412"/>
      <c r="H55" s="412"/>
      <c r="I55" s="412"/>
      <c r="J55" s="412"/>
      <c r="K55" s="413"/>
      <c r="L55" s="414">
        <f>SUM(L27:L54)</f>
        <v>0</v>
      </c>
      <c r="M55" s="414">
        <f t="shared" ref="M55:O55" si="4">SUM(M27:M54)</f>
        <v>0</v>
      </c>
      <c r="N55" s="414">
        <f t="shared" si="4"/>
        <v>294.08</v>
      </c>
      <c r="O55" s="414">
        <f t="shared" si="4"/>
        <v>294.08</v>
      </c>
      <c r="P55" s="415"/>
      <c r="Q55" s="385"/>
      <c r="R55" s="382"/>
      <c r="S55" s="376"/>
      <c r="T55" s="377"/>
      <c r="U55" s="335"/>
      <c r="V55" s="378"/>
      <c r="W55" s="335"/>
      <c r="X55" s="335"/>
      <c r="Y55" s="335"/>
      <c r="Z55" s="335"/>
      <c r="AA55" s="335"/>
      <c r="AB55" s="335"/>
      <c r="AC55" s="335"/>
      <c r="AD55" s="335"/>
      <c r="AE55" s="335"/>
      <c r="AF55" s="335"/>
      <c r="AG55" s="335"/>
      <c r="AH55" s="335"/>
      <c r="AI55" s="335"/>
      <c r="AJ55" s="335"/>
      <c r="AK55" s="335"/>
      <c r="AL55" s="335"/>
      <c r="AM55" s="335"/>
      <c r="AN55" s="335"/>
      <c r="AO55" s="335"/>
      <c r="AP55" s="335"/>
      <c r="AQ55" s="335"/>
      <c r="AR55" s="335"/>
      <c r="AS55" s="335"/>
      <c r="AT55" s="335"/>
      <c r="AU55" s="335"/>
      <c r="AV55" s="335"/>
      <c r="AW55" s="335"/>
      <c r="AX55" s="335"/>
      <c r="AY55" s="335"/>
      <c r="AZ55" s="335"/>
      <c r="BA55" s="335"/>
      <c r="BB55" s="335"/>
      <c r="BC55" s="335"/>
      <c r="BD55" s="335"/>
      <c r="BE55" s="335"/>
      <c r="BF55" s="335"/>
      <c r="BG55" s="335"/>
      <c r="BH55" s="335"/>
      <c r="BI55" s="335"/>
      <c r="BJ55" s="335"/>
      <c r="BK55" s="335"/>
      <c r="BL55" s="335"/>
      <c r="BM55" s="335"/>
      <c r="BN55" s="335"/>
      <c r="BO55" s="335"/>
      <c r="BP55" s="335"/>
      <c r="BQ55" s="335"/>
      <c r="BR55" s="335"/>
      <c r="BS55" s="335"/>
      <c r="BT55" s="335"/>
      <c r="BU55" s="335"/>
      <c r="BV55" s="335"/>
      <c r="BW55" s="335"/>
      <c r="BX55" s="335"/>
      <c r="BY55" s="335"/>
      <c r="BZ55" s="335"/>
      <c r="CA55" s="335"/>
      <c r="CB55" s="335"/>
      <c r="CC55" s="335"/>
      <c r="CD55" s="335"/>
      <c r="CE55" s="335"/>
      <c r="CF55" s="335"/>
      <c r="CG55" s="335"/>
      <c r="CH55" s="335"/>
      <c r="CI55" s="335"/>
      <c r="CJ55" s="335"/>
      <c r="CK55" s="335"/>
      <c r="CL55" s="335"/>
      <c r="CM55" s="335"/>
      <c r="CN55" s="335"/>
      <c r="CO55" s="335"/>
      <c r="CP55" s="335"/>
      <c r="CQ55" s="335"/>
      <c r="CR55" s="335"/>
      <c r="CS55" s="335"/>
      <c r="CT55" s="335"/>
      <c r="CU55" s="335"/>
      <c r="CV55" s="335"/>
      <c r="CW55" s="335"/>
      <c r="CX55" s="335"/>
      <c r="CY55" s="335"/>
      <c r="CZ55" s="335"/>
      <c r="DA55" s="335"/>
      <c r="DB55" s="335"/>
      <c r="DC55" s="335"/>
      <c r="DD55" s="335"/>
      <c r="DE55" s="335"/>
      <c r="DF55" s="335"/>
      <c r="DG55" s="335"/>
      <c r="DH55" s="335"/>
      <c r="DI55" s="335"/>
      <c r="DJ55" s="335"/>
      <c r="DK55" s="335"/>
      <c r="DL55" s="335"/>
      <c r="DM55" s="335"/>
      <c r="DN55" s="335"/>
      <c r="DO55" s="335"/>
      <c r="DP55" s="335"/>
      <c r="DQ55" s="335"/>
      <c r="DR55" s="335"/>
      <c r="DS55" s="335"/>
      <c r="DT55" s="335"/>
      <c r="DU55" s="335"/>
      <c r="DV55" s="335"/>
      <c r="DW55" s="335"/>
      <c r="DX55" s="335"/>
      <c r="DY55" s="335"/>
      <c r="DZ55" s="335"/>
      <c r="EA55" s="335"/>
      <c r="EB55" s="335"/>
      <c r="EC55" s="335"/>
      <c r="ED55" s="335"/>
      <c r="EE55" s="335"/>
      <c r="EF55" s="335"/>
      <c r="EG55" s="335"/>
      <c r="EH55" s="335"/>
      <c r="EI55" s="335"/>
      <c r="EJ55" s="335"/>
      <c r="EK55" s="335"/>
      <c r="EL55" s="335"/>
      <c r="EM55" s="335"/>
      <c r="EN55" s="335"/>
      <c r="EO55" s="335"/>
      <c r="EP55" s="335"/>
      <c r="EQ55" s="335"/>
      <c r="ER55" s="335"/>
      <c r="ES55" s="335"/>
      <c r="ET55" s="335"/>
      <c r="EU55" s="335"/>
      <c r="EV55" s="335"/>
      <c r="EW55" s="335"/>
      <c r="EX55" s="335"/>
      <c r="EY55" s="335"/>
      <c r="EZ55" s="335"/>
      <c r="FA55" s="335"/>
      <c r="FB55" s="335"/>
      <c r="FC55" s="335"/>
      <c r="FD55" s="335"/>
      <c r="FE55" s="335"/>
      <c r="FF55" s="335"/>
      <c r="FG55" s="335"/>
      <c r="FH55" s="335"/>
      <c r="FI55" s="335"/>
      <c r="FJ55" s="335"/>
      <c r="FK55" s="335"/>
      <c r="FL55" s="335"/>
      <c r="FM55" s="335"/>
      <c r="FN55" s="335"/>
      <c r="FO55" s="335"/>
      <c r="FP55" s="335"/>
      <c r="FQ55" s="335"/>
      <c r="FR55" s="335"/>
      <c r="FS55" s="335"/>
      <c r="FT55" s="335"/>
      <c r="FU55" s="335"/>
      <c r="FV55" s="335"/>
      <c r="FW55" s="335"/>
      <c r="FX55" s="335"/>
      <c r="FY55" s="335"/>
      <c r="FZ55" s="335"/>
      <c r="GA55" s="335"/>
      <c r="GB55" s="335"/>
      <c r="GC55" s="335"/>
      <c r="GD55" s="335"/>
      <c r="GE55" s="335"/>
      <c r="GF55" s="335"/>
      <c r="GG55" s="335"/>
      <c r="GH55" s="335"/>
      <c r="GI55" s="335"/>
      <c r="GJ55" s="335"/>
      <c r="GK55" s="335"/>
      <c r="GL55" s="335"/>
      <c r="GM55" s="335"/>
      <c r="GN55" s="335"/>
      <c r="GO55" s="335"/>
      <c r="GP55" s="335"/>
      <c r="GQ55" s="335"/>
      <c r="GR55" s="335"/>
      <c r="GS55" s="335"/>
      <c r="GT55" s="335"/>
      <c r="GU55" s="335"/>
      <c r="GV55" s="335"/>
      <c r="GW55" s="335"/>
      <c r="GX55" s="335"/>
      <c r="GY55" s="335"/>
      <c r="GZ55" s="335"/>
      <c r="HA55" s="335"/>
      <c r="HB55" s="335"/>
      <c r="HC55" s="335"/>
      <c r="HD55" s="335"/>
      <c r="HE55" s="335"/>
      <c r="HF55" s="335"/>
      <c r="HG55" s="335"/>
      <c r="HH55" s="335"/>
      <c r="HI55" s="335"/>
      <c r="HJ55" s="335"/>
      <c r="HK55" s="335"/>
      <c r="HL55" s="335"/>
      <c r="HM55" s="335"/>
    </row>
    <row r="56" spans="1:236" x14ac:dyDescent="0.25">
      <c r="A56" s="335"/>
      <c r="B56" s="335"/>
      <c r="C56" s="335"/>
      <c r="D56" s="362"/>
      <c r="E56" s="397"/>
      <c r="F56" s="385"/>
      <c r="G56" s="385"/>
      <c r="H56" s="385"/>
      <c r="I56" s="385"/>
      <c r="J56" s="382"/>
      <c r="K56" s="366"/>
      <c r="L56" s="385"/>
      <c r="M56" s="385"/>
      <c r="N56" s="385"/>
      <c r="O56" s="385"/>
      <c r="P56" s="417"/>
      <c r="Q56" s="385"/>
      <c r="R56" s="382"/>
      <c r="S56" s="376"/>
      <c r="T56" s="377"/>
      <c r="U56" s="335"/>
      <c r="V56" s="378"/>
      <c r="W56" s="335"/>
      <c r="X56" s="335"/>
      <c r="Y56" s="335"/>
      <c r="Z56" s="335"/>
      <c r="AA56" s="335"/>
      <c r="AB56" s="335"/>
      <c r="AC56" s="335"/>
      <c r="AD56" s="335"/>
      <c r="AE56" s="335"/>
      <c r="AF56" s="335"/>
      <c r="AG56" s="335"/>
      <c r="AH56" s="335"/>
      <c r="AI56" s="335"/>
      <c r="AJ56" s="335"/>
      <c r="AK56" s="335"/>
      <c r="AL56" s="335"/>
      <c r="AM56" s="335"/>
      <c r="AN56" s="335"/>
      <c r="AO56" s="335"/>
      <c r="AP56" s="335"/>
      <c r="AQ56" s="335"/>
      <c r="AR56" s="335"/>
      <c r="AS56" s="335"/>
      <c r="AT56" s="335"/>
      <c r="AU56" s="335"/>
      <c r="AV56" s="335"/>
      <c r="AW56" s="335"/>
      <c r="AX56" s="335"/>
      <c r="AY56" s="335"/>
      <c r="AZ56" s="335"/>
      <c r="BA56" s="335"/>
      <c r="BB56" s="335"/>
      <c r="BC56" s="335"/>
      <c r="BD56" s="335"/>
      <c r="BE56" s="335"/>
      <c r="BF56" s="335"/>
      <c r="BG56" s="335"/>
      <c r="BH56" s="335"/>
      <c r="BI56" s="335"/>
      <c r="BJ56" s="335"/>
      <c r="BK56" s="335"/>
      <c r="BL56" s="335"/>
      <c r="BM56" s="335"/>
      <c r="BN56" s="335"/>
      <c r="BO56" s="335"/>
      <c r="BP56" s="335"/>
      <c r="BQ56" s="335"/>
      <c r="BR56" s="335"/>
      <c r="BS56" s="335"/>
      <c r="BT56" s="335"/>
      <c r="BU56" s="335"/>
      <c r="BV56" s="335"/>
      <c r="BW56" s="335"/>
      <c r="BX56" s="335"/>
      <c r="BY56" s="335"/>
      <c r="BZ56" s="335"/>
      <c r="CA56" s="335"/>
      <c r="CB56" s="335"/>
      <c r="CC56" s="335"/>
      <c r="CD56" s="335"/>
      <c r="CE56" s="335"/>
      <c r="CF56" s="335"/>
      <c r="CG56" s="335"/>
      <c r="CH56" s="335"/>
      <c r="CI56" s="335"/>
      <c r="CJ56" s="335"/>
      <c r="CK56" s="335"/>
      <c r="CL56" s="335"/>
      <c r="CM56" s="335"/>
      <c r="CN56" s="335"/>
      <c r="CO56" s="335"/>
      <c r="CP56" s="335"/>
      <c r="CQ56" s="335"/>
      <c r="CR56" s="335"/>
      <c r="CS56" s="335"/>
      <c r="CT56" s="335"/>
      <c r="CU56" s="335"/>
      <c r="CV56" s="335"/>
      <c r="CW56" s="335"/>
      <c r="CX56" s="335"/>
      <c r="CY56" s="335"/>
      <c r="CZ56" s="335"/>
      <c r="DA56" s="335"/>
      <c r="DB56" s="335"/>
      <c r="DC56" s="335"/>
      <c r="DD56" s="335"/>
      <c r="DE56" s="335"/>
      <c r="DF56" s="335"/>
      <c r="DG56" s="335"/>
      <c r="DH56" s="335"/>
      <c r="DI56" s="335"/>
      <c r="DJ56" s="335"/>
      <c r="DK56" s="335"/>
      <c r="DL56" s="335"/>
      <c r="DM56" s="335"/>
      <c r="DN56" s="335"/>
      <c r="DO56" s="335"/>
      <c r="DP56" s="335"/>
      <c r="DQ56" s="335"/>
      <c r="DR56" s="335"/>
      <c r="DS56" s="335"/>
      <c r="DT56" s="335"/>
      <c r="DU56" s="335"/>
      <c r="DV56" s="335"/>
      <c r="DW56" s="335"/>
      <c r="DX56" s="335"/>
      <c r="DY56" s="335"/>
      <c r="DZ56" s="335"/>
      <c r="EA56" s="335"/>
      <c r="EB56" s="335"/>
      <c r="EC56" s="335"/>
      <c r="ED56" s="335"/>
      <c r="EE56" s="335"/>
      <c r="EF56" s="335"/>
      <c r="EG56" s="335"/>
      <c r="EH56" s="335"/>
      <c r="EI56" s="335"/>
      <c r="EJ56" s="335"/>
      <c r="EK56" s="335"/>
      <c r="EL56" s="335"/>
      <c r="EM56" s="335"/>
      <c r="EN56" s="335"/>
      <c r="EO56" s="335"/>
      <c r="EP56" s="335"/>
      <c r="EQ56" s="335"/>
      <c r="ER56" s="335"/>
      <c r="ES56" s="335"/>
      <c r="ET56" s="335"/>
      <c r="EU56" s="335"/>
      <c r="EV56" s="335"/>
      <c r="EW56" s="335"/>
      <c r="EX56" s="335"/>
      <c r="EY56" s="335"/>
      <c r="EZ56" s="335"/>
      <c r="FA56" s="335"/>
      <c r="FB56" s="335"/>
      <c r="FC56" s="335"/>
      <c r="FD56" s="335"/>
      <c r="FE56" s="335"/>
      <c r="FF56" s="335"/>
      <c r="FG56" s="335"/>
      <c r="FH56" s="335"/>
      <c r="FI56" s="335"/>
      <c r="FJ56" s="335"/>
      <c r="FK56" s="335"/>
      <c r="FL56" s="335"/>
      <c r="FM56" s="335"/>
      <c r="FN56" s="335"/>
      <c r="FO56" s="335"/>
      <c r="FP56" s="335"/>
      <c r="FQ56" s="335"/>
      <c r="FR56" s="335"/>
      <c r="FS56" s="335"/>
      <c r="FT56" s="335"/>
      <c r="FU56" s="335"/>
      <c r="FV56" s="335"/>
      <c r="FW56" s="335"/>
      <c r="FX56" s="335"/>
      <c r="FY56" s="335"/>
      <c r="FZ56" s="335"/>
      <c r="GA56" s="335"/>
      <c r="GB56" s="335"/>
      <c r="GC56" s="335"/>
      <c r="GD56" s="335"/>
      <c r="GE56" s="335"/>
      <c r="GF56" s="335"/>
      <c r="GG56" s="335"/>
      <c r="GH56" s="335"/>
      <c r="GI56" s="335"/>
      <c r="GJ56" s="335"/>
      <c r="GK56" s="335"/>
      <c r="GL56" s="335"/>
      <c r="GM56" s="335"/>
      <c r="GN56" s="335"/>
      <c r="GO56" s="335"/>
      <c r="GP56" s="335"/>
      <c r="GQ56" s="335"/>
      <c r="GR56" s="335"/>
      <c r="GS56" s="335"/>
      <c r="GT56" s="335"/>
      <c r="GU56" s="335"/>
      <c r="GV56" s="335"/>
      <c r="GW56" s="335"/>
      <c r="GX56" s="335"/>
      <c r="GY56" s="335"/>
      <c r="GZ56" s="335"/>
      <c r="HA56" s="335"/>
      <c r="HB56" s="335"/>
      <c r="HC56" s="335"/>
      <c r="HD56" s="335"/>
      <c r="HE56" s="335"/>
      <c r="HF56" s="335"/>
      <c r="HG56" s="335"/>
      <c r="HH56" s="335"/>
      <c r="HI56" s="335"/>
      <c r="HJ56" s="335"/>
      <c r="HK56" s="335"/>
      <c r="HL56" s="335"/>
      <c r="HM56" s="335"/>
    </row>
    <row r="57" spans="1:236" x14ac:dyDescent="0.25">
      <c r="A57" s="441" t="s">
        <v>94</v>
      </c>
      <c r="B57" s="379"/>
      <c r="C57" s="379"/>
      <c r="D57" s="379"/>
      <c r="E57" s="379"/>
      <c r="F57" s="379"/>
      <c r="G57" s="379"/>
      <c r="H57" s="379"/>
      <c r="I57" s="379"/>
      <c r="J57" s="379"/>
      <c r="K57" s="379"/>
      <c r="L57" s="418">
        <f>L23+L55</f>
        <v>0</v>
      </c>
      <c r="M57" s="418">
        <f>M23+M55</f>
        <v>0</v>
      </c>
      <c r="N57" s="418">
        <f>N23+N55</f>
        <v>1119.08</v>
      </c>
      <c r="O57" s="419">
        <f>O23+O55</f>
        <v>1119.08</v>
      </c>
      <c r="P57" s="419"/>
      <c r="Q57" s="385"/>
      <c r="R57" s="442"/>
      <c r="S57" s="376"/>
      <c r="T57" s="377"/>
      <c r="U57" s="335"/>
      <c r="V57" s="376"/>
      <c r="W57" s="335"/>
      <c r="X57" s="335"/>
      <c r="Y57" s="335"/>
      <c r="Z57" s="335"/>
      <c r="AA57" s="335"/>
      <c r="AB57" s="335"/>
      <c r="AC57" s="335"/>
      <c r="AD57" s="335"/>
      <c r="AE57" s="335"/>
      <c r="AF57" s="335"/>
      <c r="AG57" s="335"/>
      <c r="AH57" s="335"/>
      <c r="AI57" s="335"/>
      <c r="AJ57" s="335"/>
      <c r="AK57" s="335"/>
      <c r="AL57" s="335"/>
      <c r="AM57" s="335"/>
      <c r="AN57" s="335"/>
      <c r="AO57" s="335"/>
      <c r="AP57" s="335"/>
      <c r="AQ57" s="335"/>
      <c r="AR57" s="335"/>
      <c r="AS57" s="335"/>
      <c r="AT57" s="335"/>
      <c r="AU57" s="335"/>
      <c r="AV57" s="335"/>
      <c r="AW57" s="335"/>
      <c r="AX57" s="335"/>
      <c r="AY57" s="335"/>
      <c r="AZ57" s="335"/>
      <c r="BA57" s="335"/>
      <c r="BB57" s="335"/>
      <c r="BC57" s="335"/>
      <c r="BD57" s="335"/>
      <c r="BE57" s="335"/>
      <c r="BF57" s="335"/>
      <c r="BG57" s="335"/>
      <c r="BH57" s="335"/>
      <c r="BI57" s="335"/>
      <c r="BJ57" s="335"/>
      <c r="BK57" s="335"/>
      <c r="BL57" s="335"/>
      <c r="BM57" s="335"/>
      <c r="BN57" s="335"/>
      <c r="BO57" s="335"/>
      <c r="BP57" s="335"/>
      <c r="BQ57" s="335"/>
      <c r="BR57" s="335"/>
      <c r="BS57" s="335"/>
      <c r="BT57" s="335"/>
      <c r="BU57" s="335"/>
      <c r="BV57" s="335"/>
      <c r="BW57" s="335"/>
      <c r="BX57" s="335"/>
      <c r="BY57" s="335"/>
      <c r="BZ57" s="335"/>
      <c r="CA57" s="335"/>
      <c r="CB57" s="335"/>
      <c r="CC57" s="335"/>
      <c r="CD57" s="335"/>
      <c r="CE57" s="335"/>
      <c r="CF57" s="335"/>
      <c r="CG57" s="335"/>
      <c r="CH57" s="335"/>
      <c r="CI57" s="335"/>
      <c r="CJ57" s="335"/>
      <c r="CK57" s="335"/>
      <c r="CL57" s="335"/>
      <c r="CM57" s="335"/>
      <c r="CN57" s="335"/>
      <c r="CO57" s="335"/>
      <c r="CP57" s="335"/>
      <c r="CQ57" s="335"/>
      <c r="CR57" s="335"/>
      <c r="CS57" s="335"/>
      <c r="CT57" s="335"/>
      <c r="CU57" s="335"/>
      <c r="CV57" s="335"/>
      <c r="CW57" s="335"/>
      <c r="CX57" s="335"/>
      <c r="CY57" s="335"/>
      <c r="CZ57" s="335"/>
      <c r="DA57" s="335"/>
      <c r="DB57" s="335"/>
      <c r="DC57" s="335"/>
      <c r="DD57" s="335"/>
      <c r="DE57" s="335"/>
      <c r="DF57" s="335"/>
      <c r="DG57" s="335"/>
      <c r="DH57" s="335"/>
      <c r="DI57" s="335"/>
      <c r="DJ57" s="335"/>
      <c r="DK57" s="335"/>
      <c r="DL57" s="335"/>
      <c r="DM57" s="335"/>
      <c r="DN57" s="335"/>
      <c r="DO57" s="335"/>
      <c r="DP57" s="335"/>
      <c r="DQ57" s="335"/>
      <c r="DR57" s="335"/>
      <c r="DS57" s="335"/>
      <c r="DT57" s="335"/>
      <c r="DU57" s="335"/>
      <c r="DV57" s="335"/>
      <c r="DW57" s="335"/>
      <c r="DX57" s="335"/>
      <c r="DY57" s="335"/>
      <c r="DZ57" s="335"/>
      <c r="EA57" s="335"/>
      <c r="EB57" s="335"/>
      <c r="EC57" s="335"/>
      <c r="ED57" s="335"/>
      <c r="EE57" s="335"/>
      <c r="EF57" s="335"/>
      <c r="EG57" s="335"/>
      <c r="EH57" s="335"/>
      <c r="EI57" s="335"/>
      <c r="EJ57" s="335"/>
      <c r="EK57" s="335"/>
      <c r="EL57" s="335"/>
      <c r="EM57" s="335"/>
      <c r="EN57" s="335"/>
      <c r="EO57" s="335"/>
      <c r="EP57" s="335"/>
      <c r="EQ57" s="335"/>
      <c r="ER57" s="335"/>
      <c r="ES57" s="335"/>
      <c r="ET57" s="335"/>
      <c r="EU57" s="335"/>
      <c r="EV57" s="335"/>
      <c r="EW57" s="335"/>
      <c r="EX57" s="335"/>
      <c r="EY57" s="335"/>
      <c r="EZ57" s="335"/>
      <c r="FA57" s="335"/>
      <c r="FB57" s="335"/>
      <c r="FC57" s="335"/>
      <c r="FD57" s="335"/>
      <c r="FE57" s="335"/>
      <c r="FF57" s="335"/>
      <c r="FG57" s="335"/>
      <c r="FH57" s="335"/>
      <c r="FI57" s="335"/>
      <c r="FJ57" s="335"/>
      <c r="FK57" s="335"/>
      <c r="FL57" s="335"/>
      <c r="FM57" s="335"/>
      <c r="FN57" s="335"/>
      <c r="FO57" s="335"/>
      <c r="FP57" s="335"/>
      <c r="FQ57" s="335"/>
      <c r="FR57" s="335"/>
      <c r="FS57" s="335"/>
      <c r="FT57" s="335"/>
      <c r="FU57" s="335"/>
      <c r="FV57" s="335"/>
      <c r="FW57" s="335"/>
      <c r="FX57" s="335"/>
      <c r="FY57" s="335"/>
      <c r="FZ57" s="335"/>
      <c r="GA57" s="335"/>
      <c r="GB57" s="335"/>
      <c r="GC57" s="335"/>
      <c r="GD57" s="335"/>
      <c r="GE57" s="335"/>
      <c r="GF57" s="335"/>
      <c r="GG57" s="335"/>
      <c r="GH57" s="335"/>
      <c r="GI57" s="335"/>
      <c r="GJ57" s="335"/>
      <c r="GK57" s="335"/>
      <c r="GL57" s="335"/>
      <c r="GM57" s="335"/>
      <c r="GN57" s="335"/>
      <c r="GO57" s="335"/>
      <c r="GP57" s="335"/>
      <c r="GQ57" s="335"/>
      <c r="GR57" s="335"/>
      <c r="GS57" s="335"/>
      <c r="GT57" s="335"/>
      <c r="GU57" s="335"/>
      <c r="GV57" s="335"/>
      <c r="GW57" s="335"/>
      <c r="GX57" s="335"/>
      <c r="GY57" s="335"/>
      <c r="GZ57" s="335"/>
      <c r="HA57" s="335"/>
      <c r="HB57" s="335"/>
      <c r="HC57" s="335"/>
      <c r="HD57" s="335"/>
      <c r="HE57" s="335"/>
      <c r="HF57" s="335"/>
      <c r="HG57" s="335"/>
      <c r="HH57" s="335"/>
      <c r="HI57" s="335"/>
      <c r="HJ57" s="335"/>
      <c r="HK57" s="335"/>
      <c r="HL57" s="335"/>
      <c r="HM57" s="335"/>
    </row>
    <row r="58" spans="1:236" x14ac:dyDescent="0.25">
      <c r="A58" s="335"/>
      <c r="B58" s="335"/>
      <c r="C58" s="335"/>
      <c r="D58" s="335"/>
      <c r="E58" s="335"/>
      <c r="F58" s="335"/>
      <c r="G58" s="335"/>
      <c r="H58" s="335"/>
      <c r="I58" s="335"/>
      <c r="J58" s="335"/>
      <c r="K58" s="335"/>
      <c r="L58" s="335"/>
      <c r="M58" s="335"/>
      <c r="Q58" s="383"/>
      <c r="R58" s="383"/>
      <c r="S58" s="383"/>
      <c r="T58" s="416"/>
      <c r="U58" s="335"/>
      <c r="V58" s="335"/>
      <c r="W58" s="335"/>
      <c r="X58" s="335"/>
      <c r="Y58" s="335"/>
      <c r="Z58" s="335"/>
      <c r="AA58" s="335"/>
      <c r="AB58" s="335"/>
      <c r="AC58" s="335"/>
      <c r="AD58" s="335"/>
      <c r="AE58" s="335"/>
      <c r="AF58" s="335"/>
      <c r="AG58" s="335"/>
      <c r="AH58" s="335"/>
      <c r="AI58" s="335"/>
      <c r="AJ58" s="335"/>
      <c r="AK58" s="335"/>
      <c r="AL58" s="335"/>
      <c r="AM58" s="335"/>
      <c r="AN58" s="335"/>
      <c r="AO58" s="335"/>
      <c r="AP58" s="335"/>
      <c r="AQ58" s="335"/>
      <c r="AR58" s="335"/>
      <c r="AS58" s="335"/>
      <c r="AT58" s="335"/>
      <c r="AU58" s="335"/>
      <c r="AV58" s="335"/>
      <c r="AW58" s="335"/>
      <c r="AX58" s="335"/>
      <c r="AY58" s="335"/>
      <c r="AZ58" s="335"/>
      <c r="BA58" s="335"/>
      <c r="BB58" s="335"/>
      <c r="BC58" s="335"/>
      <c r="BD58" s="335"/>
      <c r="BE58" s="335"/>
      <c r="BF58" s="335"/>
      <c r="BG58" s="335"/>
      <c r="BH58" s="335"/>
      <c r="BI58" s="335"/>
      <c r="BJ58" s="335"/>
      <c r="BK58" s="335"/>
      <c r="BL58" s="335"/>
      <c r="BM58" s="335"/>
      <c r="BN58" s="335"/>
      <c r="BO58" s="335"/>
      <c r="BP58" s="335"/>
      <c r="BQ58" s="335"/>
      <c r="BR58" s="335"/>
      <c r="BS58" s="335"/>
      <c r="BT58" s="335"/>
      <c r="BU58" s="335"/>
      <c r="BV58" s="335"/>
      <c r="BW58" s="335"/>
      <c r="BX58" s="335"/>
      <c r="BY58" s="335"/>
      <c r="BZ58" s="335"/>
      <c r="CA58" s="335"/>
      <c r="CB58" s="335"/>
      <c r="CC58" s="335"/>
      <c r="CD58" s="335"/>
      <c r="CE58" s="335"/>
      <c r="CF58" s="335"/>
      <c r="CG58" s="335"/>
      <c r="CH58" s="335"/>
      <c r="CI58" s="335"/>
      <c r="CJ58" s="335"/>
      <c r="CK58" s="335"/>
      <c r="CL58" s="335"/>
      <c r="CM58" s="335"/>
      <c r="CN58" s="335"/>
      <c r="CO58" s="335"/>
      <c r="CP58" s="335"/>
      <c r="CQ58" s="335"/>
      <c r="CR58" s="335"/>
      <c r="CS58" s="335"/>
      <c r="CT58" s="335"/>
      <c r="CU58" s="335"/>
      <c r="CV58" s="335"/>
      <c r="CW58" s="335"/>
      <c r="CX58" s="335"/>
      <c r="CY58" s="335"/>
      <c r="CZ58" s="335"/>
      <c r="DA58" s="335"/>
      <c r="DB58" s="335"/>
      <c r="DC58" s="335"/>
      <c r="DD58" s="335"/>
      <c r="DE58" s="335"/>
      <c r="DF58" s="335"/>
      <c r="DG58" s="335"/>
      <c r="DH58" s="335"/>
      <c r="DI58" s="335"/>
      <c r="DJ58" s="335"/>
      <c r="DK58" s="335"/>
      <c r="DL58" s="335"/>
      <c r="DM58" s="335"/>
      <c r="DN58" s="335"/>
      <c r="DO58" s="335"/>
      <c r="DP58" s="335"/>
      <c r="DQ58" s="335"/>
      <c r="DR58" s="335"/>
      <c r="DS58" s="335"/>
      <c r="DT58" s="335"/>
      <c r="DU58" s="335"/>
      <c r="DV58" s="335"/>
      <c r="DW58" s="335"/>
      <c r="DX58" s="335"/>
      <c r="DY58" s="335"/>
      <c r="DZ58" s="335"/>
      <c r="EA58" s="335"/>
      <c r="EB58" s="335"/>
      <c r="EC58" s="335"/>
      <c r="ED58" s="335"/>
      <c r="EE58" s="335"/>
      <c r="EF58" s="335"/>
      <c r="EG58" s="335"/>
      <c r="EH58" s="335"/>
      <c r="EI58" s="335"/>
      <c r="EJ58" s="335"/>
      <c r="EK58" s="335"/>
      <c r="EL58" s="335"/>
      <c r="EM58" s="335"/>
      <c r="EN58" s="335"/>
      <c r="EO58" s="335"/>
      <c r="EP58" s="335"/>
      <c r="EQ58" s="335"/>
      <c r="ER58" s="335"/>
      <c r="ES58" s="335"/>
      <c r="ET58" s="335"/>
      <c r="EU58" s="335"/>
      <c r="EV58" s="335"/>
      <c r="EW58" s="335"/>
      <c r="EX58" s="335"/>
      <c r="EY58" s="335"/>
      <c r="EZ58" s="335"/>
      <c r="FA58" s="335"/>
      <c r="FB58" s="335"/>
      <c r="FC58" s="335"/>
      <c r="FD58" s="335"/>
      <c r="FE58" s="335"/>
      <c r="FF58" s="335"/>
      <c r="FG58" s="335"/>
      <c r="FH58" s="335"/>
      <c r="FI58" s="335"/>
      <c r="FJ58" s="335"/>
      <c r="FK58" s="335"/>
      <c r="FL58" s="335"/>
      <c r="FM58" s="335"/>
      <c r="FN58" s="335"/>
      <c r="FO58" s="335"/>
      <c r="FP58" s="335"/>
      <c r="FQ58" s="335"/>
      <c r="FR58" s="335"/>
      <c r="FS58" s="335"/>
      <c r="FT58" s="335"/>
      <c r="FU58" s="335"/>
      <c r="FV58" s="335"/>
      <c r="FW58" s="335"/>
      <c r="FX58" s="335"/>
      <c r="FY58" s="335"/>
      <c r="FZ58" s="335"/>
      <c r="GA58" s="335"/>
      <c r="GB58" s="335"/>
      <c r="GC58" s="335"/>
      <c r="GD58" s="335"/>
      <c r="GE58" s="335"/>
      <c r="GF58" s="335"/>
      <c r="GG58" s="335"/>
      <c r="GH58" s="335"/>
      <c r="GI58" s="335"/>
      <c r="GJ58" s="335"/>
      <c r="GK58" s="335"/>
      <c r="GL58" s="335"/>
      <c r="GM58" s="335"/>
      <c r="GN58" s="335"/>
      <c r="GO58" s="335"/>
      <c r="GP58" s="335"/>
      <c r="GQ58" s="335"/>
      <c r="GR58" s="335"/>
      <c r="GS58" s="335"/>
      <c r="GT58" s="335"/>
      <c r="GU58" s="335"/>
      <c r="GV58" s="335"/>
      <c r="GW58" s="335"/>
      <c r="GX58" s="335"/>
      <c r="GY58" s="335"/>
      <c r="GZ58" s="335"/>
      <c r="HA58" s="335"/>
      <c r="HB58" s="335"/>
      <c r="HC58" s="335"/>
      <c r="HD58" s="335"/>
      <c r="HE58" s="335"/>
      <c r="HF58" s="335"/>
      <c r="HG58" s="335"/>
      <c r="HH58" s="335"/>
      <c r="HI58" s="335"/>
      <c r="HJ58" s="335"/>
      <c r="HK58" s="335"/>
      <c r="HL58" s="335"/>
      <c r="HM58" s="335"/>
    </row>
    <row r="59" spans="1:236" x14ac:dyDescent="0.25">
      <c r="A59" s="335"/>
      <c r="B59" s="335"/>
      <c r="C59" s="335"/>
      <c r="D59" s="335"/>
      <c r="E59" s="335"/>
      <c r="F59" s="335"/>
      <c r="G59" s="335"/>
      <c r="H59" s="335"/>
      <c r="I59" s="335"/>
      <c r="J59" s="335"/>
      <c r="K59" s="335"/>
      <c r="L59" s="335"/>
      <c r="M59" s="335"/>
      <c r="Q59" s="383"/>
      <c r="R59" s="383"/>
      <c r="S59" s="383"/>
      <c r="T59" s="416"/>
      <c r="U59" s="335"/>
      <c r="V59" s="335"/>
      <c r="W59" s="335"/>
      <c r="X59" s="335"/>
      <c r="Y59" s="335"/>
      <c r="Z59" s="335"/>
      <c r="AA59" s="335"/>
      <c r="AB59" s="335"/>
      <c r="AC59" s="335"/>
      <c r="AD59" s="335"/>
      <c r="AE59" s="335"/>
      <c r="AF59" s="335"/>
      <c r="AG59" s="335"/>
      <c r="AH59" s="335"/>
      <c r="AI59" s="335"/>
      <c r="AJ59" s="335"/>
      <c r="AK59" s="335"/>
      <c r="AL59" s="335"/>
      <c r="AM59" s="335"/>
      <c r="AN59" s="335"/>
      <c r="AO59" s="335"/>
      <c r="AP59" s="335"/>
      <c r="AQ59" s="335"/>
      <c r="AR59" s="335"/>
      <c r="AS59" s="335"/>
      <c r="AT59" s="335"/>
      <c r="AU59" s="335"/>
      <c r="AV59" s="335"/>
      <c r="AW59" s="335"/>
      <c r="AX59" s="335"/>
      <c r="AY59" s="335"/>
      <c r="AZ59" s="335"/>
      <c r="BA59" s="335"/>
      <c r="BB59" s="335"/>
      <c r="BC59" s="335"/>
      <c r="BD59" s="335"/>
      <c r="BE59" s="335"/>
      <c r="BF59" s="335"/>
      <c r="BG59" s="335"/>
      <c r="BH59" s="335"/>
      <c r="BI59" s="335"/>
      <c r="BJ59" s="335"/>
      <c r="BK59" s="335"/>
      <c r="BL59" s="335"/>
      <c r="BM59" s="335"/>
      <c r="BN59" s="335"/>
      <c r="BO59" s="335"/>
      <c r="BP59" s="335"/>
      <c r="BQ59" s="335"/>
      <c r="BR59" s="335"/>
      <c r="BS59" s="335"/>
      <c r="BT59" s="335"/>
      <c r="BU59" s="335"/>
      <c r="BV59" s="335"/>
      <c r="BW59" s="335"/>
      <c r="BX59" s="335"/>
      <c r="BY59" s="335"/>
      <c r="BZ59" s="335"/>
      <c r="CA59" s="335"/>
      <c r="CB59" s="335"/>
      <c r="CC59" s="335"/>
      <c r="CD59" s="335"/>
      <c r="CE59" s="335"/>
      <c r="CF59" s="335"/>
      <c r="CG59" s="335"/>
      <c r="CH59" s="335"/>
      <c r="CI59" s="335"/>
      <c r="CJ59" s="335"/>
      <c r="CK59" s="335"/>
      <c r="CL59" s="335"/>
      <c r="CM59" s="335"/>
      <c r="CN59" s="335"/>
      <c r="CO59" s="335"/>
      <c r="CP59" s="335"/>
      <c r="CQ59" s="335"/>
      <c r="CR59" s="335"/>
      <c r="CS59" s="335"/>
      <c r="CT59" s="335"/>
      <c r="CU59" s="335"/>
      <c r="CV59" s="335"/>
      <c r="CW59" s="335"/>
      <c r="CX59" s="335"/>
      <c r="CY59" s="335"/>
      <c r="CZ59" s="335"/>
      <c r="DA59" s="335"/>
      <c r="DB59" s="335"/>
      <c r="DC59" s="335"/>
      <c r="DD59" s="335"/>
      <c r="DE59" s="335"/>
      <c r="DF59" s="335"/>
      <c r="DG59" s="335"/>
      <c r="DH59" s="335"/>
      <c r="DI59" s="335"/>
      <c r="DJ59" s="335"/>
      <c r="DK59" s="335"/>
      <c r="DL59" s="335"/>
      <c r="DM59" s="335"/>
      <c r="DN59" s="335"/>
      <c r="DO59" s="335"/>
      <c r="DP59" s="335"/>
      <c r="DQ59" s="335"/>
      <c r="DR59" s="335"/>
      <c r="DS59" s="335"/>
      <c r="DT59" s="335"/>
      <c r="DU59" s="335"/>
      <c r="DV59" s="335"/>
      <c r="DW59" s="335"/>
      <c r="DX59" s="335"/>
      <c r="DY59" s="335"/>
      <c r="DZ59" s="335"/>
      <c r="EA59" s="335"/>
      <c r="EB59" s="335"/>
      <c r="EC59" s="335"/>
      <c r="ED59" s="335"/>
      <c r="EE59" s="335"/>
      <c r="EF59" s="335"/>
      <c r="EG59" s="335"/>
      <c r="EH59" s="335"/>
      <c r="EI59" s="335"/>
      <c r="EJ59" s="335"/>
      <c r="EK59" s="335"/>
      <c r="EL59" s="335"/>
      <c r="EM59" s="335"/>
      <c r="EN59" s="335"/>
      <c r="EO59" s="335"/>
      <c r="EP59" s="335"/>
      <c r="EQ59" s="335"/>
      <c r="ER59" s="335"/>
      <c r="ES59" s="335"/>
      <c r="ET59" s="335"/>
      <c r="EU59" s="335"/>
      <c r="EV59" s="335"/>
      <c r="EW59" s="335"/>
      <c r="EX59" s="335"/>
      <c r="EY59" s="335"/>
      <c r="EZ59" s="335"/>
      <c r="FA59" s="335"/>
      <c r="FB59" s="335"/>
      <c r="FC59" s="335"/>
      <c r="FD59" s="335"/>
      <c r="FE59" s="335"/>
      <c r="FF59" s="335"/>
      <c r="FG59" s="335"/>
      <c r="FH59" s="335"/>
      <c r="FI59" s="335"/>
      <c r="FJ59" s="335"/>
      <c r="FK59" s="335"/>
      <c r="FL59" s="335"/>
      <c r="FM59" s="335"/>
      <c r="FN59" s="335"/>
      <c r="FO59" s="335"/>
      <c r="FP59" s="335"/>
      <c r="FQ59" s="335"/>
      <c r="FR59" s="335"/>
      <c r="FS59" s="335"/>
      <c r="FT59" s="335"/>
      <c r="FU59" s="335"/>
      <c r="FV59" s="335"/>
      <c r="FW59" s="335"/>
      <c r="FX59" s="335"/>
      <c r="FY59" s="335"/>
      <c r="FZ59" s="335"/>
      <c r="GA59" s="335"/>
      <c r="GB59" s="335"/>
      <c r="GC59" s="335"/>
      <c r="GD59" s="335"/>
      <c r="GE59" s="335"/>
      <c r="GF59" s="335"/>
      <c r="GG59" s="335"/>
      <c r="GH59" s="335"/>
      <c r="GI59" s="335"/>
      <c r="GJ59" s="335"/>
      <c r="GK59" s="335"/>
      <c r="GL59" s="335"/>
      <c r="GM59" s="335"/>
      <c r="GN59" s="335"/>
      <c r="GO59" s="335"/>
      <c r="GP59" s="335"/>
      <c r="GQ59" s="335"/>
      <c r="GR59" s="335"/>
      <c r="GS59" s="335"/>
      <c r="GT59" s="335"/>
      <c r="GU59" s="335"/>
      <c r="GV59" s="335"/>
      <c r="GW59" s="335"/>
      <c r="GX59" s="335"/>
      <c r="GY59" s="335"/>
      <c r="GZ59" s="335"/>
      <c r="HA59" s="335"/>
      <c r="HB59" s="335"/>
      <c r="HC59" s="335"/>
      <c r="HD59" s="335"/>
      <c r="HE59" s="335"/>
      <c r="HF59" s="335"/>
      <c r="HG59" s="335"/>
      <c r="HH59" s="335"/>
      <c r="HI59" s="335"/>
      <c r="HJ59" s="335"/>
      <c r="HK59" s="335"/>
      <c r="HL59" s="335"/>
      <c r="HM59" s="335"/>
    </row>
    <row r="60" spans="1:236" x14ac:dyDescent="0.25">
      <c r="A60" s="383" t="s">
        <v>93</v>
      </c>
      <c r="B60" s="335"/>
      <c r="C60" s="335"/>
      <c r="D60" s="335"/>
      <c r="E60" s="335"/>
      <c r="F60" s="335"/>
      <c r="G60" s="335"/>
      <c r="H60" s="335"/>
      <c r="I60" s="335"/>
      <c r="J60" s="335"/>
      <c r="K60" s="335"/>
      <c r="L60" s="335"/>
      <c r="M60" s="335"/>
      <c r="N60" s="335"/>
      <c r="O60" s="377">
        <f>O21+O55</f>
        <v>1119.08</v>
      </c>
      <c r="Q60" s="383"/>
      <c r="R60" s="383"/>
      <c r="S60" s="383"/>
      <c r="T60" s="416"/>
      <c r="U60" s="335"/>
      <c r="V60" s="335"/>
      <c r="W60" s="335"/>
      <c r="X60" s="335"/>
      <c r="Y60" s="335"/>
      <c r="Z60" s="335"/>
      <c r="AA60" s="335"/>
      <c r="AB60" s="335"/>
      <c r="AC60" s="335"/>
      <c r="AD60" s="335"/>
      <c r="AE60" s="335"/>
      <c r="AF60" s="335"/>
      <c r="AG60" s="335"/>
      <c r="AH60" s="335"/>
      <c r="AI60" s="335"/>
      <c r="AJ60" s="335"/>
      <c r="AK60" s="335"/>
      <c r="AL60" s="335"/>
      <c r="AM60" s="335"/>
      <c r="AN60" s="335"/>
      <c r="AO60" s="335"/>
      <c r="AP60" s="335"/>
      <c r="AQ60" s="335"/>
      <c r="AR60" s="335"/>
      <c r="AS60" s="335"/>
      <c r="AT60" s="335"/>
      <c r="AU60" s="335"/>
      <c r="AV60" s="335"/>
      <c r="AW60" s="335"/>
      <c r="AX60" s="335"/>
      <c r="AY60" s="335"/>
      <c r="AZ60" s="335"/>
      <c r="BA60" s="335"/>
      <c r="BB60" s="335"/>
      <c r="BC60" s="335"/>
      <c r="BD60" s="335"/>
      <c r="BE60" s="335"/>
      <c r="BF60" s="335"/>
      <c r="BG60" s="335"/>
      <c r="BH60" s="335"/>
      <c r="BI60" s="335"/>
      <c r="BJ60" s="335"/>
      <c r="BK60" s="335"/>
      <c r="BL60" s="335"/>
      <c r="BM60" s="335"/>
      <c r="BN60" s="335"/>
      <c r="BO60" s="335"/>
      <c r="BP60" s="335"/>
      <c r="BQ60" s="335"/>
      <c r="BR60" s="335"/>
      <c r="BS60" s="335"/>
      <c r="BT60" s="335"/>
      <c r="BU60" s="335"/>
      <c r="BV60" s="335"/>
      <c r="BW60" s="335"/>
      <c r="BX60" s="335"/>
      <c r="BY60" s="335"/>
      <c r="BZ60" s="335"/>
      <c r="CA60" s="335"/>
      <c r="CB60" s="335"/>
      <c r="CC60" s="335"/>
      <c r="CD60" s="335"/>
      <c r="CE60" s="335"/>
      <c r="CF60" s="335"/>
      <c r="CG60" s="335"/>
      <c r="CH60" s="335"/>
      <c r="CI60" s="335"/>
      <c r="CJ60" s="335"/>
      <c r="CK60" s="335"/>
      <c r="CL60" s="335"/>
      <c r="CM60" s="335"/>
      <c r="CN60" s="335"/>
      <c r="CO60" s="335"/>
      <c r="CP60" s="335"/>
      <c r="CQ60" s="335"/>
      <c r="CR60" s="335"/>
      <c r="CS60" s="335"/>
      <c r="CT60" s="335"/>
      <c r="CU60" s="335"/>
      <c r="CV60" s="335"/>
      <c r="CW60" s="335"/>
      <c r="CX60" s="335"/>
      <c r="CY60" s="335"/>
      <c r="CZ60" s="335"/>
      <c r="DA60" s="335"/>
      <c r="DB60" s="335"/>
      <c r="DC60" s="335"/>
      <c r="DD60" s="335"/>
      <c r="DE60" s="335"/>
      <c r="DF60" s="335"/>
      <c r="DG60" s="335"/>
      <c r="DH60" s="335"/>
      <c r="DI60" s="335"/>
      <c r="DJ60" s="335"/>
      <c r="DK60" s="335"/>
      <c r="DL60" s="335"/>
      <c r="DM60" s="335"/>
      <c r="DN60" s="335"/>
      <c r="DO60" s="335"/>
      <c r="DP60" s="335"/>
      <c r="DQ60" s="335"/>
      <c r="DR60" s="335"/>
      <c r="DS60" s="335"/>
      <c r="DT60" s="335"/>
      <c r="DU60" s="335"/>
      <c r="DV60" s="335"/>
      <c r="DW60" s="335"/>
      <c r="DX60" s="335"/>
      <c r="DY60" s="335"/>
      <c r="DZ60" s="335"/>
      <c r="EA60" s="335"/>
      <c r="EB60" s="335"/>
      <c r="EC60" s="335"/>
      <c r="ED60" s="335"/>
      <c r="EE60" s="335"/>
      <c r="EF60" s="335"/>
      <c r="EG60" s="335"/>
      <c r="EH60" s="335"/>
      <c r="EI60" s="335"/>
      <c r="EJ60" s="335"/>
      <c r="EK60" s="335"/>
      <c r="EL60" s="335"/>
      <c r="EM60" s="335"/>
      <c r="EN60" s="335"/>
      <c r="EO60" s="335"/>
      <c r="EP60" s="335"/>
      <c r="EQ60" s="335"/>
      <c r="ER60" s="335"/>
      <c r="ES60" s="335"/>
      <c r="ET60" s="335"/>
      <c r="EU60" s="335"/>
      <c r="EV60" s="335"/>
      <c r="EW60" s="335"/>
      <c r="EX60" s="335"/>
      <c r="EY60" s="335"/>
      <c r="EZ60" s="335"/>
      <c r="FA60" s="335"/>
      <c r="FB60" s="335"/>
      <c r="FC60" s="335"/>
      <c r="FD60" s="335"/>
      <c r="FE60" s="335"/>
      <c r="FF60" s="335"/>
      <c r="FG60" s="335"/>
      <c r="FH60" s="335"/>
      <c r="FI60" s="335"/>
      <c r="FJ60" s="335"/>
      <c r="FK60" s="335"/>
      <c r="FL60" s="335"/>
      <c r="FM60" s="335"/>
      <c r="FN60" s="335"/>
      <c r="FO60" s="335"/>
      <c r="FP60" s="335"/>
      <c r="FQ60" s="335"/>
      <c r="FR60" s="335"/>
      <c r="FS60" s="335"/>
      <c r="FT60" s="335"/>
      <c r="FU60" s="335"/>
      <c r="FV60" s="335"/>
      <c r="FW60" s="335"/>
      <c r="FX60" s="335"/>
      <c r="FY60" s="335"/>
      <c r="FZ60" s="335"/>
      <c r="GA60" s="335"/>
      <c r="GB60" s="335"/>
      <c r="GC60" s="335"/>
      <c r="GD60" s="335"/>
      <c r="GE60" s="335"/>
      <c r="GF60" s="335"/>
      <c r="GG60" s="335"/>
      <c r="GH60" s="335"/>
      <c r="GI60" s="335"/>
      <c r="GJ60" s="335"/>
      <c r="GK60" s="335"/>
      <c r="GL60" s="335"/>
      <c r="GM60" s="335"/>
      <c r="GN60" s="335"/>
      <c r="GO60" s="335"/>
      <c r="GP60" s="335"/>
      <c r="GQ60" s="335"/>
      <c r="GR60" s="335"/>
      <c r="GS60" s="335"/>
      <c r="GT60" s="335"/>
      <c r="GU60" s="335"/>
      <c r="GV60" s="335"/>
      <c r="GW60" s="335"/>
      <c r="GX60" s="335"/>
      <c r="GY60" s="335"/>
      <c r="GZ60" s="335"/>
      <c r="HA60" s="335"/>
      <c r="HB60" s="335"/>
      <c r="HC60" s="335"/>
      <c r="HD60" s="335"/>
      <c r="HE60" s="335"/>
      <c r="HF60" s="335"/>
      <c r="HG60" s="335"/>
      <c r="HH60" s="335"/>
      <c r="HI60" s="335"/>
      <c r="HJ60" s="335"/>
      <c r="HK60" s="335"/>
      <c r="HL60" s="335"/>
      <c r="HM60" s="335"/>
    </row>
    <row r="61" spans="1:236" x14ac:dyDescent="0.25">
      <c r="A61" s="383" t="s">
        <v>15</v>
      </c>
      <c r="B61" s="383"/>
      <c r="C61" s="383"/>
      <c r="D61" s="383"/>
      <c r="E61" s="383"/>
      <c r="F61" s="383"/>
      <c r="G61" s="383"/>
      <c r="H61" s="383"/>
      <c r="I61" s="335"/>
      <c r="J61" s="335"/>
      <c r="K61" s="335"/>
      <c r="L61" s="335"/>
      <c r="M61" s="335"/>
      <c r="Q61" s="335"/>
      <c r="R61" s="335"/>
      <c r="S61" s="335"/>
      <c r="T61" s="335"/>
      <c r="U61" s="335"/>
      <c r="V61" s="335"/>
      <c r="W61" s="335"/>
      <c r="X61" s="335"/>
      <c r="Y61" s="335"/>
      <c r="Z61" s="335"/>
      <c r="AA61" s="335"/>
      <c r="AB61" s="335"/>
      <c r="AC61" s="335"/>
      <c r="AD61" s="335"/>
      <c r="AE61" s="335"/>
      <c r="AF61" s="335"/>
      <c r="AG61" s="335"/>
      <c r="AH61" s="335"/>
      <c r="AI61" s="335"/>
      <c r="AJ61" s="335"/>
      <c r="AK61" s="335"/>
      <c r="AL61" s="335"/>
      <c r="AM61" s="335"/>
      <c r="AN61" s="335"/>
      <c r="AO61" s="335"/>
      <c r="AP61" s="335"/>
      <c r="AQ61" s="335"/>
      <c r="AR61" s="335"/>
      <c r="AS61" s="335"/>
      <c r="AT61" s="335"/>
      <c r="AU61" s="335"/>
      <c r="AV61" s="335"/>
      <c r="AW61" s="335"/>
      <c r="AX61" s="335"/>
      <c r="AY61" s="335"/>
      <c r="AZ61" s="335"/>
      <c r="BA61" s="335"/>
      <c r="BB61" s="335"/>
      <c r="BC61" s="335"/>
      <c r="BD61" s="335"/>
      <c r="BE61" s="335"/>
      <c r="BF61" s="335"/>
      <c r="BG61" s="335"/>
      <c r="BH61" s="335"/>
      <c r="BI61" s="335"/>
      <c r="BJ61" s="335"/>
      <c r="BK61" s="335"/>
      <c r="BL61" s="335"/>
      <c r="BM61" s="335"/>
      <c r="BN61" s="335"/>
      <c r="BO61" s="335"/>
      <c r="BP61" s="335"/>
      <c r="BQ61" s="335"/>
      <c r="BR61" s="335"/>
      <c r="BS61" s="335"/>
      <c r="BT61" s="335"/>
      <c r="BU61" s="335"/>
      <c r="BV61" s="335"/>
      <c r="BW61" s="335"/>
      <c r="BX61" s="335"/>
      <c r="BY61" s="335"/>
      <c r="BZ61" s="335"/>
      <c r="CA61" s="335"/>
      <c r="CB61" s="335"/>
      <c r="CC61" s="335"/>
      <c r="CD61" s="335"/>
      <c r="CE61" s="335"/>
      <c r="CF61" s="335"/>
      <c r="CG61" s="335"/>
      <c r="CH61" s="335"/>
      <c r="CI61" s="335"/>
      <c r="CJ61" s="335"/>
      <c r="CK61" s="335"/>
      <c r="CL61" s="335"/>
      <c r="CM61" s="335"/>
      <c r="CN61" s="335"/>
      <c r="CO61" s="335"/>
      <c r="CP61" s="335"/>
      <c r="CQ61" s="335"/>
      <c r="CR61" s="335"/>
      <c r="CS61" s="335"/>
      <c r="CT61" s="335"/>
      <c r="CU61" s="335"/>
      <c r="CV61" s="335"/>
      <c r="CW61" s="335"/>
      <c r="CX61" s="335"/>
      <c r="CY61" s="335"/>
      <c r="CZ61" s="335"/>
      <c r="DA61" s="335"/>
      <c r="DB61" s="335"/>
      <c r="DC61" s="335"/>
      <c r="DD61" s="335"/>
      <c r="DE61" s="335"/>
      <c r="DF61" s="335"/>
      <c r="DG61" s="335"/>
      <c r="DH61" s="335"/>
      <c r="DI61" s="335"/>
      <c r="DJ61" s="335"/>
      <c r="DK61" s="335"/>
      <c r="DL61" s="335"/>
      <c r="DM61" s="335"/>
      <c r="DN61" s="335"/>
      <c r="DO61" s="335"/>
      <c r="DP61" s="335"/>
      <c r="DQ61" s="335"/>
      <c r="DR61" s="335"/>
      <c r="DS61" s="335"/>
      <c r="DT61" s="335"/>
      <c r="DU61" s="335"/>
      <c r="DV61" s="335"/>
      <c r="DW61" s="335"/>
      <c r="DX61" s="335"/>
      <c r="DY61" s="335"/>
      <c r="DZ61" s="335"/>
      <c r="EA61" s="335"/>
      <c r="EB61" s="335"/>
      <c r="EC61" s="335"/>
      <c r="ED61" s="335"/>
      <c r="EE61" s="335"/>
      <c r="EF61" s="335"/>
      <c r="EG61" s="335"/>
      <c r="EH61" s="335"/>
      <c r="EI61" s="335"/>
      <c r="EJ61" s="335"/>
      <c r="EK61" s="335"/>
      <c r="EL61" s="335"/>
      <c r="EM61" s="335"/>
      <c r="EN61" s="335"/>
      <c r="EO61" s="335"/>
      <c r="EP61" s="335"/>
      <c r="EQ61" s="335"/>
      <c r="ER61" s="335"/>
      <c r="ES61" s="335"/>
      <c r="ET61" s="335"/>
      <c r="EU61" s="335"/>
      <c r="EV61" s="335"/>
      <c r="EW61" s="335"/>
      <c r="EX61" s="335"/>
      <c r="EY61" s="335"/>
      <c r="EZ61" s="335"/>
      <c r="FA61" s="335"/>
      <c r="FB61" s="335"/>
      <c r="FC61" s="335"/>
      <c r="FD61" s="335"/>
      <c r="FE61" s="335"/>
      <c r="FF61" s="335"/>
      <c r="FG61" s="335"/>
      <c r="FH61" s="335"/>
      <c r="FI61" s="335"/>
      <c r="FJ61" s="335"/>
      <c r="FK61" s="335"/>
      <c r="FL61" s="335"/>
      <c r="FM61" s="335"/>
      <c r="FN61" s="335"/>
      <c r="FO61" s="335"/>
      <c r="FP61" s="335"/>
      <c r="FQ61" s="335"/>
      <c r="FR61" s="335"/>
      <c r="FS61" s="335"/>
      <c r="FT61" s="335"/>
      <c r="FU61" s="335"/>
      <c r="FV61" s="335"/>
      <c r="FW61" s="335"/>
      <c r="FX61" s="335"/>
      <c r="FY61" s="335"/>
      <c r="FZ61" s="335"/>
      <c r="GA61" s="335"/>
      <c r="GB61" s="335"/>
      <c r="GC61" s="335"/>
      <c r="GD61" s="335"/>
      <c r="GE61" s="335"/>
      <c r="GF61" s="335"/>
      <c r="GG61" s="335"/>
      <c r="GH61" s="335"/>
      <c r="GI61" s="335"/>
      <c r="GJ61" s="335"/>
      <c r="GK61" s="335"/>
      <c r="GL61" s="335"/>
      <c r="GM61" s="335"/>
      <c r="GN61" s="335"/>
      <c r="GO61" s="335"/>
      <c r="GP61" s="335"/>
      <c r="GQ61" s="335"/>
      <c r="GR61" s="335"/>
      <c r="GS61" s="335"/>
      <c r="GT61" s="335"/>
      <c r="GU61" s="335"/>
      <c r="GV61" s="335"/>
      <c r="GW61" s="335"/>
      <c r="GX61" s="335"/>
      <c r="GY61" s="335"/>
      <c r="GZ61" s="335"/>
      <c r="HA61" s="335"/>
      <c r="HB61" s="335"/>
      <c r="HC61" s="335"/>
      <c r="HD61" s="335"/>
      <c r="HE61" s="335"/>
      <c r="HF61" s="335"/>
      <c r="HG61" s="335"/>
      <c r="HH61" s="335"/>
      <c r="HI61" s="335"/>
      <c r="HJ61" s="335"/>
      <c r="HK61" s="335"/>
      <c r="HL61" s="335"/>
      <c r="HM61" s="335"/>
    </row>
    <row r="62" spans="1:236" x14ac:dyDescent="0.25">
      <c r="A62" s="346" t="s">
        <v>117</v>
      </c>
      <c r="O62" s="422">
        <f>IF($D$17&lt;0,O57,IF(O57&gt;O60,O57,O60))</f>
        <v>1119.08</v>
      </c>
      <c r="P62" s="423"/>
      <c r="Q62" s="335"/>
      <c r="R62" s="335"/>
      <c r="S62" s="335"/>
      <c r="T62" s="335"/>
      <c r="U62" s="335"/>
      <c r="V62" s="335"/>
      <c r="W62" s="335"/>
      <c r="X62" s="335"/>
      <c r="Y62" s="335"/>
      <c r="Z62" s="335"/>
      <c r="AA62" s="335"/>
      <c r="AB62" s="335"/>
      <c r="AC62" s="335"/>
      <c r="AD62" s="335"/>
      <c r="AE62" s="335"/>
      <c r="AF62" s="335"/>
      <c r="AG62" s="335"/>
      <c r="AH62" s="335"/>
      <c r="AI62" s="335"/>
      <c r="AJ62" s="335"/>
      <c r="AK62" s="335"/>
      <c r="AL62" s="335"/>
      <c r="AM62" s="335"/>
      <c r="AN62" s="335"/>
      <c r="AO62" s="335"/>
      <c r="AP62" s="335"/>
      <c r="AQ62" s="335"/>
      <c r="AR62" s="335"/>
      <c r="AS62" s="335"/>
      <c r="AT62" s="335"/>
      <c r="AU62" s="335"/>
      <c r="AV62" s="335"/>
      <c r="AW62" s="335"/>
      <c r="AX62" s="335"/>
      <c r="AY62" s="335"/>
      <c r="AZ62" s="335"/>
      <c r="BA62" s="335"/>
      <c r="BB62" s="335"/>
      <c r="BC62" s="335"/>
      <c r="BD62" s="335"/>
      <c r="BE62" s="335"/>
      <c r="BF62" s="335"/>
      <c r="BG62" s="335"/>
      <c r="BH62" s="335"/>
      <c r="BI62" s="335"/>
      <c r="BJ62" s="335"/>
      <c r="BK62" s="335"/>
      <c r="BL62" s="335"/>
      <c r="BM62" s="335"/>
      <c r="BN62" s="335"/>
      <c r="BO62" s="335"/>
      <c r="BP62" s="335"/>
      <c r="BQ62" s="335"/>
      <c r="BR62" s="335"/>
      <c r="BS62" s="335"/>
      <c r="BT62" s="335"/>
      <c r="BU62" s="335"/>
      <c r="BV62" s="335"/>
      <c r="BW62" s="335"/>
      <c r="BX62" s="335"/>
      <c r="BY62" s="335"/>
      <c r="BZ62" s="335"/>
      <c r="CA62" s="335"/>
      <c r="CB62" s="335"/>
      <c r="CC62" s="335"/>
      <c r="CD62" s="335"/>
      <c r="CE62" s="335"/>
      <c r="CF62" s="335"/>
      <c r="CG62" s="335"/>
      <c r="CH62" s="335"/>
      <c r="CI62" s="335"/>
      <c r="CJ62" s="335"/>
      <c r="CK62" s="335"/>
      <c r="CL62" s="335"/>
      <c r="CM62" s="335"/>
      <c r="CN62" s="335"/>
      <c r="CO62" s="335"/>
      <c r="CP62" s="335"/>
      <c r="CQ62" s="335"/>
      <c r="CR62" s="335"/>
      <c r="CS62" s="335"/>
      <c r="CT62" s="335"/>
      <c r="CU62" s="335"/>
      <c r="CV62" s="335"/>
      <c r="CW62" s="335"/>
      <c r="CX62" s="335"/>
      <c r="CY62" s="335"/>
      <c r="CZ62" s="335"/>
      <c r="DA62" s="335"/>
      <c r="DB62" s="335"/>
      <c r="DC62" s="335"/>
      <c r="DD62" s="335"/>
      <c r="DE62" s="335"/>
      <c r="DF62" s="335"/>
      <c r="DG62" s="335"/>
      <c r="DH62" s="335"/>
      <c r="DI62" s="335"/>
      <c r="DJ62" s="335"/>
      <c r="DK62" s="335"/>
      <c r="DL62" s="335"/>
      <c r="DM62" s="335"/>
      <c r="DN62" s="335"/>
      <c r="DO62" s="335"/>
      <c r="DP62" s="335"/>
      <c r="DQ62" s="335"/>
      <c r="DR62" s="335"/>
      <c r="DS62" s="335"/>
      <c r="DT62" s="335"/>
      <c r="DU62" s="335"/>
      <c r="DV62" s="335"/>
      <c r="DW62" s="335"/>
      <c r="DX62" s="335"/>
      <c r="DY62" s="335"/>
      <c r="DZ62" s="335"/>
      <c r="EA62" s="335"/>
      <c r="EB62" s="335"/>
      <c r="EC62" s="335"/>
      <c r="ED62" s="335"/>
      <c r="EE62" s="335"/>
      <c r="EF62" s="335"/>
      <c r="EG62" s="335"/>
      <c r="EH62" s="335"/>
      <c r="EI62" s="335"/>
      <c r="EJ62" s="335"/>
      <c r="EK62" s="335"/>
      <c r="EL62" s="335"/>
      <c r="EM62" s="335"/>
      <c r="EN62" s="335"/>
      <c r="EO62" s="335"/>
      <c r="EP62" s="335"/>
      <c r="EQ62" s="335"/>
      <c r="ER62" s="335"/>
      <c r="ES62" s="335"/>
      <c r="ET62" s="335"/>
      <c r="EU62" s="335"/>
      <c r="EV62" s="335"/>
      <c r="EW62" s="335"/>
      <c r="EX62" s="335"/>
      <c r="EY62" s="335"/>
      <c r="EZ62" s="335"/>
      <c r="FA62" s="335"/>
      <c r="FB62" s="335"/>
      <c r="FC62" s="335"/>
      <c r="FD62" s="335"/>
      <c r="FE62" s="335"/>
      <c r="FF62" s="335"/>
      <c r="FG62" s="335"/>
      <c r="FH62" s="335"/>
      <c r="FI62" s="335"/>
      <c r="FJ62" s="335"/>
      <c r="FK62" s="335"/>
      <c r="FL62" s="335"/>
      <c r="FM62" s="335"/>
      <c r="FN62" s="335"/>
      <c r="FO62" s="335"/>
      <c r="FP62" s="335"/>
      <c r="FQ62" s="335"/>
      <c r="FR62" s="335"/>
      <c r="FS62" s="335"/>
      <c r="FT62" s="335"/>
      <c r="FU62" s="335"/>
      <c r="FV62" s="335"/>
      <c r="FW62" s="335"/>
      <c r="FX62" s="335"/>
      <c r="FY62" s="335"/>
      <c r="FZ62" s="335"/>
      <c r="GA62" s="335"/>
      <c r="GB62" s="335"/>
      <c r="GC62" s="335"/>
      <c r="GD62" s="335"/>
      <c r="GE62" s="335"/>
      <c r="GF62" s="335"/>
      <c r="GG62" s="335"/>
      <c r="GH62" s="335"/>
      <c r="GI62" s="335"/>
      <c r="GJ62" s="335"/>
      <c r="GK62" s="335"/>
      <c r="GL62" s="335"/>
      <c r="GM62" s="335"/>
      <c r="GN62" s="335"/>
      <c r="GO62" s="335"/>
      <c r="GP62" s="335"/>
      <c r="GQ62" s="335"/>
      <c r="GR62" s="335"/>
      <c r="GS62" s="335"/>
      <c r="GT62" s="335"/>
      <c r="GU62" s="335"/>
      <c r="GV62" s="335"/>
      <c r="GW62" s="335"/>
      <c r="GX62" s="335"/>
      <c r="GY62" s="335"/>
      <c r="GZ62" s="335"/>
      <c r="HA62" s="335"/>
      <c r="HB62" s="335"/>
      <c r="HC62" s="335"/>
      <c r="HD62" s="335"/>
      <c r="HE62" s="335"/>
      <c r="HF62" s="335"/>
      <c r="HG62" s="335"/>
      <c r="HH62" s="335"/>
      <c r="HI62" s="335"/>
      <c r="HJ62" s="335"/>
      <c r="HK62" s="335"/>
      <c r="HL62" s="335"/>
      <c r="HM62" s="335"/>
    </row>
    <row r="63" spans="1:236" ht="15" customHeight="1" x14ac:dyDescent="0.25">
      <c r="A63" s="346"/>
      <c r="O63" s="422"/>
      <c r="P63" s="423"/>
      <c r="Q63" s="335"/>
      <c r="R63" s="335"/>
      <c r="S63" s="335"/>
      <c r="T63" s="335"/>
      <c r="U63" s="335"/>
      <c r="V63" s="335"/>
      <c r="W63" s="335"/>
      <c r="X63" s="335"/>
      <c r="Y63" s="335"/>
      <c r="Z63" s="335"/>
      <c r="AA63" s="335"/>
      <c r="AB63" s="335"/>
      <c r="AC63" s="335"/>
      <c r="AD63" s="335"/>
      <c r="AE63" s="335"/>
      <c r="AF63" s="335"/>
      <c r="AG63" s="335"/>
      <c r="AH63" s="335"/>
      <c r="AI63" s="335"/>
      <c r="AJ63" s="335"/>
      <c r="AK63" s="335"/>
      <c r="AL63" s="335"/>
      <c r="AM63" s="335"/>
      <c r="AN63" s="335"/>
      <c r="AO63" s="335"/>
      <c r="AP63" s="335"/>
      <c r="AQ63" s="335"/>
      <c r="AR63" s="335"/>
      <c r="AS63" s="335"/>
      <c r="AT63" s="335"/>
      <c r="AU63" s="335"/>
      <c r="AV63" s="335"/>
      <c r="AW63" s="335"/>
      <c r="AX63" s="335"/>
      <c r="AY63" s="335"/>
      <c r="AZ63" s="335"/>
      <c r="BA63" s="335"/>
      <c r="BB63" s="335"/>
      <c r="BC63" s="335"/>
      <c r="BD63" s="335"/>
      <c r="BE63" s="335"/>
      <c r="BF63" s="335"/>
      <c r="BG63" s="335"/>
      <c r="BH63" s="335"/>
      <c r="BI63" s="335"/>
      <c r="BJ63" s="335"/>
      <c r="BK63" s="335"/>
      <c r="BL63" s="335"/>
      <c r="BM63" s="335"/>
      <c r="BN63" s="335"/>
      <c r="BO63" s="335"/>
      <c r="BP63" s="335"/>
      <c r="BQ63" s="335"/>
      <c r="BR63" s="335"/>
      <c r="BS63" s="335"/>
      <c r="BT63" s="335"/>
      <c r="BU63" s="335"/>
      <c r="BV63" s="335"/>
      <c r="BW63" s="335"/>
      <c r="BX63" s="335"/>
      <c r="BY63" s="335"/>
      <c r="BZ63" s="335"/>
      <c r="CA63" s="335"/>
      <c r="CB63" s="335"/>
      <c r="CC63" s="335"/>
      <c r="CD63" s="335"/>
      <c r="CE63" s="335"/>
      <c r="CF63" s="335"/>
      <c r="CG63" s="335"/>
      <c r="CH63" s="335"/>
      <c r="CI63" s="335"/>
      <c r="CJ63" s="335"/>
      <c r="CK63" s="335"/>
      <c r="CL63" s="335"/>
      <c r="CM63" s="335"/>
      <c r="CN63" s="335"/>
      <c r="CO63" s="335"/>
      <c r="CP63" s="335"/>
      <c r="CQ63" s="335"/>
      <c r="CR63" s="335"/>
      <c r="CS63" s="335"/>
      <c r="CT63" s="335"/>
      <c r="CU63" s="335"/>
      <c r="CV63" s="335"/>
      <c r="CW63" s="335"/>
      <c r="CX63" s="335"/>
      <c r="CY63" s="335"/>
      <c r="CZ63" s="335"/>
      <c r="DA63" s="335"/>
      <c r="DB63" s="335"/>
      <c r="DC63" s="335"/>
      <c r="DD63" s="335"/>
      <c r="DE63" s="335"/>
      <c r="DF63" s="335"/>
      <c r="DG63" s="335"/>
      <c r="DH63" s="335"/>
      <c r="DI63" s="335"/>
      <c r="DJ63" s="335"/>
      <c r="DK63" s="335"/>
      <c r="DL63" s="335"/>
      <c r="DM63" s="335"/>
      <c r="DN63" s="335"/>
      <c r="DO63" s="335"/>
      <c r="DP63" s="335"/>
      <c r="DQ63" s="335"/>
      <c r="DR63" s="335"/>
      <c r="DS63" s="335"/>
      <c r="DT63" s="335"/>
      <c r="DU63" s="335"/>
      <c r="DV63" s="335"/>
      <c r="DW63" s="335"/>
      <c r="DX63" s="335"/>
      <c r="DY63" s="335"/>
      <c r="DZ63" s="335"/>
      <c r="EA63" s="335"/>
      <c r="EB63" s="335"/>
      <c r="EC63" s="335"/>
      <c r="ED63" s="335"/>
      <c r="EE63" s="335"/>
      <c r="EF63" s="335"/>
      <c r="EG63" s="335"/>
      <c r="EH63" s="335"/>
      <c r="EI63" s="335"/>
      <c r="EJ63" s="335"/>
      <c r="EK63" s="335"/>
      <c r="EL63" s="335"/>
      <c r="EM63" s="335"/>
      <c r="EN63" s="335"/>
      <c r="EO63" s="335"/>
      <c r="EP63" s="335"/>
      <c r="EQ63" s="335"/>
      <c r="ER63" s="335"/>
      <c r="ES63" s="335"/>
      <c r="ET63" s="335"/>
      <c r="EU63" s="335"/>
      <c r="EV63" s="335"/>
      <c r="EW63" s="335"/>
      <c r="EX63" s="335"/>
      <c r="EY63" s="335"/>
      <c r="EZ63" s="335"/>
      <c r="FA63" s="335"/>
      <c r="FB63" s="335"/>
      <c r="FC63" s="335"/>
      <c r="FD63" s="335"/>
      <c r="FE63" s="335"/>
      <c r="FF63" s="335"/>
      <c r="FG63" s="335"/>
      <c r="FH63" s="335"/>
      <c r="FI63" s="335"/>
      <c r="FJ63" s="335"/>
      <c r="FK63" s="335"/>
      <c r="FL63" s="335"/>
      <c r="FM63" s="335"/>
      <c r="FN63" s="335"/>
      <c r="FO63" s="335"/>
      <c r="FP63" s="335"/>
      <c r="FQ63" s="335"/>
      <c r="FR63" s="335"/>
      <c r="FS63" s="335"/>
      <c r="FT63" s="335"/>
      <c r="FU63" s="335"/>
      <c r="FV63" s="335"/>
      <c r="FW63" s="335"/>
      <c r="FX63" s="335"/>
      <c r="FY63" s="335"/>
      <c r="FZ63" s="335"/>
      <c r="GA63" s="335"/>
      <c r="GB63" s="335"/>
      <c r="GC63" s="335"/>
      <c r="GD63" s="335"/>
      <c r="GE63" s="335"/>
      <c r="GF63" s="335"/>
      <c r="GG63" s="335"/>
      <c r="GH63" s="335"/>
      <c r="GI63" s="335"/>
      <c r="GJ63" s="335"/>
      <c r="GK63" s="335"/>
      <c r="GL63" s="335"/>
      <c r="GM63" s="335"/>
      <c r="GN63" s="335"/>
      <c r="GO63" s="335"/>
      <c r="GP63" s="335"/>
      <c r="GQ63" s="335"/>
      <c r="GR63" s="335"/>
      <c r="GS63" s="335"/>
      <c r="GT63" s="335"/>
      <c r="GU63" s="335"/>
      <c r="GV63" s="335"/>
      <c r="GW63" s="335"/>
      <c r="GX63" s="335"/>
      <c r="GY63" s="335"/>
      <c r="GZ63" s="335"/>
      <c r="HA63" s="335"/>
      <c r="HB63" s="335"/>
      <c r="HC63" s="335"/>
      <c r="HD63" s="335"/>
      <c r="HE63" s="335"/>
      <c r="HF63" s="335"/>
      <c r="HG63" s="335"/>
      <c r="HH63" s="335"/>
      <c r="HI63" s="335"/>
      <c r="HJ63" s="335"/>
      <c r="HK63" s="335"/>
      <c r="HL63" s="335"/>
      <c r="HM63" s="335"/>
      <c r="HN63" s="335"/>
      <c r="HO63" s="335"/>
      <c r="HP63" s="335"/>
      <c r="HQ63" s="335"/>
      <c r="HR63" s="335"/>
      <c r="HS63" s="335"/>
      <c r="HT63" s="335"/>
      <c r="HU63" s="335"/>
      <c r="HV63" s="335"/>
      <c r="HW63" s="335"/>
      <c r="HX63" s="335"/>
      <c r="HY63" s="335"/>
      <c r="HZ63" s="335"/>
      <c r="IA63" s="335"/>
      <c r="IB63" s="335"/>
    </row>
    <row r="64" spans="1:236" x14ac:dyDescent="0.25">
      <c r="A64" s="346"/>
      <c r="B64" s="383"/>
      <c r="C64" s="383"/>
      <c r="D64" s="383"/>
      <c r="E64" s="383"/>
      <c r="F64" s="383"/>
      <c r="G64" s="383"/>
      <c r="H64" s="383"/>
      <c r="I64" s="383" t="s">
        <v>121</v>
      </c>
      <c r="J64" s="383"/>
      <c r="K64" s="383"/>
      <c r="L64" s="424"/>
      <c r="M64" s="424"/>
      <c r="N64" s="424"/>
      <c r="O64" s="424">
        <f>ROUND(IF($C$15&lt;1,0,O57/($C$15*100)*10000),2)</f>
        <v>0</v>
      </c>
      <c r="P64" s="369" t="s">
        <v>87</v>
      </c>
      <c r="Q64" s="335"/>
      <c r="R64" s="335"/>
      <c r="S64" s="335"/>
      <c r="T64" s="335"/>
      <c r="U64" s="335"/>
      <c r="V64" s="335"/>
      <c r="W64" s="335"/>
      <c r="X64" s="335"/>
      <c r="Y64" s="335"/>
      <c r="Z64" s="335"/>
      <c r="AA64" s="335"/>
      <c r="AB64" s="335"/>
      <c r="AC64" s="335"/>
      <c r="AD64" s="335"/>
      <c r="AE64" s="335"/>
      <c r="AF64" s="335"/>
      <c r="AG64" s="335"/>
      <c r="AH64" s="335"/>
      <c r="AI64" s="335"/>
      <c r="AJ64" s="335"/>
      <c r="AK64" s="335"/>
      <c r="AL64" s="335"/>
      <c r="AM64" s="335"/>
      <c r="AN64" s="335"/>
      <c r="AO64" s="335"/>
      <c r="AP64" s="335"/>
      <c r="AQ64" s="335"/>
      <c r="AR64" s="335"/>
      <c r="AS64" s="335"/>
      <c r="AT64" s="335"/>
      <c r="HE64" s="335"/>
      <c r="HF64" s="335"/>
      <c r="HG64" s="335"/>
      <c r="HH64" s="335"/>
      <c r="HI64" s="335"/>
      <c r="HJ64" s="335"/>
      <c r="HK64" s="335"/>
      <c r="HL64" s="335"/>
      <c r="HM64" s="335"/>
      <c r="HN64" s="335"/>
    </row>
    <row r="65" spans="2:37" x14ac:dyDescent="0.25">
      <c r="B65" s="335"/>
      <c r="C65" s="335"/>
      <c r="D65" s="335"/>
      <c r="E65" s="335"/>
      <c r="F65" s="335"/>
      <c r="G65" s="335"/>
      <c r="H65" s="443"/>
      <c r="I65" s="425" t="s">
        <v>190</v>
      </c>
      <c r="J65" s="335"/>
      <c r="K65" s="335"/>
      <c r="L65" s="335"/>
      <c r="M65" s="335"/>
      <c r="N65" s="335"/>
      <c r="O65" s="426">
        <f>ROUND(IF($C$15&lt;1,0,(L57)/($C$15*100)*10000),2)</f>
        <v>0</v>
      </c>
      <c r="P65" s="338" t="s">
        <v>87</v>
      </c>
      <c r="Q65" s="335"/>
      <c r="R65" s="335"/>
      <c r="S65" s="335"/>
      <c r="T65" s="335"/>
      <c r="U65" s="335"/>
      <c r="V65" s="335"/>
      <c r="W65" s="335"/>
      <c r="X65" s="335"/>
      <c r="Y65" s="335"/>
      <c r="Z65" s="335"/>
      <c r="AA65" s="335"/>
      <c r="AB65" s="335"/>
      <c r="AC65" s="335"/>
      <c r="AD65" s="335"/>
      <c r="AE65" s="335"/>
      <c r="AF65" s="335"/>
      <c r="AG65" s="335"/>
      <c r="AH65" s="335"/>
      <c r="AI65" s="335"/>
      <c r="AJ65" s="335"/>
      <c r="AK65" s="335"/>
    </row>
  </sheetData>
  <sheetProtection algorithmName="SHA-512" hashValue="HbOgTLQjiHJEQjNclR9nJALhHeWBX4OupvEJ5A6DChhYuP0LfkP9S+byQUHgIYU3ZNYeVqhajVFzY8ikEtvQ9Q==" saltValue="HACTnE4zSoHm9OSQtz1xU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7457" r:id="rId3" name="Button 1">
              <controlPr defaultSize="0" print="0" autoFill="0" autoPict="0" macro="[0]!Info">
                <anchor moveWithCells="1">
                  <from>
                    <xdr:col>0</xdr:col>
                    <xdr:colOff>68580</xdr:colOff>
                    <xdr:row>0</xdr:row>
                    <xdr:rowOff>38100</xdr:rowOff>
                  </from>
                  <to>
                    <xdr:col>0</xdr:col>
                    <xdr:colOff>571500</xdr:colOff>
                    <xdr:row>3</xdr:row>
                    <xdr:rowOff>45720</xdr:rowOff>
                  </to>
                </anchor>
              </controlPr>
            </control>
          </mc:Choice>
        </mc:AlternateContent>
        <mc:AlternateContent xmlns:mc="http://schemas.openxmlformats.org/markup-compatibility/2006">
          <mc:Choice Requires="x14">
            <control shapeId="147458" r:id="rId4" name="Button 2">
              <controlPr defaultSize="0" print="0" autoFill="0" autoPict="0" macro="[0]!Info">
                <anchor moveWithCells="1">
                  <from>
                    <xdr:col>15</xdr:col>
                    <xdr:colOff>297180</xdr:colOff>
                    <xdr:row>72</xdr:row>
                    <xdr:rowOff>76200</xdr:rowOff>
                  </from>
                  <to>
                    <xdr:col>15</xdr:col>
                    <xdr:colOff>807720</xdr:colOff>
                    <xdr:row>73</xdr:row>
                    <xdr:rowOff>152400</xdr:rowOff>
                  </to>
                </anchor>
              </controlPr>
            </control>
          </mc:Choice>
        </mc:AlternateContent>
        <mc:AlternateContent xmlns:mc="http://schemas.openxmlformats.org/markup-compatibility/2006">
          <mc:Choice Requires="x14">
            <control shapeId="147459" r:id="rId5" name="Button 3">
              <controlPr defaultSize="0" print="0" autoFill="0" autoPict="0" macro="[0]!Info">
                <anchor moveWithCells="1">
                  <from>
                    <xdr:col>0</xdr:col>
                    <xdr:colOff>68580</xdr:colOff>
                    <xdr:row>0</xdr:row>
                    <xdr:rowOff>76200</xdr:rowOff>
                  </from>
                  <to>
                    <xdr:col>0</xdr:col>
                    <xdr:colOff>579120</xdr:colOff>
                    <xdr:row>3</xdr:row>
                    <xdr:rowOff>114300</xdr:rowOff>
                  </to>
                </anchor>
              </controlPr>
            </control>
          </mc:Choice>
        </mc:AlternateContent>
        <mc:AlternateContent xmlns:mc="http://schemas.openxmlformats.org/markup-compatibility/2006">
          <mc:Choice Requires="x14">
            <control shapeId="147460" r:id="rId6" name="Button 4">
              <controlPr defaultSize="0" print="0" autoFill="0" autoPict="0" macro="[0]!Info">
                <anchor moveWithCells="1">
                  <from>
                    <xdr:col>0</xdr:col>
                    <xdr:colOff>68580</xdr:colOff>
                    <xdr:row>0</xdr:row>
                    <xdr:rowOff>76200</xdr:rowOff>
                  </from>
                  <to>
                    <xdr:col>0</xdr:col>
                    <xdr:colOff>579120</xdr:colOff>
                    <xdr:row>3</xdr:row>
                    <xdr:rowOff>114300</xdr:rowOff>
                  </to>
                </anchor>
              </controlPr>
            </control>
          </mc:Choice>
        </mc:AlternateContent>
        <mc:AlternateContent xmlns:mc="http://schemas.openxmlformats.org/markup-compatibility/2006">
          <mc:Choice Requires="x14">
            <control shapeId="147461" r:id="rId7" name="Button 5">
              <controlPr defaultSize="0" print="0" autoFill="0" autoPict="0" macro="[0]!Info">
                <anchor moveWithCells="1">
                  <from>
                    <xdr:col>0</xdr:col>
                    <xdr:colOff>68580</xdr:colOff>
                    <xdr:row>0</xdr:row>
                    <xdr:rowOff>76200</xdr:rowOff>
                  </from>
                  <to>
                    <xdr:col>0</xdr:col>
                    <xdr:colOff>579120</xdr:colOff>
                    <xdr:row>3</xdr:row>
                    <xdr:rowOff>114300</xdr:rowOff>
                  </to>
                </anchor>
              </controlPr>
            </control>
          </mc:Choice>
        </mc:AlternateContent>
        <mc:AlternateContent xmlns:mc="http://schemas.openxmlformats.org/markup-compatibility/2006">
          <mc:Choice Requires="x14">
            <control shapeId="147462" r:id="rId8" name="Button 6">
              <controlPr defaultSize="0" print="0" autoFill="0" autoPict="0" macro="[0]!Info">
                <anchor moveWithCells="1">
                  <from>
                    <xdr:col>0</xdr:col>
                    <xdr:colOff>68580</xdr:colOff>
                    <xdr:row>0</xdr:row>
                    <xdr:rowOff>76200</xdr:rowOff>
                  </from>
                  <to>
                    <xdr:col>0</xdr:col>
                    <xdr:colOff>579120</xdr:colOff>
                    <xdr:row>3</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pageSetUpPr fitToPage="1"/>
  </sheetPr>
  <dimension ref="A1:IV94"/>
  <sheetViews>
    <sheetView showGridLines="0" topLeftCell="A19" zoomScale="80" zoomScaleNormal="80" workbookViewId="0">
      <selection activeCell="D45" sqref="D45"/>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s>
  <sheetData>
    <row r="1" spans="1:256" ht="21" x14ac:dyDescent="0.4">
      <c r="A1" s="491" t="s">
        <v>120</v>
      </c>
      <c r="B1" s="491"/>
      <c r="C1" s="491"/>
      <c r="D1" s="491"/>
      <c r="E1" s="491"/>
      <c r="F1" s="491"/>
      <c r="G1" s="491"/>
      <c r="H1" s="491"/>
      <c r="I1" s="491"/>
      <c r="J1" s="491"/>
      <c r="K1" s="491"/>
      <c r="L1" s="491"/>
      <c r="M1" s="491"/>
      <c r="N1" s="491"/>
      <c r="O1" s="491"/>
      <c r="P1" s="491"/>
    </row>
    <row r="2" spans="1:256" ht="21" x14ac:dyDescent="0.4">
      <c r="A2" s="476" t="s">
        <v>277</v>
      </c>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476"/>
      <c r="AR2" s="476"/>
      <c r="AS2" s="476"/>
      <c r="AT2" s="476"/>
      <c r="AU2" s="476"/>
      <c r="AV2" s="476"/>
      <c r="AW2" s="476"/>
      <c r="AX2" s="476"/>
      <c r="AY2" s="476"/>
      <c r="AZ2" s="476"/>
      <c r="BA2" s="476"/>
      <c r="BB2" s="476"/>
      <c r="BC2" s="476"/>
      <c r="BD2" s="476"/>
      <c r="BE2" s="476"/>
      <c r="BF2" s="476"/>
      <c r="BG2" s="476"/>
      <c r="BH2" s="476"/>
      <c r="BI2" s="476"/>
      <c r="BJ2" s="476"/>
      <c r="BK2" s="476"/>
      <c r="BL2" s="476"/>
      <c r="BM2" s="476"/>
      <c r="BN2" s="476"/>
      <c r="BO2" s="476"/>
      <c r="BP2" s="476"/>
      <c r="BQ2" s="476"/>
      <c r="BR2" s="476"/>
      <c r="BS2" s="476"/>
      <c r="BT2" s="476"/>
      <c r="BU2" s="476"/>
      <c r="BV2" s="476"/>
      <c r="BW2" s="476"/>
      <c r="BX2" s="476"/>
      <c r="BY2" s="476"/>
      <c r="BZ2" s="476"/>
      <c r="CA2" s="476"/>
      <c r="CB2" s="476"/>
      <c r="CC2" s="476"/>
      <c r="CD2" s="476"/>
      <c r="CE2" s="476"/>
      <c r="CF2" s="476"/>
      <c r="CG2" s="476"/>
      <c r="CH2" s="476"/>
      <c r="CI2" s="476"/>
      <c r="CJ2" s="476"/>
      <c r="CK2" s="476"/>
      <c r="CL2" s="476"/>
      <c r="CM2" s="476"/>
      <c r="CN2" s="476"/>
      <c r="CO2" s="476"/>
      <c r="CP2" s="476"/>
      <c r="CQ2" s="476"/>
      <c r="CR2" s="476"/>
      <c r="CS2" s="476"/>
      <c r="CT2" s="476"/>
      <c r="CU2" s="476"/>
      <c r="CV2" s="476"/>
      <c r="CW2" s="476"/>
      <c r="CX2" s="476"/>
      <c r="CY2" s="476"/>
      <c r="CZ2" s="476"/>
      <c r="DA2" s="476"/>
      <c r="DB2" s="476"/>
      <c r="DC2" s="476"/>
      <c r="DD2" s="476"/>
      <c r="DE2" s="476"/>
      <c r="DF2" s="476"/>
      <c r="DG2" s="476"/>
      <c r="DH2" s="476"/>
      <c r="DI2" s="476"/>
      <c r="DJ2" s="476"/>
      <c r="DK2" s="476"/>
      <c r="DL2" s="476"/>
      <c r="DM2" s="476"/>
      <c r="DN2" s="476"/>
      <c r="DO2" s="476"/>
      <c r="DP2" s="476"/>
      <c r="DQ2" s="476"/>
      <c r="DR2" s="476"/>
      <c r="DS2" s="476"/>
      <c r="DT2" s="476"/>
      <c r="DU2" s="476"/>
      <c r="DV2" s="476"/>
      <c r="DW2" s="476"/>
      <c r="DX2" s="476"/>
      <c r="DY2" s="476"/>
      <c r="DZ2" s="476"/>
      <c r="EA2" s="476"/>
      <c r="EB2" s="476"/>
      <c r="EC2" s="476"/>
      <c r="ED2" s="476"/>
      <c r="EE2" s="476"/>
      <c r="EF2" s="476"/>
      <c r="EG2" s="476"/>
      <c r="EH2" s="476"/>
      <c r="EI2" s="476"/>
      <c r="EJ2" s="476"/>
      <c r="EK2" s="476"/>
      <c r="EL2" s="476"/>
      <c r="EM2" s="476"/>
      <c r="EN2" s="476"/>
      <c r="EO2" s="476"/>
      <c r="EP2" s="476"/>
      <c r="EQ2" s="476"/>
      <c r="ER2" s="476"/>
      <c r="ES2" s="476"/>
      <c r="ET2" s="476"/>
      <c r="EU2" s="476"/>
      <c r="EV2" s="476"/>
      <c r="EW2" s="476"/>
      <c r="EX2" s="476"/>
      <c r="EY2" s="476"/>
      <c r="EZ2" s="476"/>
      <c r="FA2" s="476"/>
      <c r="FB2" s="476"/>
      <c r="FC2" s="476"/>
      <c r="FD2" s="476"/>
      <c r="FE2" s="476"/>
      <c r="FF2" s="476"/>
      <c r="FG2" s="476"/>
      <c r="FH2" s="476"/>
      <c r="FI2" s="476"/>
      <c r="FJ2" s="476"/>
      <c r="FK2" s="476"/>
      <c r="FL2" s="476"/>
      <c r="FM2" s="476"/>
      <c r="FN2" s="476"/>
      <c r="FO2" s="476"/>
      <c r="FP2" s="476"/>
      <c r="FQ2" s="476"/>
      <c r="FR2" s="476"/>
      <c r="FS2" s="476"/>
      <c r="FT2" s="476"/>
      <c r="FU2" s="476"/>
      <c r="FV2" s="476"/>
      <c r="FW2" s="476"/>
      <c r="FX2" s="476"/>
      <c r="FY2" s="476"/>
      <c r="FZ2" s="476"/>
      <c r="GA2" s="476"/>
      <c r="GB2" s="476"/>
      <c r="GC2" s="476"/>
      <c r="GD2" s="476"/>
      <c r="GE2" s="476"/>
      <c r="GF2" s="476"/>
      <c r="GG2" s="476"/>
      <c r="GH2" s="476"/>
      <c r="GI2" s="476"/>
      <c r="GJ2" s="476"/>
      <c r="GK2" s="476"/>
      <c r="GL2" s="476"/>
      <c r="GM2" s="476"/>
      <c r="GN2" s="476"/>
      <c r="GO2" s="476"/>
      <c r="GP2" s="476"/>
      <c r="GQ2" s="476"/>
      <c r="GR2" s="476"/>
      <c r="GS2" s="476"/>
      <c r="GT2" s="476"/>
      <c r="GU2" s="476"/>
      <c r="GV2" s="476"/>
      <c r="GW2" s="476"/>
      <c r="GX2" s="476"/>
      <c r="GY2" s="476"/>
      <c r="GZ2" s="476"/>
      <c r="HA2" s="476"/>
      <c r="HB2" s="476"/>
      <c r="HC2" s="476"/>
      <c r="HD2" s="476"/>
      <c r="HE2" s="476"/>
      <c r="HF2" s="476"/>
      <c r="HG2" s="476"/>
      <c r="HH2" s="476"/>
      <c r="HI2" s="476"/>
      <c r="HJ2" s="476"/>
      <c r="HK2" s="476"/>
      <c r="HL2" s="476"/>
      <c r="HM2" s="476"/>
      <c r="HN2" s="476"/>
      <c r="HO2" s="476"/>
      <c r="HP2" s="476"/>
      <c r="HQ2" s="476"/>
      <c r="HR2" s="476"/>
      <c r="HS2" s="476"/>
      <c r="HT2" s="476"/>
      <c r="HU2" s="476"/>
      <c r="HV2" s="476"/>
      <c r="HW2" s="476"/>
      <c r="HX2" s="476"/>
      <c r="HY2" s="476"/>
      <c r="HZ2" s="476"/>
      <c r="IA2" s="476"/>
      <c r="IB2" s="476"/>
      <c r="IC2" s="476"/>
      <c r="ID2" s="476"/>
      <c r="IE2" s="476"/>
      <c r="IF2" s="476"/>
      <c r="IG2" s="476"/>
      <c r="IH2" s="476"/>
      <c r="II2" s="476"/>
      <c r="IJ2" s="476"/>
      <c r="IK2" s="476"/>
      <c r="IL2" s="476"/>
      <c r="IM2" s="476"/>
      <c r="IN2" s="476"/>
      <c r="IO2" s="476"/>
      <c r="IP2" s="476"/>
      <c r="IQ2" s="476"/>
      <c r="IR2" s="476"/>
      <c r="IS2" s="476"/>
      <c r="IT2" s="476"/>
      <c r="IU2" s="476"/>
      <c r="IV2" s="476"/>
    </row>
    <row r="3" spans="1:256" ht="17.399999999999999" x14ac:dyDescent="0.3">
      <c r="A3" s="492" t="s">
        <v>257</v>
      </c>
      <c r="B3" s="492"/>
      <c r="C3" s="492"/>
      <c r="D3" s="492"/>
      <c r="E3" s="492"/>
      <c r="F3" s="492"/>
      <c r="G3" s="492"/>
      <c r="H3" s="492"/>
      <c r="I3" s="492"/>
      <c r="J3" s="492"/>
      <c r="K3" s="492"/>
      <c r="L3" s="492"/>
      <c r="M3" s="492"/>
      <c r="N3" s="492"/>
      <c r="O3" s="492"/>
      <c r="P3" s="492"/>
    </row>
    <row r="4" spans="1:256" ht="15.6" x14ac:dyDescent="0.3">
      <c r="A4" s="477" t="str">
        <f>'Customer Info'!B11</f>
        <v>Breakdown of Charges Based on Entered Information</v>
      </c>
      <c r="B4" s="477"/>
      <c r="C4" s="477"/>
      <c r="D4" s="477"/>
      <c r="E4" s="477"/>
      <c r="F4" s="477"/>
      <c r="G4" s="477"/>
      <c r="H4" s="477"/>
      <c r="I4" s="477"/>
      <c r="J4" s="477"/>
      <c r="K4" s="477"/>
      <c r="L4" s="477"/>
      <c r="M4" s="477"/>
      <c r="N4" s="477"/>
      <c r="O4" s="477"/>
      <c r="P4" s="477"/>
    </row>
    <row r="5" spans="1:256" ht="15" x14ac:dyDescent="0.25">
      <c r="A5" s="75"/>
      <c r="B5" s="75"/>
      <c r="C5" s="75"/>
      <c r="D5" s="75"/>
      <c r="E5" s="75"/>
      <c r="F5" s="75"/>
      <c r="G5" s="75"/>
      <c r="H5" s="75"/>
      <c r="I5" s="75"/>
      <c r="J5" s="75"/>
      <c r="K5" s="75"/>
    </row>
    <row r="6" spans="1:256" x14ac:dyDescent="0.25">
      <c r="A6" s="76">
        <f ca="1">TODAY()</f>
        <v>45744</v>
      </c>
      <c r="B6" s="210" t="s">
        <v>254</v>
      </c>
      <c r="C6" s="76"/>
      <c r="D6" s="76"/>
      <c r="E6" s="76"/>
      <c r="F6" s="76"/>
      <c r="G6" s="76"/>
      <c r="H6" s="76"/>
      <c r="I6" s="76"/>
    </row>
    <row r="7" spans="1:256" ht="24.6" x14ac:dyDescent="0.4">
      <c r="A7" s="502"/>
      <c r="B7" s="502"/>
      <c r="C7" s="502"/>
      <c r="D7" s="502"/>
      <c r="E7" s="502"/>
      <c r="F7" s="502"/>
      <c r="G7" s="502"/>
      <c r="H7" s="502"/>
      <c r="I7" s="502"/>
      <c r="J7" s="502"/>
      <c r="K7" s="502"/>
      <c r="L7" s="502"/>
      <c r="M7" s="502"/>
      <c r="N7" s="502"/>
      <c r="O7" s="502"/>
      <c r="P7" s="502"/>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4</v>
      </c>
      <c r="C10" s="194" t="str">
        <f>LOOKUP(B10,R10:AD10,R11:AD11)</f>
        <v>April</v>
      </c>
      <c r="D10" s="133">
        <f>'Customer Info'!C9</f>
        <v>2025</v>
      </c>
      <c r="S10">
        <v>1</v>
      </c>
      <c r="T10">
        <v>2</v>
      </c>
      <c r="U10">
        <v>3</v>
      </c>
      <c r="V10">
        <v>4</v>
      </c>
      <c r="W10">
        <v>5</v>
      </c>
      <c r="X10">
        <v>6</v>
      </c>
      <c r="Y10">
        <v>7</v>
      </c>
      <c r="Z10">
        <v>8</v>
      </c>
      <c r="AA10">
        <v>9</v>
      </c>
      <c r="AB10">
        <v>10</v>
      </c>
      <c r="AC10">
        <v>11</v>
      </c>
      <c r="AD10">
        <v>12</v>
      </c>
    </row>
    <row r="11" spans="1:256" ht="15" customHeight="1" x14ac:dyDescent="0.25">
      <c r="A11" s="490"/>
      <c r="B11" s="490"/>
      <c r="C11" s="490"/>
      <c r="D11" s="490"/>
      <c r="E11" s="490"/>
      <c r="F11" s="490"/>
      <c r="G11" s="490"/>
      <c r="H11" s="490"/>
      <c r="I11" s="490"/>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5">
      <c r="A12" s="28" t="s">
        <v>27</v>
      </c>
      <c r="B12" s="22"/>
      <c r="C12" s="22"/>
      <c r="D12" s="22"/>
      <c r="E12" s="22"/>
      <c r="F12" s="22"/>
      <c r="G12" s="22"/>
      <c r="H12" s="22"/>
      <c r="I12" s="22"/>
      <c r="J12" s="22"/>
      <c r="K12" s="22"/>
      <c r="L12" s="22"/>
      <c r="M12" s="22"/>
      <c r="N12" s="22"/>
      <c r="O12" s="22"/>
      <c r="P12" s="22"/>
      <c r="R12" s="3" t="s">
        <v>187</v>
      </c>
      <c r="S12" s="207">
        <f>'Rider Rates'!$C$23</f>
        <v>7.0209999999999995E-2</v>
      </c>
      <c r="T12" s="207">
        <f>'Rider Rates'!$C$23</f>
        <v>7.0209999999999995E-2</v>
      </c>
      <c r="U12" s="207">
        <f>'Rider Rates'!$C$23</f>
        <v>7.0209999999999995E-2</v>
      </c>
      <c r="V12" s="207">
        <f>'Rider Rates'!$C$23</f>
        <v>7.0209999999999995E-2</v>
      </c>
      <c r="W12" s="207">
        <f>'Rider Rates'!$C$23</f>
        <v>7.0209999999999995E-2</v>
      </c>
      <c r="X12" s="207">
        <f>'Rider Rates'!$B$23</f>
        <v>7.0209999999999995E-2</v>
      </c>
      <c r="Y12" s="207">
        <f>'Rider Rates'!$B$23</f>
        <v>7.0209999999999995E-2</v>
      </c>
      <c r="Z12" s="207">
        <f>'Rider Rates'!$B$23</f>
        <v>7.0209999999999995E-2</v>
      </c>
      <c r="AA12" s="207">
        <f>'Rider Rates'!$B$23</f>
        <v>7.0209999999999995E-2</v>
      </c>
      <c r="AB12" s="207">
        <f>'Rider Rates'!$C$23</f>
        <v>7.0209999999999995E-2</v>
      </c>
      <c r="AC12" s="207">
        <f>'Rider Rates'!$C$23</f>
        <v>7.0209999999999995E-2</v>
      </c>
      <c r="AD12" s="207">
        <f>'Rider Rates'!$C$23</f>
        <v>7.0209999999999995E-2</v>
      </c>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ROUND(C14*C20,1)</f>
        <v>0</v>
      </c>
      <c r="E14" s="29" t="s">
        <v>45</v>
      </c>
      <c r="F14" s="30"/>
      <c r="G14" s="29" t="s">
        <v>15</v>
      </c>
      <c r="I14" s="53" t="s">
        <v>15</v>
      </c>
      <c r="J14" s="29"/>
      <c r="K14" s="29"/>
      <c r="L14" s="29"/>
      <c r="M14" s="29"/>
      <c r="N14" s="29"/>
    </row>
    <row r="15" spans="1:256" x14ac:dyDescent="0.25">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5">
      <c r="A17" s="31" t="s">
        <v>283</v>
      </c>
      <c r="B17" s="31"/>
      <c r="C17" s="32">
        <f>'Customer Info'!$B$27</f>
        <v>0</v>
      </c>
      <c r="D17" s="32">
        <f>$C$17*$C$20</f>
        <v>0</v>
      </c>
      <c r="E17" s="31" t="s">
        <v>286</v>
      </c>
      <c r="F17" s="33"/>
      <c r="G17" s="31"/>
      <c r="H17" s="31"/>
      <c r="I17" s="31"/>
      <c r="J17" s="31"/>
      <c r="K17" s="31"/>
      <c r="L17" s="31"/>
      <c r="M17" s="31"/>
      <c r="N17" s="31"/>
      <c r="O17" s="31"/>
    </row>
    <row r="18" spans="1:30" x14ac:dyDescent="0.25">
      <c r="A18" s="31" t="s">
        <v>284</v>
      </c>
      <c r="B18" s="31"/>
      <c r="C18" s="285">
        <f>IF('Customer Info'!$B$18=0,0,ROUND(MAX(ROUND('Customer Info'!$B$18*'GS SEC'!C20,1),ROUND('Customer Info'!$B$19*'GS SEC'!C20,1))/'Customer Info'!$D$29,1))</f>
        <v>0</v>
      </c>
      <c r="D18" s="285">
        <f>$C$18</f>
        <v>0</v>
      </c>
      <c r="E18" s="31" t="s">
        <v>287</v>
      </c>
      <c r="F18" s="33"/>
      <c r="G18" s="31"/>
      <c r="H18" s="31"/>
      <c r="I18" s="31"/>
      <c r="J18" s="31"/>
      <c r="K18" s="31"/>
      <c r="L18" s="31"/>
      <c r="M18" s="31"/>
      <c r="N18" s="31"/>
      <c r="O18" s="31"/>
    </row>
    <row r="19" spans="1:30" x14ac:dyDescent="0.25">
      <c r="A19" s="31" t="s">
        <v>285</v>
      </c>
      <c r="B19" s="31"/>
      <c r="C19" s="32"/>
      <c r="D19" s="285">
        <f>MAX(100,ROUND(1.15*(MAX('Customer Info'!$B$18*'GS SEC'!C20,'Customer Info'!$B$19*'GS SEC'!C20)),1))</f>
        <v>100</v>
      </c>
      <c r="E19" s="31" t="s">
        <v>287</v>
      </c>
      <c r="F19" s="33"/>
      <c r="G19" s="31"/>
      <c r="H19" s="31"/>
      <c r="I19" s="31"/>
      <c r="J19" s="31"/>
      <c r="K19" s="31"/>
      <c r="L19" s="31"/>
      <c r="M19" s="31"/>
      <c r="N19" s="31"/>
      <c r="O19" s="31"/>
    </row>
    <row r="20" spans="1:30" x14ac:dyDescent="0.25">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04" t="s">
        <v>15</v>
      </c>
      <c r="E21" s="504"/>
      <c r="F21" s="504"/>
      <c r="G21" s="504"/>
      <c r="H21" s="504"/>
      <c r="K21" s="31"/>
      <c r="L21" s="31"/>
      <c r="M21" s="31"/>
      <c r="N21" s="31"/>
      <c r="O21" s="50"/>
    </row>
    <row r="22" spans="1:30" x14ac:dyDescent="0.25">
      <c r="A22" s="31" t="s">
        <v>15</v>
      </c>
      <c r="B22" s="31"/>
      <c r="C22" s="82" t="s">
        <v>15</v>
      </c>
      <c r="D22" s="504" t="s">
        <v>15</v>
      </c>
      <c r="E22" s="504"/>
      <c r="F22" s="504"/>
      <c r="G22" s="504"/>
      <c r="H22" s="504"/>
      <c r="I22" s="23"/>
      <c r="J22" s="23"/>
      <c r="K22" s="31"/>
      <c r="L22" s="31"/>
      <c r="M22" s="31"/>
      <c r="N22" s="31"/>
      <c r="O22" s="50"/>
    </row>
    <row r="23" spans="1:30" x14ac:dyDescent="0.25">
      <c r="A23" s="31"/>
      <c r="B23" s="31"/>
      <c r="C23" s="33"/>
      <c r="D23" s="33"/>
      <c r="E23" s="33"/>
      <c r="F23" s="33"/>
      <c r="G23" s="23"/>
      <c r="H23" s="23"/>
      <c r="I23" s="23"/>
      <c r="J23" s="23"/>
      <c r="K23" s="31"/>
      <c r="L23" s="31"/>
      <c r="M23" s="31"/>
      <c r="N23" s="31"/>
      <c r="O23" s="31"/>
    </row>
    <row r="24" spans="1:30" x14ac:dyDescent="0.25">
      <c r="A24" s="28" t="s">
        <v>31</v>
      </c>
      <c r="B24" s="22"/>
      <c r="C24" s="22"/>
      <c r="D24" s="22"/>
      <c r="E24" s="22"/>
      <c r="F24" s="22"/>
      <c r="G24" s="486" t="s">
        <v>68</v>
      </c>
      <c r="H24" s="487"/>
      <c r="I24" s="487"/>
      <c r="J24" s="488"/>
      <c r="K24" s="22"/>
      <c r="L24" s="489" t="s">
        <v>69</v>
      </c>
      <c r="M24" s="489"/>
      <c r="N24" s="489"/>
      <c r="O24" s="489"/>
    </row>
    <row r="25" spans="1:30" x14ac:dyDescent="0.25">
      <c r="A25" s="18"/>
      <c r="B25" s="18"/>
      <c r="C25" s="18"/>
      <c r="D25" s="18"/>
      <c r="E25" s="18"/>
      <c r="F25" s="18"/>
      <c r="G25" s="8" t="s">
        <v>65</v>
      </c>
      <c r="H25" s="8" t="s">
        <v>66</v>
      </c>
      <c r="I25" s="8" t="s">
        <v>67</v>
      </c>
      <c r="J25" s="112" t="s">
        <v>34</v>
      </c>
      <c r="K25" s="18"/>
      <c r="L25" s="131" t="s">
        <v>65</v>
      </c>
      <c r="M25" s="131" t="s">
        <v>66</v>
      </c>
      <c r="N25" s="131" t="s">
        <v>67</v>
      </c>
      <c r="O25" s="132" t="s">
        <v>34</v>
      </c>
      <c r="P25" s="43" t="s">
        <v>57</v>
      </c>
    </row>
    <row r="26" spans="1:30" x14ac:dyDescent="0.25">
      <c r="A26" t="s">
        <v>32</v>
      </c>
      <c r="G26" s="86"/>
      <c r="H26" s="86"/>
      <c r="I26" s="86">
        <v>9.4</v>
      </c>
      <c r="J26" s="86">
        <f>SUM(G26:I26)</f>
        <v>9.4</v>
      </c>
      <c r="L26" s="88"/>
      <c r="M26" s="88"/>
      <c r="N26" s="88">
        <f>I26</f>
        <v>9.4</v>
      </c>
      <c r="O26" s="209">
        <f>SUM(L26:N26)</f>
        <v>9.4</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ROUND(MAX(D14,D15,('Customer Info'!B14-100)*0.6,('Customer Info'!B16-100)*0.6),1)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5">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5">
      <c r="A30" s="37" t="s">
        <v>50</v>
      </c>
      <c r="B30" s="37"/>
      <c r="C30" s="37"/>
      <c r="D30" s="38"/>
      <c r="E30" s="38"/>
      <c r="F30" s="37"/>
      <c r="G30" s="37"/>
      <c r="H30" s="37"/>
      <c r="I30" s="37"/>
      <c r="J30" s="37"/>
      <c r="K30" s="39"/>
      <c r="L30" s="40"/>
      <c r="M30" s="40"/>
      <c r="N30" s="40">
        <f>SUM(N26:N29)</f>
        <v>9.4</v>
      </c>
      <c r="O30" s="40">
        <f>SUM(O26:O29)</f>
        <v>9.4</v>
      </c>
    </row>
    <row r="31" spans="1:30" x14ac:dyDescent="0.25">
      <c r="A31" s="89"/>
      <c r="B31" s="89"/>
      <c r="C31" s="90"/>
      <c r="D31" s="90"/>
      <c r="E31" s="90"/>
      <c r="F31" s="90"/>
      <c r="G31" s="91"/>
      <c r="H31" s="91"/>
      <c r="I31" s="91"/>
      <c r="J31" s="91"/>
      <c r="K31" s="89"/>
      <c r="L31" s="89"/>
      <c r="M31" s="89"/>
      <c r="N31" s="89"/>
      <c r="O31" s="89"/>
      <c r="P31" s="89"/>
    </row>
    <row r="32" spans="1:30" x14ac:dyDescent="0.25">
      <c r="A32" s="41" t="s">
        <v>70</v>
      </c>
      <c r="D32" s="1"/>
      <c r="E32" s="1"/>
      <c r="K32" s="36"/>
      <c r="L32" s="36"/>
      <c r="M32" s="36"/>
      <c r="N32" s="36"/>
      <c r="O32" s="34"/>
      <c r="P32" s="34"/>
    </row>
    <row r="33" spans="1:220" x14ac:dyDescent="0.25">
      <c r="A33" s="37"/>
      <c r="D33" s="1"/>
      <c r="E33" s="1"/>
      <c r="K33" s="36"/>
      <c r="L33" s="36"/>
      <c r="M33" s="36"/>
      <c r="N33" s="36"/>
      <c r="O33" s="34"/>
    </row>
    <row r="34" spans="1:220" x14ac:dyDescent="0.25">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5">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5">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5">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5">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5">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5">
      <c r="A40" s="210" t="s">
        <v>186</v>
      </c>
      <c r="B40" s="78"/>
      <c r="C40" s="78"/>
      <c r="D40" s="100">
        <f>'Customer Info'!$B$21+'Customer Info'!$B$22-'Customer Info'!$B$23</f>
        <v>0</v>
      </c>
      <c r="E40" s="101" t="s">
        <v>41</v>
      </c>
      <c r="F40" s="102" t="s">
        <v>8</v>
      </c>
      <c r="G40" s="103">
        <f>'Rider Rates'!B23</f>
        <v>7.0209999999999995E-2</v>
      </c>
      <c r="H40" s="103"/>
      <c r="I40" s="103"/>
      <c r="J40" s="237">
        <f>SUM(G40:H40)</f>
        <v>7.0209999999999995E-2</v>
      </c>
      <c r="K40" s="104" t="s">
        <v>42</v>
      </c>
      <c r="L40" s="105">
        <f>ROUND(D40*G40,2)</f>
        <v>0</v>
      </c>
      <c r="M40" s="105"/>
      <c r="N40" s="105"/>
      <c r="O40" s="105">
        <f t="shared" si="0"/>
        <v>0</v>
      </c>
      <c r="P40" s="245">
        <f>'Rider Rates'!$D$23</f>
        <v>45444</v>
      </c>
    </row>
    <row r="41" spans="1:220" x14ac:dyDescent="0.25">
      <c r="A41" s="241" t="s">
        <v>161</v>
      </c>
      <c r="B41" s="78"/>
      <c r="C41" s="78"/>
      <c r="D41" s="100">
        <f>'Customer Info'!$B$21+'Customer Info'!$B$22-'Customer Info'!$B$23</f>
        <v>0</v>
      </c>
      <c r="E41" s="101" t="s">
        <v>41</v>
      </c>
      <c r="F41" s="102" t="s">
        <v>8</v>
      </c>
      <c r="G41" s="103">
        <f>'Rider Rates'!B34</f>
        <v>2.65E-3</v>
      </c>
      <c r="H41" s="103"/>
      <c r="I41" s="103"/>
      <c r="J41" s="237">
        <f>SUM(G41:H41)</f>
        <v>2.65E-3</v>
      </c>
      <c r="K41" s="104" t="s">
        <v>42</v>
      </c>
      <c r="L41" s="105">
        <f>ROUND(D41*G41,2)</f>
        <v>0</v>
      </c>
      <c r="M41" s="105"/>
      <c r="N41" s="105"/>
      <c r="O41" s="105">
        <f t="shared" si="0"/>
        <v>0</v>
      </c>
      <c r="P41" s="245">
        <f>'Rider Rates'!$D$34</f>
        <v>45444</v>
      </c>
    </row>
    <row r="42" spans="1:220" x14ac:dyDescent="0.25">
      <c r="A42" s="210" t="s">
        <v>193</v>
      </c>
      <c r="B42" s="78"/>
      <c r="C42" s="78"/>
      <c r="D42" s="100">
        <f>'Customer Info'!$B$21+'Customer Info'!$B$22-'Customer Info'!$B$23</f>
        <v>0</v>
      </c>
      <c r="E42" s="101" t="s">
        <v>41</v>
      </c>
      <c r="F42" s="102" t="s">
        <v>8</v>
      </c>
      <c r="G42" s="103">
        <f>'Rider Rates'!$B$45</f>
        <v>-4.1073000000000004E-3</v>
      </c>
      <c r="H42" s="103"/>
      <c r="I42" s="103"/>
      <c r="J42" s="237">
        <f>SUM(G42:H42)</f>
        <v>-4.1073000000000004E-3</v>
      </c>
      <c r="K42" s="104" t="s">
        <v>42</v>
      </c>
      <c r="L42" s="105">
        <f>ROUND(D42*G42,2)</f>
        <v>0</v>
      </c>
      <c r="M42" s="105"/>
      <c r="N42" s="105"/>
      <c r="O42" s="105">
        <f t="shared" si="0"/>
        <v>0</v>
      </c>
      <c r="P42" s="245">
        <f>'Rider Rates'!$D$45</f>
        <v>45747</v>
      </c>
    </row>
    <row r="43" spans="1:220" x14ac:dyDescent="0.25">
      <c r="A43" s="241" t="s">
        <v>210</v>
      </c>
      <c r="B43" s="78"/>
      <c r="C43" s="78"/>
      <c r="D43" s="1">
        <f>IF($C$16&lt;0,0,IF($C$16&gt;833000,833000,$C$16))</f>
        <v>0</v>
      </c>
      <c r="E43" s="101" t="s">
        <v>41</v>
      </c>
      <c r="F43" s="102" t="s">
        <v>8</v>
      </c>
      <c r="G43" s="103"/>
      <c r="H43" s="103"/>
      <c r="I43" s="103">
        <f>'Rider Rates'!D49</f>
        <v>1.8006999999999999E-3</v>
      </c>
      <c r="J43" s="103">
        <f>SUM(G43:I43)</f>
        <v>1.8006999999999999E-3</v>
      </c>
      <c r="K43" s="104" t="s">
        <v>42</v>
      </c>
      <c r="L43" s="105"/>
      <c r="M43" s="105"/>
      <c r="N43" s="87">
        <f>D43*J43</f>
        <v>0</v>
      </c>
      <c r="O43" s="105">
        <f t="shared" si="0"/>
        <v>0</v>
      </c>
      <c r="P43" s="245">
        <f>'Rider Rates'!E49</f>
        <v>45658</v>
      </c>
    </row>
    <row r="44" spans="1:220" x14ac:dyDescent="0.25">
      <c r="A44" s="210" t="s">
        <v>189</v>
      </c>
      <c r="B44" s="78"/>
      <c r="C44" s="78"/>
      <c r="D44" s="1">
        <f>IF($C$16&lt;0,0,$C$16)</f>
        <v>0</v>
      </c>
      <c r="E44" s="113" t="s">
        <v>41</v>
      </c>
      <c r="F44" s="102" t="s">
        <v>8</v>
      </c>
      <c r="G44" s="103"/>
      <c r="H44" s="103">
        <f>'Rider Rates'!$B$57</f>
        <v>4.5750000000000001E-4</v>
      </c>
      <c r="I44" s="103"/>
      <c r="J44" s="103">
        <f>SUM(G44:I44)</f>
        <v>4.5750000000000001E-4</v>
      </c>
      <c r="K44" s="104" t="s">
        <v>42</v>
      </c>
      <c r="L44" s="105"/>
      <c r="M44" s="105">
        <f>ROUND(D44*H44,2)</f>
        <v>0</v>
      </c>
      <c r="N44" s="205"/>
      <c r="O44" s="105">
        <f t="shared" si="0"/>
        <v>0</v>
      </c>
      <c r="P44" s="245">
        <f>'Rider Rates'!$D$57</f>
        <v>45747</v>
      </c>
    </row>
    <row r="45" spans="1:220" x14ac:dyDescent="0.25">
      <c r="A45" s="210" t="s">
        <v>189</v>
      </c>
      <c r="B45" s="78"/>
      <c r="C45" s="78"/>
      <c r="D45" s="49">
        <f>ROUND(MAX(D14,('Customer Info'!B14-100)*0.6,('Customer Info'!B16-100)*0.6),1)</f>
        <v>0</v>
      </c>
      <c r="E45" s="35" t="s">
        <v>64</v>
      </c>
      <c r="F45" s="4" t="s">
        <v>8</v>
      </c>
      <c r="G45" s="103"/>
      <c r="H45" s="239">
        <f>'Rider Rates'!$B$62</f>
        <v>6.95</v>
      </c>
      <c r="I45" s="103"/>
      <c r="J45" s="239">
        <f>SUM(G45:I45)</f>
        <v>6.95</v>
      </c>
      <c r="K45" s="104" t="s">
        <v>44</v>
      </c>
      <c r="L45" s="105"/>
      <c r="M45" s="105">
        <f>ROUND(D45*H45,2)</f>
        <v>0</v>
      </c>
      <c r="N45" s="205"/>
      <c r="O45" s="105">
        <f t="shared" si="0"/>
        <v>0</v>
      </c>
      <c r="P45" s="245">
        <f>'Rider Rates'!$D$62</f>
        <v>45747</v>
      </c>
    </row>
    <row r="46" spans="1:220" x14ac:dyDescent="0.25">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ref="O46:O53" si="1">SUM(L46:N46)</f>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5">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5">
      <c r="A48" s="99" t="s">
        <v>81</v>
      </c>
      <c r="B48" s="78"/>
      <c r="C48" s="78"/>
      <c r="D48" s="208">
        <f>$N$30</f>
        <v>9.4</v>
      </c>
      <c r="E48" s="101" t="s">
        <v>122</v>
      </c>
      <c r="F48" s="102" t="s">
        <v>8</v>
      </c>
      <c r="G48" s="111"/>
      <c r="H48" s="112"/>
      <c r="I48" s="120">
        <f>'Rider Rates'!$B$85</f>
        <v>1.9512100000000001E-2</v>
      </c>
      <c r="J48" s="120">
        <f>SUM(H48:I48)</f>
        <v>1.9512100000000001E-2</v>
      </c>
      <c r="K48" s="104"/>
      <c r="L48" s="105"/>
      <c r="M48" s="105"/>
      <c r="N48" s="105">
        <f>ROUND(N$30*I48,2)</f>
        <v>0.18</v>
      </c>
      <c r="O48" s="209">
        <f t="shared" si="1"/>
        <v>0.18</v>
      </c>
      <c r="P48" s="245">
        <f>'Rider Rates'!$D$85</f>
        <v>45747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5">
      <c r="A49" s="99" t="s">
        <v>82</v>
      </c>
      <c r="B49" s="78"/>
      <c r="C49" s="78"/>
      <c r="D49" s="208">
        <f>$N$30</f>
        <v>9.4</v>
      </c>
      <c r="E49" s="101" t="s">
        <v>122</v>
      </c>
      <c r="F49" s="102" t="s">
        <v>8</v>
      </c>
      <c r="G49" s="114"/>
      <c r="H49" s="115"/>
      <c r="I49" s="120">
        <f>'Rider Rates'!$B$87</f>
        <v>6.6985699999999995E-2</v>
      </c>
      <c r="J49" s="120">
        <f>SUM(H49:I49)</f>
        <v>6.6985699999999995E-2</v>
      </c>
      <c r="K49" s="104"/>
      <c r="L49" s="105"/>
      <c r="M49" s="105"/>
      <c r="N49" s="105">
        <f>ROUND(N$30*I49,2)</f>
        <v>0.63</v>
      </c>
      <c r="O49" s="209">
        <f t="shared" si="1"/>
        <v>0.63</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5">
      <c r="A50" s="210" t="s">
        <v>206</v>
      </c>
      <c r="B50" s="78"/>
      <c r="C50" s="78"/>
      <c r="D50" s="195"/>
      <c r="E50" s="113" t="s">
        <v>115</v>
      </c>
      <c r="F50" s="106"/>
      <c r="G50" s="114"/>
      <c r="H50" s="115"/>
      <c r="I50" s="196">
        <f>'Rider Rates'!$B$91</f>
        <v>18.72</v>
      </c>
      <c r="J50" s="196">
        <f>SUM(G50:I50)</f>
        <v>18.72</v>
      </c>
      <c r="K50" s="104"/>
      <c r="L50" s="105"/>
      <c r="M50" s="105"/>
      <c r="N50" s="105">
        <f>I50</f>
        <v>18.72</v>
      </c>
      <c r="O50" s="105">
        <f>SUM(L50:N50)</f>
        <v>18.72</v>
      </c>
      <c r="P50" s="245">
        <f>'Rider Rates'!$D$91</f>
        <v>45747</v>
      </c>
    </row>
    <row r="51" spans="1:221" x14ac:dyDescent="0.25">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99" t="s">
        <v>156</v>
      </c>
      <c r="B53" s="78"/>
      <c r="C53" s="78"/>
      <c r="D53" s="208">
        <f>$N$30</f>
        <v>9.4</v>
      </c>
      <c r="E53" s="101" t="s">
        <v>122</v>
      </c>
      <c r="F53" s="102" t="s">
        <v>8</v>
      </c>
      <c r="G53" s="114"/>
      <c r="H53" s="115"/>
      <c r="I53" s="120">
        <f>'Rider Rates'!$B$105</f>
        <v>0.24140039999999999</v>
      </c>
      <c r="J53" s="120">
        <f>SUM(H53:I53)</f>
        <v>0.24140039999999999</v>
      </c>
      <c r="K53" s="104"/>
      <c r="L53" s="105"/>
      <c r="M53" s="105"/>
      <c r="N53" s="105">
        <f>ROUND(N$30*I53,2)</f>
        <v>2.27</v>
      </c>
      <c r="O53" s="105">
        <f t="shared" si="1"/>
        <v>2.27</v>
      </c>
      <c r="P53" s="245">
        <f>'Rider Rates'!$D$105</f>
        <v>45716</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10" t="s">
        <v>217</v>
      </c>
      <c r="B54" s="78"/>
      <c r="C54" s="78"/>
      <c r="D54" s="195"/>
      <c r="E54" s="113" t="s">
        <v>115</v>
      </c>
      <c r="F54" s="106"/>
      <c r="G54" s="114"/>
      <c r="H54" s="115"/>
      <c r="I54" s="258">
        <f>'Rider Rates'!B121</f>
        <v>4.84</v>
      </c>
      <c r="J54" s="196">
        <f>SUM(G54:I54)</f>
        <v>4.84</v>
      </c>
      <c r="K54" s="104"/>
      <c r="L54" s="105"/>
      <c r="M54" s="105"/>
      <c r="N54" s="260">
        <f>I54</f>
        <v>4.84</v>
      </c>
      <c r="O54" s="105">
        <f t="shared" ref="O54:O58" si="2">SUM(L54:N54)</f>
        <v>4.84</v>
      </c>
      <c r="P54" s="245">
        <f>'Rider Rates'!D121</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99" t="s">
        <v>157</v>
      </c>
      <c r="B55" s="78"/>
      <c r="C55" s="78"/>
      <c r="D55" s="100">
        <f>IF('Customer Info'!$C$32=TRUE,0,'Customer Info'!$B$21+'Customer Info'!$B$22-'Customer Info'!$B$23)</f>
        <v>0</v>
      </c>
      <c r="E55" s="101" t="s">
        <v>41</v>
      </c>
      <c r="F55" s="102" t="s">
        <v>8</v>
      </c>
      <c r="G55" s="103">
        <f>'Rider Rates'!$B$112</f>
        <v>3.8972999999999998E-3</v>
      </c>
      <c r="H55" s="103"/>
      <c r="I55" s="120"/>
      <c r="J55" s="237">
        <f>SUM(G55:H55)</f>
        <v>3.8972999999999998E-3</v>
      </c>
      <c r="K55" s="104" t="s">
        <v>42</v>
      </c>
      <c r="L55" s="105">
        <f>ROUND(D55*G55,2)</f>
        <v>0</v>
      </c>
      <c r="M55" s="105"/>
      <c r="N55" s="105"/>
      <c r="O55" s="105">
        <f t="shared" si="2"/>
        <v>0</v>
      </c>
      <c r="P55" s="245">
        <f>'Rider Rates'!$D$112</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2"/>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78" t="s">
        <v>233</v>
      </c>
      <c r="B57" s="78"/>
      <c r="C57" s="78"/>
      <c r="D57" s="100">
        <f>IF(C16&lt;0,0,IF(C16&gt;833000,833000,C16))</f>
        <v>0</v>
      </c>
      <c r="E57" s="101" t="s">
        <v>41</v>
      </c>
      <c r="F57" s="102" t="s">
        <v>8</v>
      </c>
      <c r="G57" s="265"/>
      <c r="H57" s="265"/>
      <c r="I57" s="265">
        <f>'Rider Rates'!$B$125</f>
        <v>2.9050000000000001E-4</v>
      </c>
      <c r="J57" s="265">
        <f>SUM(G57:I57)</f>
        <v>2.9050000000000001E-4</v>
      </c>
      <c r="K57" s="104" t="s">
        <v>42</v>
      </c>
      <c r="L57" s="266"/>
      <c r="M57" s="266"/>
      <c r="N57" s="266">
        <f>IF(D57*J57&gt;'Rider Rates'!$C$125,'Rider Rates'!$C$125,D57*J57)</f>
        <v>0</v>
      </c>
      <c r="O57" s="266">
        <f t="shared" si="2"/>
        <v>0</v>
      </c>
      <c r="P57" s="264">
        <f>'Rider Rates'!$E$125</f>
        <v>45658</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78" t="s">
        <v>234</v>
      </c>
      <c r="B58" s="78"/>
      <c r="C58" s="78"/>
      <c r="D58" s="123">
        <f>IF(C16&gt;833000,C16-833000,0)</f>
        <v>0</v>
      </c>
      <c r="E58" s="101" t="s">
        <v>41</v>
      </c>
      <c r="F58" s="102" t="s">
        <v>8</v>
      </c>
      <c r="G58" s="265"/>
      <c r="H58" s="265"/>
      <c r="I58" s="265">
        <f>'Rider Rates'!$B$126</f>
        <v>0</v>
      </c>
      <c r="J58" s="265">
        <f>SUM(G58:I58)</f>
        <v>0</v>
      </c>
      <c r="K58" s="104" t="s">
        <v>42</v>
      </c>
      <c r="L58" s="266"/>
      <c r="M58" s="266"/>
      <c r="N58" s="266">
        <f>D58*J58</f>
        <v>0</v>
      </c>
      <c r="O58" s="266">
        <f t="shared" si="2"/>
        <v>0</v>
      </c>
      <c r="P58" s="264">
        <f>'Rider Rates'!$E$126</f>
        <v>45658</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241" t="s">
        <v>242</v>
      </c>
      <c r="B59" s="78"/>
      <c r="C59" s="78"/>
      <c r="D59" s="100">
        <f>D16</f>
        <v>0</v>
      </c>
      <c r="E59" s="101" t="s">
        <v>41</v>
      </c>
      <c r="F59" s="249" t="s">
        <v>8</v>
      </c>
      <c r="G59" s="103"/>
      <c r="H59" s="103"/>
      <c r="I59" s="103">
        <f>'Rider Rates'!$B$130</f>
        <v>0</v>
      </c>
      <c r="J59" s="237">
        <f>SUM(G59:I59)</f>
        <v>0</v>
      </c>
      <c r="K59" s="104" t="s">
        <v>42</v>
      </c>
      <c r="L59" s="105"/>
      <c r="M59" s="105"/>
      <c r="N59" s="105">
        <f>D59*J59</f>
        <v>0</v>
      </c>
      <c r="O59" s="105">
        <f>SUM(L59:N59)</f>
        <v>0</v>
      </c>
      <c r="P59" s="245">
        <f>'Rider Rates'!$D$130</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241" t="s">
        <v>241</v>
      </c>
      <c r="B60" s="78"/>
      <c r="C60" s="78"/>
      <c r="D60" s="100"/>
      <c r="E60" s="101" t="s">
        <v>115</v>
      </c>
      <c r="F60" s="102" t="s">
        <v>8</v>
      </c>
      <c r="G60" s="263"/>
      <c r="H60" s="263"/>
      <c r="I60" s="263">
        <f>'Rider Rates'!$B$137</f>
        <v>0</v>
      </c>
      <c r="J60" s="263">
        <f>SUM(G60:I60)</f>
        <v>0</v>
      </c>
      <c r="K60" s="104"/>
      <c r="L60" s="209"/>
      <c r="M60" s="209"/>
      <c r="N60" s="209">
        <f>J60</f>
        <v>0</v>
      </c>
      <c r="O60" s="209">
        <f>SUM(L60:N60)</f>
        <v>0</v>
      </c>
      <c r="P60" s="264">
        <f>'Rider Rates'!$D$137</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179" t="s">
        <v>71</v>
      </c>
      <c r="B62" s="148"/>
      <c r="C62" s="148"/>
      <c r="D62" s="180"/>
      <c r="E62" s="181"/>
      <c r="F62" s="182"/>
      <c r="G62" s="182"/>
      <c r="H62" s="182"/>
      <c r="I62" s="182"/>
      <c r="J62" s="182"/>
      <c r="K62" s="183"/>
      <c r="L62" s="169">
        <f>SUM(L34:L61)</f>
        <v>0</v>
      </c>
      <c r="M62" s="169">
        <f t="shared" ref="M62:O62" si="3">SUM(M34:M61)</f>
        <v>0</v>
      </c>
      <c r="N62" s="169">
        <f t="shared" si="3"/>
        <v>26.639999999999997</v>
      </c>
      <c r="O62" s="169">
        <f t="shared" si="3"/>
        <v>26.639999999999997</v>
      </c>
      <c r="P62" s="184"/>
    </row>
    <row r="63" spans="1:221" x14ac:dyDescent="0.25">
      <c r="A63" s="37"/>
      <c r="D63" s="1"/>
      <c r="E63" s="35"/>
      <c r="F63" s="4"/>
      <c r="G63" s="42"/>
      <c r="H63" s="42"/>
      <c r="I63" s="42"/>
      <c r="J63" s="42"/>
      <c r="K63" s="36"/>
      <c r="L63" s="36"/>
      <c r="M63" s="36"/>
      <c r="N63" s="36"/>
      <c r="O63" s="34"/>
      <c r="P63" s="36"/>
    </row>
    <row r="64" spans="1:221" x14ac:dyDescent="0.25">
      <c r="A64" s="81" t="s">
        <v>72</v>
      </c>
      <c r="B64" s="92"/>
      <c r="C64" s="92"/>
      <c r="D64" s="92"/>
      <c r="E64" s="92"/>
      <c r="F64" s="92"/>
      <c r="G64" s="92"/>
      <c r="H64" s="92"/>
      <c r="I64" s="92"/>
      <c r="J64" s="92"/>
      <c r="K64" s="92"/>
      <c r="L64" s="98">
        <f>L30+L62</f>
        <v>0</v>
      </c>
      <c r="M64" s="98">
        <f>M30+M62</f>
        <v>0</v>
      </c>
      <c r="N64" s="98">
        <f>N30+N62</f>
        <v>36.04</v>
      </c>
      <c r="O64" s="98">
        <f>O30+O62</f>
        <v>36.04</v>
      </c>
      <c r="P64" s="98"/>
    </row>
    <row r="65" spans="1:16" x14ac:dyDescent="0.25">
      <c r="A65" s="37"/>
      <c r="B65" s="37"/>
      <c r="C65" s="37"/>
      <c r="D65" s="37"/>
      <c r="E65" s="37"/>
      <c r="F65" s="37"/>
      <c r="G65" s="37"/>
      <c r="H65" s="37"/>
      <c r="I65" s="37"/>
      <c r="J65" s="37"/>
      <c r="K65" s="37"/>
      <c r="L65" s="37"/>
      <c r="M65" s="37"/>
      <c r="N65" s="37"/>
      <c r="O65" s="40"/>
      <c r="P65" s="40"/>
    </row>
    <row r="66" spans="1:16" x14ac:dyDescent="0.25">
      <c r="A66" s="37" t="s">
        <v>37</v>
      </c>
      <c r="B66" s="37"/>
      <c r="C66" s="37"/>
      <c r="D66" s="37"/>
      <c r="E66" s="37"/>
      <c r="F66" s="37"/>
      <c r="G66" s="37"/>
      <c r="H66" s="37"/>
      <c r="I66" s="37"/>
      <c r="J66" s="37"/>
      <c r="K66" s="37"/>
      <c r="L66" s="37"/>
      <c r="M66" s="37"/>
      <c r="N66" s="37"/>
      <c r="O66" s="45">
        <f>O26+O28+O62</f>
        <v>36.04</v>
      </c>
      <c r="P66" s="245">
        <v>40967</v>
      </c>
    </row>
    <row r="67" spans="1:16" x14ac:dyDescent="0.25">
      <c r="A67" s="37"/>
      <c r="B67" s="37"/>
      <c r="C67" s="37"/>
      <c r="D67" s="37"/>
      <c r="E67" s="37"/>
      <c r="F67" s="37"/>
      <c r="G67" s="46"/>
      <c r="H67" s="46"/>
      <c r="I67" s="46"/>
      <c r="J67" s="46"/>
      <c r="K67" s="36"/>
      <c r="L67" s="36"/>
      <c r="M67" s="36"/>
      <c r="N67" s="36"/>
      <c r="O67" s="40"/>
    </row>
    <row r="68" spans="1:16" x14ac:dyDescent="0.25">
      <c r="A68" s="41" t="s">
        <v>117</v>
      </c>
      <c r="B68" s="37"/>
      <c r="C68" s="37"/>
      <c r="D68" s="37"/>
      <c r="E68" s="37"/>
      <c r="F68" s="37"/>
      <c r="G68" s="46"/>
      <c r="H68" s="46"/>
      <c r="I68" s="46"/>
      <c r="J68" s="46"/>
      <c r="K68" s="36"/>
      <c r="L68" s="36"/>
      <c r="M68" s="36"/>
      <c r="N68" s="36"/>
      <c r="O68" s="138">
        <f>MAX($O$64,$O$66)</f>
        <v>36.04</v>
      </c>
    </row>
    <row r="69" spans="1:16" x14ac:dyDescent="0.25">
      <c r="A69" s="37"/>
      <c r="B69" s="37"/>
      <c r="C69" s="37"/>
      <c r="D69" s="37"/>
      <c r="E69" s="37"/>
      <c r="F69" s="37"/>
      <c r="G69" s="46"/>
      <c r="H69" s="46"/>
      <c r="I69" s="46"/>
      <c r="J69" s="46"/>
      <c r="K69" s="36"/>
      <c r="L69" s="36"/>
      <c r="M69" s="36"/>
      <c r="N69" s="36"/>
      <c r="O69" s="40"/>
    </row>
    <row r="70" spans="1:16" x14ac:dyDescent="0.25">
      <c r="A70" s="37"/>
      <c r="B70" s="37"/>
      <c r="C70" s="37"/>
      <c r="D70" s="37"/>
      <c r="E70" s="37"/>
      <c r="F70" s="37"/>
      <c r="G70" s="96" t="s">
        <v>86</v>
      </c>
      <c r="H70" s="46"/>
      <c r="I70" s="37"/>
      <c r="J70" s="46"/>
      <c r="K70" s="36"/>
      <c r="L70" s="191"/>
      <c r="M70" s="191"/>
      <c r="N70" s="191"/>
      <c r="O70" s="191">
        <f>ROUND(IF($C$16&lt;1,0,$O$68/($C$16*100)*10000),2)</f>
        <v>0</v>
      </c>
      <c r="P70" s="37" t="s">
        <v>87</v>
      </c>
    </row>
    <row r="71" spans="1:16" x14ac:dyDescent="0.25">
      <c r="A71" s="37"/>
      <c r="B71" s="37"/>
      <c r="C71" s="37"/>
      <c r="D71" s="37"/>
      <c r="E71" s="37"/>
      <c r="F71" s="37"/>
      <c r="G71" s="242" t="s">
        <v>190</v>
      </c>
      <c r="H71" s="136"/>
      <c r="I71" s="133"/>
      <c r="J71" s="136"/>
      <c r="K71" s="137"/>
      <c r="L71" s="78"/>
      <c r="M71" s="78"/>
      <c r="N71" s="78"/>
      <c r="O71" s="243">
        <f>ROUND(IF($C$16&lt;1,0,(L64)/($C$16*100)*10000),2)</f>
        <v>0</v>
      </c>
      <c r="P71" s="25" t="s">
        <v>87</v>
      </c>
    </row>
    <row r="72" spans="1:16" x14ac:dyDescent="0.25">
      <c r="A72" s="37"/>
      <c r="B72" s="37"/>
      <c r="C72" s="37"/>
      <c r="D72" s="37"/>
      <c r="E72" s="37"/>
      <c r="F72" s="37"/>
      <c r="G72" s="96"/>
      <c r="H72" s="46"/>
      <c r="I72" s="96"/>
      <c r="J72" s="46"/>
      <c r="K72" s="36"/>
      <c r="L72" s="36"/>
      <c r="M72" s="36"/>
      <c r="N72" s="36"/>
      <c r="O72" s="130"/>
      <c r="P72" s="37"/>
    </row>
    <row r="73" spans="1:16" ht="20.25" customHeight="1" x14ac:dyDescent="0.4">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5">
      <c r="A74" s="37"/>
      <c r="B74" s="37"/>
      <c r="C74" s="37"/>
      <c r="D74" s="54"/>
      <c r="E74" s="3"/>
      <c r="F74" s="4"/>
      <c r="G74" s="55"/>
      <c r="H74" s="55"/>
      <c r="I74" s="93"/>
      <c r="J74" s="55"/>
      <c r="K74" s="37"/>
      <c r="L74" s="37"/>
      <c r="M74" s="37"/>
      <c r="N74" s="37"/>
      <c r="O74" s="40"/>
    </row>
    <row r="75" spans="1:16" x14ac:dyDescent="0.25">
      <c r="A75" s="37"/>
      <c r="B75" s="37"/>
      <c r="C75" s="37"/>
      <c r="D75" s="54"/>
      <c r="E75" s="3"/>
      <c r="F75" s="4"/>
      <c r="G75" s="55"/>
      <c r="H75" s="55"/>
      <c r="I75" s="55"/>
      <c r="J75" s="55"/>
      <c r="K75" s="37"/>
      <c r="L75" s="37"/>
      <c r="M75" s="37"/>
      <c r="N75" s="37"/>
      <c r="O75" s="40"/>
    </row>
    <row r="76" spans="1:16" x14ac:dyDescent="0.25">
      <c r="A76" s="41"/>
      <c r="B76" s="37"/>
      <c r="C76" s="37"/>
      <c r="D76" s="37"/>
      <c r="E76" s="37"/>
      <c r="F76" s="37"/>
      <c r="G76" s="37"/>
      <c r="H76" s="37"/>
      <c r="J76" s="37"/>
      <c r="K76" s="37"/>
      <c r="L76" s="40"/>
      <c r="M76" s="40"/>
      <c r="N76" s="40"/>
      <c r="O76" s="138"/>
    </row>
    <row r="77" spans="1:16" x14ac:dyDescent="0.25">
      <c r="B77" s="37"/>
      <c r="C77" s="37"/>
      <c r="D77" s="37"/>
      <c r="E77" s="37"/>
      <c r="F77" s="37"/>
      <c r="G77" s="96"/>
      <c r="H77" s="37"/>
      <c r="I77" s="37"/>
      <c r="J77" s="37"/>
      <c r="K77" s="37"/>
      <c r="L77" s="60"/>
      <c r="M77" s="60"/>
      <c r="N77" s="60"/>
      <c r="O77" s="130"/>
      <c r="P77" s="37"/>
    </row>
    <row r="78" spans="1:16" x14ac:dyDescent="0.25">
      <c r="G78" s="133"/>
      <c r="H78" s="56"/>
      <c r="I78" s="133"/>
      <c r="J78" s="56"/>
      <c r="K78" s="56"/>
      <c r="L78" s="134"/>
      <c r="M78" s="134"/>
      <c r="N78" s="134"/>
      <c r="O78" s="135"/>
      <c r="P78" s="25"/>
    </row>
    <row r="80" spans="1:16" x14ac:dyDescent="0.25">
      <c r="A80" s="474"/>
    </row>
    <row r="81" spans="1:1" x14ac:dyDescent="0.25">
      <c r="A81" s="474"/>
    </row>
    <row r="82" spans="1:1" x14ac:dyDescent="0.25">
      <c r="A82" s="474"/>
    </row>
    <row r="83" spans="1:1" x14ac:dyDescent="0.25">
      <c r="A83" s="474"/>
    </row>
    <row r="84" spans="1:1" x14ac:dyDescent="0.25">
      <c r="A84" s="474"/>
    </row>
    <row r="85" spans="1:1" x14ac:dyDescent="0.25">
      <c r="A85" s="474"/>
    </row>
    <row r="86" spans="1:1" x14ac:dyDescent="0.25">
      <c r="A86" s="474"/>
    </row>
    <row r="87" spans="1:1" x14ac:dyDescent="0.25">
      <c r="A87" s="474"/>
    </row>
    <row r="88" spans="1:1" x14ac:dyDescent="0.25">
      <c r="A88" s="474"/>
    </row>
    <row r="89" spans="1:1" x14ac:dyDescent="0.25">
      <c r="A89" s="474"/>
    </row>
    <row r="90" spans="1:1" x14ac:dyDescent="0.25">
      <c r="A90" s="474"/>
    </row>
    <row r="91" spans="1:1" x14ac:dyDescent="0.25">
      <c r="A91" s="474"/>
    </row>
    <row r="92" spans="1:1" x14ac:dyDescent="0.25">
      <c r="A92" s="474"/>
    </row>
    <row r="93" spans="1:1" x14ac:dyDescent="0.25">
      <c r="A93" s="474"/>
    </row>
    <row r="94" spans="1:1" x14ac:dyDescent="0.25">
      <c r="A94" s="474"/>
    </row>
  </sheetData>
  <sheetProtection algorithmName="SHA-512" hashValue="t7WlmJjC/i+FfV0pj/M6x8tzB7eDD/lvnOC3C1uzHtkUfu63vBu5Yw1C59klx3oHOb/SwZzgmiYt6NeEdMNQmw==" saltValue="iUk4RTrvRCRKX6Su/pILRg==" spinCount="100000" sheet="1" objects="1" scenarios="1"/>
  <mergeCells count="26">
    <mergeCell ref="HA2:HP2"/>
    <mergeCell ref="HQ2:IF2"/>
    <mergeCell ref="IG2:IV2"/>
    <mergeCell ref="A7:P7"/>
    <mergeCell ref="EO2:FD2"/>
    <mergeCell ref="FE2:FT2"/>
    <mergeCell ref="FU2:GJ2"/>
    <mergeCell ref="GK2:GZ2"/>
    <mergeCell ref="CC2:CR2"/>
    <mergeCell ref="CS2:DH2"/>
    <mergeCell ref="DI2:DX2"/>
    <mergeCell ref="DY2:EN2"/>
    <mergeCell ref="Q2:AF2"/>
    <mergeCell ref="AG2:AV2"/>
    <mergeCell ref="AW2:BL2"/>
    <mergeCell ref="BM2:CB2"/>
    <mergeCell ref="A80:A94"/>
    <mergeCell ref="D22:H22"/>
    <mergeCell ref="G24:J24"/>
    <mergeCell ref="A2:P2"/>
    <mergeCell ref="A1:P1"/>
    <mergeCell ref="A3:P3"/>
    <mergeCell ref="A4:P4"/>
    <mergeCell ref="L24:O24"/>
    <mergeCell ref="A11:I11"/>
    <mergeCell ref="D21:H21"/>
  </mergeCells>
  <phoneticPr fontId="0" type="noConversion"/>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38100</xdr:colOff>
                    <xdr:row>0</xdr:row>
                    <xdr:rowOff>45720</xdr:rowOff>
                  </from>
                  <to>
                    <xdr:col>0</xdr:col>
                    <xdr:colOff>563880</xdr:colOff>
                    <xdr:row>1</xdr:row>
                    <xdr:rowOff>38100</xdr:rowOff>
                  </to>
                </anchor>
              </controlPr>
            </control>
          </mc:Choice>
        </mc:AlternateContent>
        <mc:AlternateContent xmlns:mc="http://schemas.openxmlformats.org/markup-compatibility/2006">
          <mc:Choice Requires="x14">
            <control shapeId="27666" r:id="rId5" name="Button 18">
              <controlPr defaultSize="0" print="0" autoFill="0" autoPict="0" macro="[0]!Info">
                <anchor moveWithCells="1">
                  <from>
                    <xdr:col>15</xdr:col>
                    <xdr:colOff>411480</xdr:colOff>
                    <xdr:row>88</xdr:row>
                    <xdr:rowOff>76200</xdr:rowOff>
                  </from>
                  <to>
                    <xdr:col>16</xdr:col>
                    <xdr:colOff>38100</xdr:colOff>
                    <xdr:row>89</xdr:row>
                    <xdr:rowOff>144780</xdr:rowOff>
                  </to>
                </anchor>
              </controlPr>
            </control>
          </mc:Choice>
        </mc:AlternateContent>
        <mc:AlternateContent xmlns:mc="http://schemas.openxmlformats.org/markup-compatibility/2006">
          <mc:Choice Requires="x14">
            <control shapeId="27667" r:id="rId6" name="Button 19">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27668" r:id="rId7" name="Button 20">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27669" r:id="rId8" name="Button 21">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27670" r:id="rId9" name="Button 22">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27679" r:id="rId10" name="Button 31">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27680" r:id="rId11" name="Button 32">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27681" r:id="rId12" name="Button 33">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27682" r:id="rId13" name="Button 34">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27683" r:id="rId14" name="Button 35">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27684" r:id="rId15" name="Button 36">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27685" r:id="rId16" name="Button 37">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27686" r:id="rId17" name="Button 38">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27687" r:id="rId18" name="Button 39">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27688" r:id="rId19" name="Button 40">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27689" r:id="rId20" name="Button 41">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27690" r:id="rId21" name="Button 42">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27691" r:id="rId22" name="Button 43">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27692" r:id="rId23" name="Button 44">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27693" r:id="rId24" name="Button 45">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27694" r:id="rId25" name="Button 46">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27695" r:id="rId26" name="Button 47">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27696" r:id="rId27" name="Button 48">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27697" r:id="rId28" name="Button 49">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27698" r:id="rId29" name="Button 50">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27699" r:id="rId30" name="Button 51">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27700" r:id="rId31" name="Button 52">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27701" r:id="rId32" name="Button 53">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27702" r:id="rId33" name="Button 54">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27703" r:id="rId34" name="Button 55">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27704" r:id="rId35" name="Button 56">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27705" r:id="rId36" name="Button 57">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27706" r:id="rId37" name="Button 58">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27707" r:id="rId38" name="Button 59">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27708" r:id="rId39" name="Button 60">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27709" r:id="rId40" name="Button 61">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27710" r:id="rId41" name="Button 62">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27711" r:id="rId42" name="Button 63">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27712" r:id="rId43" name="Button 64">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27713" r:id="rId44" name="Button 65">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27714" r:id="rId45" name="Button 66">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27715" r:id="rId46" name="Button 67">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27716" r:id="rId47" name="Button 68">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27717" r:id="rId48" name="Button 69">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27718" r:id="rId49" name="Button 70">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27719" r:id="rId50" name="Button 71">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27720" r:id="rId51" name="Button 72">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27721" r:id="rId52" name="Button 73">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27722" r:id="rId53" name="Button 74">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27723" r:id="rId54" name="Button 75">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27724" r:id="rId55" name="Button 76">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27725" r:id="rId56" name="Button 77">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27726" r:id="rId57" name="Button 78">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27727" r:id="rId58" name="Button 79">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27728" r:id="rId59" name="Button 80">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27729" r:id="rId60" name="Button 81">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27730" r:id="rId61" name="Button 82">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pageSetUpPr fitToPage="1"/>
  </sheetPr>
  <dimension ref="A1:IV94"/>
  <sheetViews>
    <sheetView showGridLines="0" topLeftCell="A32" zoomScale="80" zoomScaleNormal="80" workbookViewId="0">
      <selection activeCell="D45" sqref="D45"/>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0" hidden="1" customWidth="1"/>
  </cols>
  <sheetData>
    <row r="1" spans="1:256" ht="21" x14ac:dyDescent="0.4">
      <c r="A1" s="491" t="s">
        <v>120</v>
      </c>
      <c r="B1" s="491"/>
      <c r="C1" s="491"/>
      <c r="D1" s="491"/>
      <c r="E1" s="491"/>
      <c r="F1" s="491"/>
      <c r="G1" s="491"/>
      <c r="H1" s="491"/>
      <c r="I1" s="491"/>
      <c r="J1" s="491"/>
      <c r="K1" s="491"/>
      <c r="L1" s="491"/>
      <c r="M1" s="491"/>
      <c r="N1" s="491"/>
      <c r="O1" s="491"/>
      <c r="P1" s="491"/>
    </row>
    <row r="2" spans="1:256" ht="21" x14ac:dyDescent="0.4">
      <c r="A2" s="476" t="s">
        <v>277</v>
      </c>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476"/>
      <c r="AR2" s="476"/>
      <c r="AS2" s="476"/>
      <c r="AT2" s="476"/>
      <c r="AU2" s="476"/>
      <c r="AV2" s="476"/>
      <c r="AW2" s="476"/>
      <c r="AX2" s="476"/>
      <c r="AY2" s="476"/>
      <c r="AZ2" s="476"/>
      <c r="BA2" s="476"/>
      <c r="BB2" s="476"/>
      <c r="BC2" s="476"/>
      <c r="BD2" s="476"/>
      <c r="BE2" s="476"/>
      <c r="BF2" s="476"/>
      <c r="BG2" s="476"/>
      <c r="BH2" s="476"/>
      <c r="BI2" s="476"/>
      <c r="BJ2" s="476"/>
      <c r="BK2" s="476"/>
      <c r="BL2" s="476"/>
      <c r="BM2" s="476"/>
      <c r="BN2" s="476"/>
      <c r="BO2" s="476"/>
      <c r="BP2" s="476"/>
      <c r="BQ2" s="476"/>
      <c r="BR2" s="476"/>
      <c r="BS2" s="476"/>
      <c r="BT2" s="476"/>
      <c r="BU2" s="476"/>
      <c r="BV2" s="476"/>
      <c r="BW2" s="476"/>
      <c r="BX2" s="476"/>
      <c r="BY2" s="476"/>
      <c r="BZ2" s="476"/>
      <c r="CA2" s="476"/>
      <c r="CB2" s="476"/>
      <c r="CC2" s="476"/>
      <c r="CD2" s="476"/>
      <c r="CE2" s="476"/>
      <c r="CF2" s="476"/>
      <c r="CG2" s="476"/>
      <c r="CH2" s="476"/>
      <c r="CI2" s="476"/>
      <c r="CJ2" s="476"/>
      <c r="CK2" s="476"/>
      <c r="CL2" s="476"/>
      <c r="CM2" s="476"/>
      <c r="CN2" s="476"/>
      <c r="CO2" s="476"/>
      <c r="CP2" s="476"/>
      <c r="CQ2" s="476"/>
      <c r="CR2" s="476"/>
      <c r="CS2" s="476"/>
      <c r="CT2" s="476"/>
      <c r="CU2" s="476"/>
      <c r="CV2" s="476"/>
      <c r="CW2" s="476"/>
      <c r="CX2" s="476"/>
      <c r="CY2" s="476"/>
      <c r="CZ2" s="476"/>
      <c r="DA2" s="476"/>
      <c r="DB2" s="476"/>
      <c r="DC2" s="476"/>
      <c r="DD2" s="476"/>
      <c r="DE2" s="476"/>
      <c r="DF2" s="476"/>
      <c r="DG2" s="476"/>
      <c r="DH2" s="476"/>
      <c r="DI2" s="476"/>
      <c r="DJ2" s="476"/>
      <c r="DK2" s="476"/>
      <c r="DL2" s="476"/>
      <c r="DM2" s="476"/>
      <c r="DN2" s="476"/>
      <c r="DO2" s="476"/>
      <c r="DP2" s="476"/>
      <c r="DQ2" s="476"/>
      <c r="DR2" s="476"/>
      <c r="DS2" s="476"/>
      <c r="DT2" s="476"/>
      <c r="DU2" s="476"/>
      <c r="DV2" s="476"/>
      <c r="DW2" s="476"/>
      <c r="DX2" s="476"/>
      <c r="DY2" s="476"/>
      <c r="DZ2" s="476"/>
      <c r="EA2" s="476"/>
      <c r="EB2" s="476"/>
      <c r="EC2" s="476"/>
      <c r="ED2" s="476"/>
      <c r="EE2" s="476"/>
      <c r="EF2" s="476"/>
      <c r="EG2" s="476"/>
      <c r="EH2" s="476"/>
      <c r="EI2" s="476"/>
      <c r="EJ2" s="476"/>
      <c r="EK2" s="476"/>
      <c r="EL2" s="476"/>
      <c r="EM2" s="476"/>
      <c r="EN2" s="476"/>
      <c r="EO2" s="476"/>
      <c r="EP2" s="476"/>
      <c r="EQ2" s="476"/>
      <c r="ER2" s="476"/>
      <c r="ES2" s="476"/>
      <c r="ET2" s="476"/>
      <c r="EU2" s="476"/>
      <c r="EV2" s="476"/>
      <c r="EW2" s="476"/>
      <c r="EX2" s="476"/>
      <c r="EY2" s="476"/>
      <c r="EZ2" s="476"/>
      <c r="FA2" s="476"/>
      <c r="FB2" s="476"/>
      <c r="FC2" s="476"/>
      <c r="FD2" s="476"/>
      <c r="FE2" s="476"/>
      <c r="FF2" s="476"/>
      <c r="FG2" s="476"/>
      <c r="FH2" s="476"/>
      <c r="FI2" s="476"/>
      <c r="FJ2" s="476"/>
      <c r="FK2" s="476"/>
      <c r="FL2" s="476"/>
      <c r="FM2" s="476"/>
      <c r="FN2" s="476"/>
      <c r="FO2" s="476"/>
      <c r="FP2" s="476"/>
      <c r="FQ2" s="476"/>
      <c r="FR2" s="476"/>
      <c r="FS2" s="476"/>
      <c r="FT2" s="476"/>
      <c r="FU2" s="476"/>
      <c r="FV2" s="476"/>
      <c r="FW2" s="476"/>
      <c r="FX2" s="476"/>
      <c r="FY2" s="476"/>
      <c r="FZ2" s="476"/>
      <c r="GA2" s="476"/>
      <c r="GB2" s="476"/>
      <c r="GC2" s="476"/>
      <c r="GD2" s="476"/>
      <c r="GE2" s="476"/>
      <c r="GF2" s="476"/>
      <c r="GG2" s="476"/>
      <c r="GH2" s="476"/>
      <c r="GI2" s="476"/>
      <c r="GJ2" s="476"/>
      <c r="GK2" s="476"/>
      <c r="GL2" s="476"/>
      <c r="GM2" s="476"/>
      <c r="GN2" s="476"/>
      <c r="GO2" s="476"/>
      <c r="GP2" s="476"/>
      <c r="GQ2" s="476"/>
      <c r="GR2" s="476"/>
      <c r="GS2" s="476"/>
      <c r="GT2" s="476"/>
      <c r="GU2" s="476"/>
      <c r="GV2" s="476"/>
      <c r="GW2" s="476"/>
      <c r="GX2" s="476"/>
      <c r="GY2" s="476"/>
      <c r="GZ2" s="476"/>
      <c r="HA2" s="476"/>
      <c r="HB2" s="476"/>
      <c r="HC2" s="476"/>
      <c r="HD2" s="476"/>
      <c r="HE2" s="476"/>
      <c r="HF2" s="476"/>
      <c r="HG2" s="476"/>
      <c r="HH2" s="476"/>
      <c r="HI2" s="476"/>
      <c r="HJ2" s="476"/>
      <c r="HK2" s="476"/>
      <c r="HL2" s="476"/>
      <c r="HM2" s="476"/>
      <c r="HN2" s="476"/>
      <c r="HO2" s="476"/>
      <c r="HP2" s="476"/>
      <c r="HQ2" s="476"/>
      <c r="HR2" s="476"/>
      <c r="HS2" s="476"/>
      <c r="HT2" s="476"/>
      <c r="HU2" s="476"/>
      <c r="HV2" s="476"/>
      <c r="HW2" s="476"/>
      <c r="HX2" s="476"/>
      <c r="HY2" s="476"/>
      <c r="HZ2" s="476"/>
      <c r="IA2" s="476"/>
      <c r="IB2" s="476"/>
      <c r="IC2" s="476"/>
      <c r="ID2" s="476"/>
      <c r="IE2" s="476"/>
      <c r="IF2" s="476"/>
      <c r="IG2" s="476"/>
      <c r="IH2" s="476"/>
      <c r="II2" s="476"/>
      <c r="IJ2" s="476"/>
      <c r="IK2" s="476"/>
      <c r="IL2" s="476"/>
      <c r="IM2" s="476"/>
      <c r="IN2" s="476"/>
      <c r="IO2" s="476"/>
      <c r="IP2" s="476"/>
      <c r="IQ2" s="476"/>
      <c r="IR2" s="476"/>
      <c r="IS2" s="476"/>
      <c r="IT2" s="476"/>
      <c r="IU2" s="476"/>
      <c r="IV2" s="476"/>
    </row>
    <row r="3" spans="1:256" ht="17.399999999999999" x14ac:dyDescent="0.3">
      <c r="A3" s="492" t="s">
        <v>262</v>
      </c>
      <c r="B3" s="492"/>
      <c r="C3" s="492"/>
      <c r="D3" s="492"/>
      <c r="E3" s="492"/>
      <c r="F3" s="492"/>
      <c r="G3" s="492"/>
      <c r="H3" s="492"/>
      <c r="I3" s="492"/>
      <c r="J3" s="492"/>
      <c r="K3" s="492"/>
      <c r="L3" s="492"/>
      <c r="M3" s="492"/>
      <c r="N3" s="492"/>
      <c r="O3" s="492"/>
      <c r="P3" s="492"/>
    </row>
    <row r="4" spans="1:256" ht="15.6" x14ac:dyDescent="0.3">
      <c r="A4" s="477" t="str">
        <f>'Customer Info'!B11</f>
        <v>Breakdown of Charges Based on Entered Information</v>
      </c>
      <c r="B4" s="477"/>
      <c r="C4" s="477"/>
      <c r="D4" s="477"/>
      <c r="E4" s="477"/>
      <c r="F4" s="477"/>
      <c r="G4" s="477"/>
      <c r="H4" s="477"/>
      <c r="I4" s="477"/>
      <c r="J4" s="477"/>
      <c r="K4" s="477"/>
      <c r="L4" s="477"/>
      <c r="M4" s="477"/>
      <c r="N4" s="477"/>
      <c r="O4" s="477"/>
      <c r="P4" s="477"/>
    </row>
    <row r="5" spans="1:256" ht="15" x14ac:dyDescent="0.25">
      <c r="A5" s="75"/>
      <c r="B5" s="75"/>
      <c r="C5" s="75"/>
      <c r="D5" s="75"/>
      <c r="E5" s="75"/>
      <c r="F5" s="75"/>
      <c r="G5" s="75"/>
      <c r="H5" s="75"/>
      <c r="I5" s="75"/>
      <c r="J5" s="75"/>
      <c r="K5" s="75"/>
    </row>
    <row r="6" spans="1:256" x14ac:dyDescent="0.25">
      <c r="A6" s="76">
        <f ca="1">TODAY()</f>
        <v>45744</v>
      </c>
      <c r="B6" s="210" t="s">
        <v>261</v>
      </c>
      <c r="C6" s="274"/>
      <c r="D6" s="274"/>
      <c r="E6" s="274"/>
      <c r="F6" s="274"/>
      <c r="G6" s="274"/>
      <c r="H6" s="274"/>
      <c r="I6" s="274"/>
      <c r="J6" s="274"/>
      <c r="K6" s="274"/>
    </row>
    <row r="7" spans="1:256" ht="24.6" x14ac:dyDescent="0.4">
      <c r="A7" s="502"/>
      <c r="B7" s="502"/>
      <c r="C7" s="502"/>
      <c r="D7" s="502"/>
      <c r="E7" s="502"/>
      <c r="F7" s="502"/>
      <c r="G7" s="502"/>
      <c r="H7" s="502"/>
      <c r="I7" s="502"/>
      <c r="J7" s="502"/>
      <c r="K7" s="502"/>
      <c r="L7" s="502"/>
      <c r="M7" s="502"/>
      <c r="N7" s="502"/>
      <c r="O7" s="502"/>
      <c r="P7" s="502"/>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4</v>
      </c>
      <c r="C10" s="194" t="str">
        <f>LOOKUP(B10,R10:AD10,R11:AD11)</f>
        <v>April</v>
      </c>
      <c r="D10" s="133">
        <f>'Customer Info'!C9</f>
        <v>2025</v>
      </c>
      <c r="S10">
        <v>1</v>
      </c>
      <c r="T10">
        <v>2</v>
      </c>
      <c r="U10">
        <v>3</v>
      </c>
      <c r="V10">
        <v>4</v>
      </c>
      <c r="W10">
        <v>5</v>
      </c>
      <c r="X10">
        <v>6</v>
      </c>
      <c r="Y10">
        <v>7</v>
      </c>
      <c r="Z10">
        <v>8</v>
      </c>
      <c r="AA10">
        <v>9</v>
      </c>
      <c r="AB10">
        <v>10</v>
      </c>
      <c r="AC10">
        <v>11</v>
      </c>
      <c r="AD10">
        <v>12</v>
      </c>
    </row>
    <row r="11" spans="1:256" ht="15" customHeight="1" x14ac:dyDescent="0.25">
      <c r="A11" s="490"/>
      <c r="B11" s="490"/>
      <c r="C11" s="490"/>
      <c r="D11" s="490"/>
      <c r="E11" s="490"/>
      <c r="F11" s="490"/>
      <c r="G11" s="490"/>
      <c r="H11" s="490"/>
      <c r="I11" s="490"/>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5">
      <c r="A12" s="28" t="s">
        <v>27</v>
      </c>
      <c r="B12" s="22"/>
      <c r="C12" s="22"/>
      <c r="D12" s="22"/>
      <c r="E12" s="22"/>
      <c r="F12" s="22"/>
      <c r="G12" s="22"/>
      <c r="H12" s="22"/>
      <c r="I12" s="22"/>
      <c r="J12" s="22"/>
      <c r="K12" s="22"/>
      <c r="L12" s="22"/>
      <c r="M12" s="22"/>
      <c r="N12" s="22"/>
      <c r="O12" s="22"/>
      <c r="P12" s="22"/>
      <c r="R12" s="3" t="s">
        <v>187</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ROUND(C14*C20,1)</f>
        <v>0</v>
      </c>
      <c r="E14" s="29" t="s">
        <v>45</v>
      </c>
      <c r="F14" s="30"/>
      <c r="G14" s="29" t="s">
        <v>15</v>
      </c>
      <c r="I14" s="53" t="s">
        <v>15</v>
      </c>
      <c r="J14" s="29"/>
      <c r="K14" s="29"/>
      <c r="L14" s="29"/>
      <c r="M14" s="29"/>
      <c r="N14" s="29"/>
    </row>
    <row r="15" spans="1:256" x14ac:dyDescent="0.25">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5">
      <c r="A17" s="31" t="s">
        <v>283</v>
      </c>
      <c r="B17" s="31"/>
      <c r="C17" s="32">
        <f>'Customer Info'!$B$27</f>
        <v>0</v>
      </c>
      <c r="D17" s="32">
        <f>$C$17*$C$20</f>
        <v>0</v>
      </c>
      <c r="E17" s="31" t="s">
        <v>286</v>
      </c>
      <c r="F17" s="33"/>
      <c r="G17" s="31"/>
      <c r="H17" s="31"/>
      <c r="I17" s="31"/>
      <c r="J17" s="31"/>
      <c r="K17" s="31"/>
      <c r="L17" s="31"/>
      <c r="M17" s="31"/>
      <c r="N17" s="31"/>
      <c r="O17" s="31"/>
    </row>
    <row r="18" spans="1:30" x14ac:dyDescent="0.25">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5">
      <c r="A19" s="31" t="s">
        <v>285</v>
      </c>
      <c r="B19" s="31"/>
      <c r="C19" s="32"/>
      <c r="D19" s="285">
        <f>MAX(100,ROUND(1.15*(MAX('Customer Info'!$B$18*'GS PRI'!C20,'Customer Info'!$B$19*'GS PRI'!C20)),1))</f>
        <v>100</v>
      </c>
      <c r="E19" s="31" t="s">
        <v>287</v>
      </c>
      <c r="F19" s="33"/>
      <c r="G19" s="31"/>
      <c r="H19" s="31"/>
      <c r="I19" s="31"/>
      <c r="J19" s="31"/>
      <c r="K19" s="31"/>
      <c r="L19" s="31"/>
      <c r="M19" s="31"/>
      <c r="N19" s="31"/>
      <c r="O19" s="31"/>
    </row>
    <row r="20" spans="1:30" x14ac:dyDescent="0.25">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04" t="s">
        <v>15</v>
      </c>
      <c r="E21" s="504"/>
      <c r="F21" s="504"/>
      <c r="G21" s="504"/>
      <c r="H21" s="504"/>
      <c r="K21" s="31"/>
      <c r="L21" s="31"/>
      <c r="M21" s="31"/>
      <c r="N21" s="31"/>
      <c r="O21" s="50"/>
    </row>
    <row r="22" spans="1:30" x14ac:dyDescent="0.25">
      <c r="A22" s="31" t="s">
        <v>15</v>
      </c>
      <c r="B22" s="31"/>
      <c r="C22" s="82" t="s">
        <v>15</v>
      </c>
      <c r="D22" s="504" t="s">
        <v>15</v>
      </c>
      <c r="E22" s="504"/>
      <c r="F22" s="504"/>
      <c r="G22" s="504"/>
      <c r="H22" s="504"/>
      <c r="I22" s="23"/>
      <c r="J22" s="23"/>
      <c r="K22" s="31"/>
      <c r="L22" s="31"/>
      <c r="M22" s="31"/>
      <c r="N22" s="31"/>
      <c r="O22" s="50"/>
    </row>
    <row r="23" spans="1:30" x14ac:dyDescent="0.25">
      <c r="A23" s="31"/>
      <c r="B23" s="31"/>
      <c r="C23" s="33"/>
      <c r="D23" s="33"/>
      <c r="E23" s="33"/>
      <c r="F23" s="33"/>
      <c r="G23" s="23"/>
      <c r="H23" s="23"/>
      <c r="I23" s="23"/>
      <c r="J23" s="23"/>
      <c r="K23" s="31"/>
      <c r="L23" s="31"/>
      <c r="M23" s="31"/>
      <c r="N23" s="31"/>
      <c r="O23" s="31"/>
    </row>
    <row r="24" spans="1:30" x14ac:dyDescent="0.25">
      <c r="A24" s="28" t="s">
        <v>31</v>
      </c>
      <c r="B24" s="22"/>
      <c r="C24" s="22"/>
      <c r="D24" s="22"/>
      <c r="E24" s="22"/>
      <c r="F24" s="22"/>
      <c r="G24" s="486" t="s">
        <v>68</v>
      </c>
      <c r="H24" s="487"/>
      <c r="I24" s="487"/>
      <c r="J24" s="488"/>
      <c r="K24" s="22"/>
      <c r="L24" s="489" t="s">
        <v>69</v>
      </c>
      <c r="M24" s="489"/>
      <c r="N24" s="489"/>
      <c r="O24" s="489"/>
    </row>
    <row r="25" spans="1:30" x14ac:dyDescent="0.25">
      <c r="A25" s="18"/>
      <c r="B25" s="18"/>
      <c r="C25" s="18"/>
      <c r="D25" s="18"/>
      <c r="E25" s="18"/>
      <c r="F25" s="18"/>
      <c r="G25" s="8" t="s">
        <v>65</v>
      </c>
      <c r="H25" s="8" t="s">
        <v>66</v>
      </c>
      <c r="I25" s="8" t="s">
        <v>67</v>
      </c>
      <c r="J25" s="112" t="s">
        <v>34</v>
      </c>
      <c r="K25" s="18"/>
      <c r="L25" s="131" t="s">
        <v>65</v>
      </c>
      <c r="M25" s="131" t="s">
        <v>66</v>
      </c>
      <c r="N25" s="131" t="s">
        <v>67</v>
      </c>
      <c r="O25" s="132" t="s">
        <v>34</v>
      </c>
      <c r="P25" s="43" t="s">
        <v>57</v>
      </c>
    </row>
    <row r="26" spans="1:30" x14ac:dyDescent="0.25">
      <c r="A26" t="s">
        <v>32</v>
      </c>
      <c r="G26" s="86"/>
      <c r="H26" s="86"/>
      <c r="I26" s="86">
        <v>138.5</v>
      </c>
      <c r="J26" s="86">
        <f>SUM(G26:I26)</f>
        <v>138.5</v>
      </c>
      <c r="L26" s="88"/>
      <c r="M26" s="88"/>
      <c r="N26" s="88">
        <f>I26</f>
        <v>138.5</v>
      </c>
      <c r="O26" s="209">
        <f>SUM(L26:N26)</f>
        <v>138.5</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ROUND(MAX(D14,D15,('Customer Info'!B14-100)*0.6,('Customer Info'!B16-100)*0.6),1)</f>
        <v>0</v>
      </c>
      <c r="E28" s="29" t="s">
        <v>45</v>
      </c>
      <c r="F28" s="4" t="s">
        <v>8</v>
      </c>
      <c r="G28" s="85"/>
      <c r="H28" s="85"/>
      <c r="I28" s="85">
        <v>6.33</v>
      </c>
      <c r="J28" s="85">
        <f>SUM(G28:I28)</f>
        <v>6.33</v>
      </c>
      <c r="K28" s="36" t="s">
        <v>44</v>
      </c>
      <c r="L28" s="87"/>
      <c r="M28" s="87"/>
      <c r="N28" s="87">
        <f>ROUND($D28*I28,2)</f>
        <v>0</v>
      </c>
      <c r="O28" s="209">
        <f>SUM(L28:N28)</f>
        <v>0</v>
      </c>
      <c r="P28" s="245">
        <v>45627</v>
      </c>
    </row>
    <row r="29" spans="1:30" x14ac:dyDescent="0.25">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5">
      <c r="A30" s="37" t="s">
        <v>50</v>
      </c>
      <c r="B30" s="37"/>
      <c r="C30" s="37"/>
      <c r="D30" s="38"/>
      <c r="E30" s="38"/>
      <c r="F30" s="37"/>
      <c r="G30" s="37"/>
      <c r="H30" s="37"/>
      <c r="I30" s="37"/>
      <c r="J30" s="37"/>
      <c r="K30" s="39"/>
      <c r="L30" s="40"/>
      <c r="M30" s="40"/>
      <c r="N30" s="40">
        <f>SUM(N26:N29)</f>
        <v>138.5</v>
      </c>
      <c r="O30" s="40">
        <f>SUM(O26:O29)</f>
        <v>138.5</v>
      </c>
    </row>
    <row r="31" spans="1:30" x14ac:dyDescent="0.25">
      <c r="A31" s="89"/>
      <c r="B31" s="89"/>
      <c r="C31" s="90"/>
      <c r="D31" s="90"/>
      <c r="E31" s="90"/>
      <c r="F31" s="90"/>
      <c r="G31" s="91"/>
      <c r="H31" s="91"/>
      <c r="I31" s="91"/>
      <c r="J31" s="91"/>
      <c r="K31" s="89"/>
      <c r="L31" s="89"/>
      <c r="M31" s="89"/>
      <c r="N31" s="89"/>
      <c r="O31" s="89"/>
      <c r="P31" s="89"/>
    </row>
    <row r="32" spans="1:30" x14ac:dyDescent="0.25">
      <c r="A32" s="41" t="s">
        <v>70</v>
      </c>
      <c r="D32" s="1"/>
      <c r="E32" s="1"/>
      <c r="K32" s="36"/>
      <c r="L32" s="36"/>
      <c r="M32" s="36"/>
      <c r="N32" s="36"/>
      <c r="O32" s="34"/>
      <c r="P32" s="34"/>
    </row>
    <row r="33" spans="1:220" x14ac:dyDescent="0.25">
      <c r="A33" s="37"/>
      <c r="D33" s="1"/>
      <c r="E33" s="1"/>
      <c r="K33" s="36"/>
      <c r="L33" s="36"/>
      <c r="M33" s="36"/>
      <c r="N33" s="36"/>
      <c r="O33" s="34"/>
    </row>
    <row r="34" spans="1:220" x14ac:dyDescent="0.25">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5">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5">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5">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5">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5">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5">
      <c r="A40" s="210" t="s">
        <v>186</v>
      </c>
      <c r="B40" s="78"/>
      <c r="C40" s="78"/>
      <c r="D40" s="100">
        <f>'Customer Info'!$B$21+'Customer Info'!$B$22-'Customer Info'!$B$23</f>
        <v>0</v>
      </c>
      <c r="E40" s="101" t="s">
        <v>41</v>
      </c>
      <c r="F40" s="102" t="s">
        <v>8</v>
      </c>
      <c r="G40" s="103">
        <f>'Rider Rates'!B24</f>
        <v>6.7849999999999994E-2</v>
      </c>
      <c r="H40" s="103"/>
      <c r="I40" s="103"/>
      <c r="J40" s="237">
        <f>SUM(G40:H40)</f>
        <v>6.7849999999999994E-2</v>
      </c>
      <c r="K40" s="104" t="s">
        <v>42</v>
      </c>
      <c r="L40" s="105">
        <f>ROUND(D40*G40,2)</f>
        <v>0</v>
      </c>
      <c r="M40" s="105"/>
      <c r="N40" s="105"/>
      <c r="O40" s="105">
        <f t="shared" si="0"/>
        <v>0</v>
      </c>
      <c r="P40" s="245">
        <f>'Rider Rates'!$D$23</f>
        <v>45444</v>
      </c>
    </row>
    <row r="41" spans="1:220" x14ac:dyDescent="0.25">
      <c r="A41" s="241" t="s">
        <v>161</v>
      </c>
      <c r="B41" s="78"/>
      <c r="C41" s="78"/>
      <c r="D41" s="100">
        <f>'Customer Info'!$B$21+'Customer Info'!$B$22-'Customer Info'!$B$23</f>
        <v>0</v>
      </c>
      <c r="E41" s="101" t="s">
        <v>41</v>
      </c>
      <c r="F41" s="102" t="s">
        <v>8</v>
      </c>
      <c r="G41" s="103">
        <f>'Rider Rates'!$B$37</f>
        <v>2.14E-3</v>
      </c>
      <c r="H41" s="103"/>
      <c r="I41" s="103"/>
      <c r="J41" s="237">
        <f>SUM(G41:H41)</f>
        <v>2.14E-3</v>
      </c>
      <c r="K41" s="104" t="s">
        <v>42</v>
      </c>
      <c r="L41" s="105">
        <f>ROUND(D41*G41,2)</f>
        <v>0</v>
      </c>
      <c r="M41" s="105"/>
      <c r="N41" s="105"/>
      <c r="O41" s="105">
        <f t="shared" si="0"/>
        <v>0</v>
      </c>
      <c r="P41" s="245">
        <f>'Rider Rates'!$D$37</f>
        <v>45444</v>
      </c>
    </row>
    <row r="42" spans="1:220" x14ac:dyDescent="0.25">
      <c r="A42" s="210" t="s">
        <v>193</v>
      </c>
      <c r="B42" s="78"/>
      <c r="C42" s="78"/>
      <c r="D42" s="100">
        <f>'Customer Info'!$B$21+'Customer Info'!$B$22-'Customer Info'!$B$23</f>
        <v>0</v>
      </c>
      <c r="E42" s="101" t="s">
        <v>41</v>
      </c>
      <c r="F42" s="102" t="s">
        <v>8</v>
      </c>
      <c r="G42" s="103">
        <f>'Rider Rates'!$B$45</f>
        <v>-4.1073000000000004E-3</v>
      </c>
      <c r="H42" s="103"/>
      <c r="I42" s="103"/>
      <c r="J42" s="237">
        <f>SUM(G42:H42)</f>
        <v>-4.1073000000000004E-3</v>
      </c>
      <c r="K42" s="104" t="s">
        <v>42</v>
      </c>
      <c r="L42" s="105">
        <f>ROUND(D42*G42,2)</f>
        <v>0</v>
      </c>
      <c r="M42" s="105"/>
      <c r="N42" s="105"/>
      <c r="O42" s="105">
        <f t="shared" si="0"/>
        <v>0</v>
      </c>
      <c r="P42" s="245">
        <f>'Rider Rates'!$D$45</f>
        <v>45747</v>
      </c>
    </row>
    <row r="43" spans="1:220" x14ac:dyDescent="0.25">
      <c r="A43" s="241" t="s">
        <v>210</v>
      </c>
      <c r="B43" s="78"/>
      <c r="C43" s="78"/>
      <c r="D43" s="1">
        <f>IF($C$16&lt;0,0,IF($C$16&gt;833000,833000,$C$16))</f>
        <v>0</v>
      </c>
      <c r="E43" s="101" t="s">
        <v>41</v>
      </c>
      <c r="F43" s="102" t="s">
        <v>8</v>
      </c>
      <c r="G43" s="103"/>
      <c r="H43" s="103"/>
      <c r="I43" s="103">
        <f>'Rider Rates'!D49</f>
        <v>1.8006999999999999E-3</v>
      </c>
      <c r="J43" s="103">
        <f>SUM(G43:I43)</f>
        <v>1.8006999999999999E-3</v>
      </c>
      <c r="K43" s="104" t="s">
        <v>42</v>
      </c>
      <c r="L43" s="105"/>
      <c r="M43" s="105"/>
      <c r="N43" s="87">
        <f>D43*J43</f>
        <v>0</v>
      </c>
      <c r="O43" s="105">
        <f t="shared" si="0"/>
        <v>0</v>
      </c>
      <c r="P43" s="245">
        <f>'Rider Rates'!E49</f>
        <v>45658</v>
      </c>
    </row>
    <row r="44" spans="1:220" x14ac:dyDescent="0.25">
      <c r="A44" s="210" t="s">
        <v>189</v>
      </c>
      <c r="B44" s="78"/>
      <c r="C44" s="78"/>
      <c r="D44" s="1">
        <f>IF($C$16&lt;0,0,$C$16)</f>
        <v>0</v>
      </c>
      <c r="E44" s="113" t="s">
        <v>41</v>
      </c>
      <c r="F44" s="102" t="s">
        <v>8</v>
      </c>
      <c r="G44" s="103"/>
      <c r="H44" s="103">
        <f>'Rider Rates'!B58</f>
        <v>4.4210000000000001E-4</v>
      </c>
      <c r="I44" s="103"/>
      <c r="J44" s="103">
        <f>SUM(G44:I44)</f>
        <v>4.4210000000000001E-4</v>
      </c>
      <c r="K44" s="104" t="s">
        <v>42</v>
      </c>
      <c r="L44" s="105"/>
      <c r="M44" s="105">
        <f>ROUND(D44*H44,2)</f>
        <v>0</v>
      </c>
      <c r="N44" s="205"/>
      <c r="O44" s="105">
        <f t="shared" si="0"/>
        <v>0</v>
      </c>
      <c r="P44" s="245">
        <f>'Rider Rates'!$D$57</f>
        <v>45747</v>
      </c>
    </row>
    <row r="45" spans="1:220" x14ac:dyDescent="0.25">
      <c r="A45" s="210" t="s">
        <v>189</v>
      </c>
      <c r="B45" s="78"/>
      <c r="C45" s="78"/>
      <c r="D45" s="49">
        <f>ROUND(MAX(D14,('Customer Info'!B14-100)*0.6,('Customer Info'!B16-100)*0.6),1)</f>
        <v>0</v>
      </c>
      <c r="E45" s="35" t="s">
        <v>64</v>
      </c>
      <c r="F45" s="4" t="s">
        <v>8</v>
      </c>
      <c r="G45" s="103"/>
      <c r="H45" s="239">
        <f>'Rider Rates'!B63</f>
        <v>8.59</v>
      </c>
      <c r="I45" s="103"/>
      <c r="J45" s="239">
        <f>SUM(G45:I45)</f>
        <v>8.59</v>
      </c>
      <c r="K45" s="104" t="s">
        <v>44</v>
      </c>
      <c r="L45" s="105"/>
      <c r="M45" s="105">
        <f>ROUND(D45*H45,2)</f>
        <v>0</v>
      </c>
      <c r="N45" s="205"/>
      <c r="O45" s="105">
        <f t="shared" si="0"/>
        <v>0</v>
      </c>
      <c r="P45" s="245">
        <f>'Rider Rates'!$D$62</f>
        <v>45747</v>
      </c>
    </row>
    <row r="46" spans="1:220" x14ac:dyDescent="0.25">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ref="O46:O53" si="1">SUM(L46:N46)</f>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5">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5">
      <c r="A48" s="99" t="s">
        <v>81</v>
      </c>
      <c r="B48" s="78"/>
      <c r="C48" s="78"/>
      <c r="D48" s="208">
        <f>$N$30</f>
        <v>138.5</v>
      </c>
      <c r="E48" s="101" t="s">
        <v>122</v>
      </c>
      <c r="F48" s="102" t="s">
        <v>8</v>
      </c>
      <c r="G48" s="111"/>
      <c r="H48" s="112"/>
      <c r="I48" s="120">
        <f>'Rider Rates'!$B$85</f>
        <v>1.9512100000000001E-2</v>
      </c>
      <c r="J48" s="120">
        <f>SUM(H48:I48)</f>
        <v>1.9512100000000001E-2</v>
      </c>
      <c r="K48" s="104"/>
      <c r="L48" s="105"/>
      <c r="M48" s="105"/>
      <c r="N48" s="105">
        <f>ROUND(N$30*I48,2)</f>
        <v>2.7</v>
      </c>
      <c r="O48" s="209">
        <f t="shared" si="1"/>
        <v>2.7</v>
      </c>
      <c r="P48" s="245">
        <f>'Rider Rates'!$D$85</f>
        <v>45747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5">
      <c r="A49" s="99" t="s">
        <v>82</v>
      </c>
      <c r="B49" s="78"/>
      <c r="C49" s="78"/>
      <c r="D49" s="208">
        <f>$N$30</f>
        <v>138.5</v>
      </c>
      <c r="E49" s="101" t="s">
        <v>122</v>
      </c>
      <c r="F49" s="102" t="s">
        <v>8</v>
      </c>
      <c r="G49" s="114"/>
      <c r="H49" s="115"/>
      <c r="I49" s="120">
        <f>'Rider Rates'!$B$87</f>
        <v>6.6985699999999995E-2</v>
      </c>
      <c r="J49" s="120">
        <f>SUM(H49:I49)</f>
        <v>6.6985699999999995E-2</v>
      </c>
      <c r="K49" s="104"/>
      <c r="L49" s="105"/>
      <c r="M49" s="105"/>
      <c r="N49" s="105">
        <f>ROUND(N$30*I49,2)</f>
        <v>9.2799999999999994</v>
      </c>
      <c r="O49" s="209">
        <f t="shared" si="1"/>
        <v>9.2799999999999994</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5">
      <c r="A50" s="210" t="s">
        <v>206</v>
      </c>
      <c r="B50" s="78"/>
      <c r="C50" s="78"/>
      <c r="D50" s="195"/>
      <c r="E50" s="113" t="s">
        <v>115</v>
      </c>
      <c r="F50" s="106"/>
      <c r="G50" s="114"/>
      <c r="H50" s="115"/>
      <c r="I50" s="196">
        <f>'Rider Rates'!$B$91</f>
        <v>18.72</v>
      </c>
      <c r="J50" s="196">
        <f>SUM(G50:I50)</f>
        <v>18.72</v>
      </c>
      <c r="K50" s="104"/>
      <c r="L50" s="105"/>
      <c r="M50" s="105"/>
      <c r="N50" s="105">
        <f>I50</f>
        <v>18.72</v>
      </c>
      <c r="O50" s="105">
        <f>SUM(L50:N50)</f>
        <v>18.72</v>
      </c>
      <c r="P50" s="245">
        <f>'Rider Rates'!$D$91</f>
        <v>45747</v>
      </c>
    </row>
    <row r="51" spans="1:221" x14ac:dyDescent="0.25">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99" t="s">
        <v>156</v>
      </c>
      <c r="B53" s="78"/>
      <c r="C53" s="78"/>
      <c r="D53" s="208">
        <f>$N$30</f>
        <v>138.5</v>
      </c>
      <c r="E53" s="101" t="s">
        <v>122</v>
      </c>
      <c r="F53" s="102" t="s">
        <v>8</v>
      </c>
      <c r="G53" s="114"/>
      <c r="H53" s="115"/>
      <c r="I53" s="120">
        <f>'Rider Rates'!$B$105</f>
        <v>0.24140039999999999</v>
      </c>
      <c r="J53" s="120">
        <f>SUM(H53:I53)</f>
        <v>0.24140039999999999</v>
      </c>
      <c r="K53" s="104"/>
      <c r="L53" s="105"/>
      <c r="M53" s="105"/>
      <c r="N53" s="105">
        <f>ROUND(N$30*I53,2)</f>
        <v>33.43</v>
      </c>
      <c r="O53" s="105">
        <f t="shared" si="1"/>
        <v>33.43</v>
      </c>
      <c r="P53" s="245">
        <f>'Rider Rates'!$D$105</f>
        <v>45716</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10" t="s">
        <v>217</v>
      </c>
      <c r="B54" s="78"/>
      <c r="C54" s="78"/>
      <c r="D54" s="195"/>
      <c r="E54" s="113" t="s">
        <v>115</v>
      </c>
      <c r="F54" s="106"/>
      <c r="G54" s="114"/>
      <c r="H54" s="115"/>
      <c r="I54" s="258">
        <f>'Rider Rates'!B121</f>
        <v>4.84</v>
      </c>
      <c r="J54" s="196">
        <f>SUM(G54:I54)</f>
        <v>4.84</v>
      </c>
      <c r="K54" s="104"/>
      <c r="L54" s="105"/>
      <c r="M54" s="105"/>
      <c r="N54" s="260">
        <f>I54</f>
        <v>4.84</v>
      </c>
      <c r="O54" s="105">
        <f t="shared" ref="O54:O58" si="2">SUM(L54:N54)</f>
        <v>4.84</v>
      </c>
      <c r="P54" s="245">
        <f>'Rider Rates'!D121</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99" t="s">
        <v>157</v>
      </c>
      <c r="B55" s="78"/>
      <c r="C55" s="78"/>
      <c r="D55" s="100">
        <f>IF('Customer Info'!$C$32=TRUE,0,'Customer Info'!$B$21+'Customer Info'!$B$22-'Customer Info'!$B$23)</f>
        <v>0</v>
      </c>
      <c r="E55" s="101" t="s">
        <v>41</v>
      </c>
      <c r="F55" s="102" t="s">
        <v>8</v>
      </c>
      <c r="G55" s="103">
        <f>'Rider Rates'!$B$113</f>
        <v>3.7618E-3</v>
      </c>
      <c r="H55" s="103"/>
      <c r="I55" s="120"/>
      <c r="J55" s="237">
        <f>SUM(G55:H55)</f>
        <v>3.7618E-3</v>
      </c>
      <c r="K55" s="104" t="s">
        <v>42</v>
      </c>
      <c r="L55" s="105">
        <f>ROUND(D55*G55,2)</f>
        <v>0</v>
      </c>
      <c r="M55" s="105"/>
      <c r="N55" s="105"/>
      <c r="O55" s="105">
        <f t="shared" si="2"/>
        <v>0</v>
      </c>
      <c r="P55" s="245">
        <f>'Rider Rates'!$D$113</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2"/>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78" t="s">
        <v>233</v>
      </c>
      <c r="B57" s="78"/>
      <c r="C57" s="78"/>
      <c r="D57" s="100">
        <f>IF(C16&lt;0,0,IF(C16&gt;833000,833000,C16))</f>
        <v>0</v>
      </c>
      <c r="E57" s="101" t="s">
        <v>41</v>
      </c>
      <c r="F57" s="102" t="s">
        <v>8</v>
      </c>
      <c r="G57" s="265"/>
      <c r="H57" s="265"/>
      <c r="I57" s="265">
        <f>'Rider Rates'!$B$125</f>
        <v>2.9050000000000001E-4</v>
      </c>
      <c r="J57" s="265">
        <f>SUM(G57:I57)</f>
        <v>2.9050000000000001E-4</v>
      </c>
      <c r="K57" s="104" t="s">
        <v>42</v>
      </c>
      <c r="L57" s="266"/>
      <c r="M57" s="266"/>
      <c r="N57" s="266">
        <f>IF(D57*J57&gt;'Rider Rates'!$C$125,'Rider Rates'!$C$125,D57*J57)</f>
        <v>0</v>
      </c>
      <c r="O57" s="266">
        <f t="shared" si="2"/>
        <v>0</v>
      </c>
      <c r="P57" s="264">
        <f>'Rider Rates'!$E$125</f>
        <v>45658</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78" t="s">
        <v>234</v>
      </c>
      <c r="B58" s="78"/>
      <c r="C58" s="78"/>
      <c r="D58" s="123">
        <f>IF(C16&gt;833000,C16-833000,0)</f>
        <v>0</v>
      </c>
      <c r="E58" s="101" t="s">
        <v>41</v>
      </c>
      <c r="F58" s="102" t="s">
        <v>8</v>
      </c>
      <c r="G58" s="265"/>
      <c r="H58" s="265"/>
      <c r="I58" s="265">
        <f>'Rider Rates'!$B$126</f>
        <v>0</v>
      </c>
      <c r="J58" s="265">
        <f>SUM(G58:I58)</f>
        <v>0</v>
      </c>
      <c r="K58" s="104" t="s">
        <v>42</v>
      </c>
      <c r="L58" s="266"/>
      <c r="M58" s="266"/>
      <c r="N58" s="266">
        <f>D58*J58</f>
        <v>0</v>
      </c>
      <c r="O58" s="266">
        <f t="shared" si="2"/>
        <v>0</v>
      </c>
      <c r="P58" s="264">
        <f>'Rider Rates'!$E$126</f>
        <v>45658</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241" t="s">
        <v>242</v>
      </c>
      <c r="B59" s="78"/>
      <c r="C59" s="78"/>
      <c r="D59" s="100">
        <f>D16</f>
        <v>0</v>
      </c>
      <c r="E59" s="101" t="s">
        <v>41</v>
      </c>
      <c r="F59" s="249" t="s">
        <v>8</v>
      </c>
      <c r="G59" s="103"/>
      <c r="H59" s="103"/>
      <c r="I59" s="103">
        <f>'Rider Rates'!$B$132</f>
        <v>0</v>
      </c>
      <c r="J59" s="237">
        <f>SUM(G59:I59)</f>
        <v>0</v>
      </c>
      <c r="K59" s="104" t="s">
        <v>42</v>
      </c>
      <c r="L59" s="105"/>
      <c r="M59" s="105"/>
      <c r="N59" s="105">
        <f>D59*J59</f>
        <v>0</v>
      </c>
      <c r="O59" s="105">
        <f>SUM(L59:N59)</f>
        <v>0</v>
      </c>
      <c r="P59" s="245">
        <f>'Rider Rates'!$D$130</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241" t="s">
        <v>241</v>
      </c>
      <c r="B60" s="78"/>
      <c r="C60" s="78"/>
      <c r="D60" s="100"/>
      <c r="E60" s="101" t="s">
        <v>115</v>
      </c>
      <c r="F60" s="102" t="s">
        <v>8</v>
      </c>
      <c r="G60" s="263"/>
      <c r="H60" s="263"/>
      <c r="I60" s="263">
        <f>'Rider Rates'!$B$137</f>
        <v>0</v>
      </c>
      <c r="J60" s="263">
        <f>SUM(G60:I60)</f>
        <v>0</v>
      </c>
      <c r="K60" s="104"/>
      <c r="L60" s="209"/>
      <c r="M60" s="209"/>
      <c r="N60" s="209">
        <f>J60</f>
        <v>0</v>
      </c>
      <c r="O60" s="209">
        <f>SUM(L60:N60)</f>
        <v>0</v>
      </c>
      <c r="P60" s="264">
        <f>'Rider Rates'!$D$137</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179" t="s">
        <v>71</v>
      </c>
      <c r="B62" s="148"/>
      <c r="C62" s="148"/>
      <c r="D62" s="180"/>
      <c r="E62" s="181"/>
      <c r="F62" s="182"/>
      <c r="G62" s="182"/>
      <c r="H62" s="182"/>
      <c r="I62" s="182"/>
      <c r="J62" s="182"/>
      <c r="K62" s="183"/>
      <c r="L62" s="169">
        <f>SUM(L34:L61)</f>
        <v>0</v>
      </c>
      <c r="M62" s="169">
        <f t="shared" ref="M62:O62" si="3">SUM(M34:M61)</f>
        <v>0</v>
      </c>
      <c r="N62" s="169">
        <f t="shared" si="3"/>
        <v>68.97</v>
      </c>
      <c r="O62" s="169">
        <f t="shared" si="3"/>
        <v>68.97</v>
      </c>
      <c r="P62" s="184"/>
    </row>
    <row r="63" spans="1:221" x14ac:dyDescent="0.25">
      <c r="A63" s="37"/>
      <c r="D63" s="1"/>
      <c r="E63" s="35"/>
      <c r="F63" s="4"/>
      <c r="G63" s="42"/>
      <c r="H63" s="42"/>
      <c r="I63" s="42"/>
      <c r="J63" s="42"/>
      <c r="K63" s="36"/>
      <c r="L63" s="36"/>
      <c r="M63" s="36"/>
      <c r="N63" s="36"/>
      <c r="O63" s="34"/>
      <c r="P63" s="36"/>
    </row>
    <row r="64" spans="1:221" x14ac:dyDescent="0.25">
      <c r="A64" s="81" t="s">
        <v>72</v>
      </c>
      <c r="B64" s="92"/>
      <c r="C64" s="92"/>
      <c r="D64" s="92"/>
      <c r="E64" s="92"/>
      <c r="F64" s="92"/>
      <c r="G64" s="92"/>
      <c r="H64" s="92"/>
      <c r="I64" s="92"/>
      <c r="J64" s="92"/>
      <c r="K64" s="92"/>
      <c r="L64" s="98">
        <f>L30+L62</f>
        <v>0</v>
      </c>
      <c r="M64" s="98">
        <f>M30+M62</f>
        <v>0</v>
      </c>
      <c r="N64" s="98">
        <f>N30+N62</f>
        <v>207.47</v>
      </c>
      <c r="O64" s="98">
        <f>O30+O62</f>
        <v>207.47</v>
      </c>
      <c r="P64" s="98"/>
    </row>
    <row r="65" spans="1:16" x14ac:dyDescent="0.25">
      <c r="A65" s="37"/>
      <c r="B65" s="37"/>
      <c r="C65" s="37"/>
      <c r="D65" s="37"/>
      <c r="E65" s="37"/>
      <c r="F65" s="37"/>
      <c r="G65" s="37"/>
      <c r="H65" s="37"/>
      <c r="I65" s="37"/>
      <c r="J65" s="37"/>
      <c r="K65" s="37"/>
      <c r="L65" s="37"/>
      <c r="M65" s="37"/>
      <c r="N65" s="37"/>
      <c r="O65" s="40"/>
      <c r="P65" s="40"/>
    </row>
    <row r="66" spans="1:16" x14ac:dyDescent="0.25">
      <c r="A66" s="37" t="s">
        <v>37</v>
      </c>
      <c r="B66" s="37"/>
      <c r="C66" s="37"/>
      <c r="D66" s="37"/>
      <c r="E66" s="37"/>
      <c r="F66" s="37"/>
      <c r="G66" s="37"/>
      <c r="H66" s="37"/>
      <c r="I66" s="37"/>
      <c r="J66" s="37"/>
      <c r="K66" s="37"/>
      <c r="L66" s="37"/>
      <c r="M66" s="37"/>
      <c r="N66" s="37"/>
      <c r="O66" s="45">
        <f>O26+O28+O62</f>
        <v>207.47</v>
      </c>
      <c r="P66" s="245">
        <v>40967</v>
      </c>
    </row>
    <row r="67" spans="1:16" x14ac:dyDescent="0.25">
      <c r="A67" s="37"/>
      <c r="B67" s="37"/>
      <c r="C67" s="37"/>
      <c r="D67" s="37"/>
      <c r="E67" s="37"/>
      <c r="F67" s="37"/>
      <c r="G67" s="46"/>
      <c r="H67" s="46"/>
      <c r="I67" s="46"/>
      <c r="J67" s="46"/>
      <c r="K67" s="36"/>
      <c r="L67" s="36"/>
      <c r="M67" s="36"/>
      <c r="N67" s="36"/>
      <c r="O67" s="40"/>
    </row>
    <row r="68" spans="1:16" x14ac:dyDescent="0.25">
      <c r="A68" s="41" t="s">
        <v>117</v>
      </c>
      <c r="B68" s="37"/>
      <c r="C68" s="37"/>
      <c r="D68" s="37"/>
      <c r="E68" s="37"/>
      <c r="F68" s="37"/>
      <c r="G68" s="46"/>
      <c r="H68" s="46"/>
      <c r="I68" s="46"/>
      <c r="J68" s="46"/>
      <c r="K68" s="36"/>
      <c r="L68" s="36"/>
      <c r="M68" s="36"/>
      <c r="N68" s="36"/>
      <c r="O68" s="138">
        <f>MAX($O$64,$O$66)</f>
        <v>207.47</v>
      </c>
    </row>
    <row r="69" spans="1:16" x14ac:dyDescent="0.25">
      <c r="A69" s="37"/>
      <c r="B69" s="37"/>
      <c r="C69" s="37"/>
      <c r="D69" s="37"/>
      <c r="E69" s="37"/>
      <c r="F69" s="37"/>
      <c r="G69" s="46"/>
      <c r="H69" s="46"/>
      <c r="I69" s="46"/>
      <c r="J69" s="46"/>
      <c r="K69" s="36"/>
      <c r="L69" s="36"/>
      <c r="M69" s="36"/>
      <c r="N69" s="36"/>
      <c r="O69" s="40"/>
    </row>
    <row r="70" spans="1:16" x14ac:dyDescent="0.25">
      <c r="A70" s="37"/>
      <c r="B70" s="37"/>
      <c r="C70" s="37"/>
      <c r="D70" s="37"/>
      <c r="E70" s="37"/>
      <c r="F70" s="37"/>
      <c r="G70" s="96" t="s">
        <v>86</v>
      </c>
      <c r="H70" s="46"/>
      <c r="I70" s="37"/>
      <c r="J70" s="46"/>
      <c r="K70" s="36"/>
      <c r="L70" s="191"/>
      <c r="M70" s="191"/>
      <c r="N70" s="191"/>
      <c r="O70" s="191">
        <f>ROUND(IF($C$16&lt;1,0,$O$68/($C$16*100)*10000),2)</f>
        <v>0</v>
      </c>
      <c r="P70" s="37" t="s">
        <v>87</v>
      </c>
    </row>
    <row r="71" spans="1:16" x14ac:dyDescent="0.25">
      <c r="A71" s="37"/>
      <c r="B71" s="37"/>
      <c r="C71" s="37"/>
      <c r="D71" s="37"/>
      <c r="E71" s="37"/>
      <c r="F71" s="37"/>
      <c r="G71" s="242" t="s">
        <v>190</v>
      </c>
      <c r="H71" s="136"/>
      <c r="I71" s="133"/>
      <c r="J71" s="136"/>
      <c r="K71" s="137"/>
      <c r="L71" s="78"/>
      <c r="M71" s="78"/>
      <c r="N71" s="78"/>
      <c r="O71" s="243">
        <f>ROUND(IF($C$16&lt;1,0,(L64)/($C$16*100)*10000),2)</f>
        <v>0</v>
      </c>
      <c r="P71" s="25" t="s">
        <v>87</v>
      </c>
    </row>
    <row r="72" spans="1:16" x14ac:dyDescent="0.25">
      <c r="A72" s="37"/>
      <c r="B72" s="37"/>
      <c r="C72" s="37"/>
      <c r="D72" s="37"/>
      <c r="E72" s="37"/>
      <c r="F72" s="37"/>
      <c r="G72" s="96"/>
      <c r="H72" s="46"/>
      <c r="I72" s="96"/>
      <c r="J72" s="46"/>
      <c r="K72" s="36"/>
      <c r="L72" s="36"/>
      <c r="M72" s="36"/>
      <c r="N72" s="36"/>
      <c r="O72" s="130"/>
      <c r="P72" s="37"/>
    </row>
    <row r="73" spans="1:16" ht="20.25" customHeight="1" x14ac:dyDescent="0.4">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5">
      <c r="A74" s="37"/>
      <c r="B74" s="37"/>
      <c r="C74" s="37"/>
      <c r="D74" s="54"/>
      <c r="E74" s="3"/>
      <c r="F74" s="4"/>
      <c r="G74" s="55"/>
      <c r="H74" s="55"/>
      <c r="I74" s="93"/>
      <c r="J74" s="55"/>
      <c r="K74" s="37"/>
      <c r="L74" s="37"/>
      <c r="M74" s="37"/>
      <c r="N74" s="37"/>
      <c r="O74" s="40"/>
    </row>
    <row r="75" spans="1:16" x14ac:dyDescent="0.25">
      <c r="A75" s="37"/>
      <c r="B75" s="37"/>
      <c r="C75" s="37"/>
      <c r="D75" s="54"/>
      <c r="E75" s="3"/>
      <c r="F75" s="4"/>
      <c r="G75" s="55"/>
      <c r="H75" s="55"/>
      <c r="I75" s="55"/>
      <c r="J75" s="55"/>
      <c r="K75" s="37"/>
      <c r="L75" s="37"/>
      <c r="M75" s="37"/>
      <c r="N75" s="37"/>
      <c r="O75" s="40"/>
    </row>
    <row r="76" spans="1:16" x14ac:dyDescent="0.25">
      <c r="A76" s="41"/>
      <c r="B76" s="37"/>
      <c r="C76" s="37"/>
      <c r="D76" s="37"/>
      <c r="E76" s="37"/>
      <c r="F76" s="37"/>
      <c r="G76" s="37"/>
      <c r="H76" s="37"/>
      <c r="J76" s="37"/>
      <c r="K76" s="37"/>
      <c r="L76" s="40"/>
      <c r="M76" s="40"/>
      <c r="N76" s="40"/>
      <c r="O76" s="138"/>
    </row>
    <row r="77" spans="1:16" x14ac:dyDescent="0.25">
      <c r="B77" s="37"/>
      <c r="C77" s="37"/>
      <c r="D77" s="37"/>
      <c r="E77" s="37"/>
      <c r="F77" s="37"/>
      <c r="G77" s="96"/>
      <c r="H77" s="37"/>
      <c r="I77" s="37"/>
      <c r="J77" s="37"/>
      <c r="K77" s="37"/>
      <c r="L77" s="60"/>
      <c r="M77" s="60"/>
      <c r="N77" s="60"/>
      <c r="O77" s="130"/>
      <c r="P77" s="37"/>
    </row>
    <row r="78" spans="1:16" x14ac:dyDescent="0.25">
      <c r="G78" s="133"/>
      <c r="H78" s="56"/>
      <c r="I78" s="133"/>
      <c r="J78" s="56"/>
      <c r="K78" s="56"/>
      <c r="L78" s="134"/>
      <c r="M78" s="134"/>
      <c r="N78" s="134"/>
      <c r="O78" s="135"/>
      <c r="P78" s="25"/>
    </row>
    <row r="80" spans="1:16" x14ac:dyDescent="0.25">
      <c r="A80" s="474"/>
    </row>
    <row r="81" spans="1:1" x14ac:dyDescent="0.25">
      <c r="A81" s="474"/>
    </row>
    <row r="82" spans="1:1" x14ac:dyDescent="0.25">
      <c r="A82" s="474"/>
    </row>
    <row r="83" spans="1:1" x14ac:dyDescent="0.25">
      <c r="A83" s="474"/>
    </row>
    <row r="84" spans="1:1" x14ac:dyDescent="0.25">
      <c r="A84" s="474"/>
    </row>
    <row r="85" spans="1:1" x14ac:dyDescent="0.25">
      <c r="A85" s="474"/>
    </row>
    <row r="86" spans="1:1" x14ac:dyDescent="0.25">
      <c r="A86" s="474"/>
    </row>
    <row r="87" spans="1:1" x14ac:dyDescent="0.25">
      <c r="A87" s="474"/>
    </row>
    <row r="88" spans="1:1" x14ac:dyDescent="0.25">
      <c r="A88" s="474"/>
    </row>
    <row r="89" spans="1:1" x14ac:dyDescent="0.25">
      <c r="A89" s="474"/>
    </row>
    <row r="90" spans="1:1" x14ac:dyDescent="0.25">
      <c r="A90" s="474"/>
    </row>
    <row r="91" spans="1:1" x14ac:dyDescent="0.25">
      <c r="A91" s="474"/>
    </row>
    <row r="92" spans="1:1" x14ac:dyDescent="0.25">
      <c r="A92" s="474"/>
    </row>
    <row r="93" spans="1:1" x14ac:dyDescent="0.25">
      <c r="A93" s="474"/>
    </row>
    <row r="94" spans="1:1" x14ac:dyDescent="0.25">
      <c r="A94" s="474"/>
    </row>
  </sheetData>
  <sheetProtection algorithmName="SHA-512" hashValue="PmkOkyXLj2nlCuvvnE3PmfEflDD1YEwGgoHkk0neAjaMOwv9D+pG4Q7qrmwYeVlIql3KU1zAreFNFdJl1PP/cQ==" saltValue="ro/nAr8diywBj1eEpk5gSQ=="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38100</xdr:colOff>
                    <xdr:row>0</xdr:row>
                    <xdr:rowOff>45720</xdr:rowOff>
                  </from>
                  <to>
                    <xdr:col>0</xdr:col>
                    <xdr:colOff>563880</xdr:colOff>
                    <xdr:row>1</xdr:row>
                    <xdr:rowOff>38100</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411480</xdr:colOff>
                    <xdr:row>88</xdr:row>
                    <xdr:rowOff>76200</xdr:rowOff>
                  </from>
                  <to>
                    <xdr:col>16</xdr:col>
                    <xdr:colOff>38100</xdr:colOff>
                    <xdr:row>89</xdr:row>
                    <xdr:rowOff>144780</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C961E-E4D9-4E1A-B1A5-45B26701F483}">
  <sheetPr codeName="Sheet4">
    <pageSetUpPr fitToPage="1"/>
  </sheetPr>
  <dimension ref="A1:A34"/>
  <sheetViews>
    <sheetView showGridLines="0" topLeftCell="A21" workbookViewId="0">
      <selection activeCell="A32" sqref="A32"/>
    </sheetView>
  </sheetViews>
  <sheetFormatPr defaultColWidth="9.109375" defaultRowHeight="9.9" customHeight="1" x14ac:dyDescent="0.2"/>
  <cols>
    <col min="1" max="1" width="130.5546875" style="295" customWidth="1"/>
    <col min="2" max="16384" width="9.109375" style="294"/>
  </cols>
  <sheetData>
    <row r="1" spans="1:1" ht="34.799999999999997" x14ac:dyDescent="0.2">
      <c r="A1" s="298" t="s">
        <v>314</v>
      </c>
    </row>
    <row r="2" spans="1:1" ht="23.4" x14ac:dyDescent="0.2">
      <c r="A2" s="299" t="s">
        <v>313</v>
      </c>
    </row>
    <row r="3" spans="1:1" ht="9.9" customHeight="1" x14ac:dyDescent="0.25">
      <c r="A3" s="300"/>
    </row>
    <row r="4" spans="1:1" ht="24" customHeight="1" x14ac:dyDescent="0.2">
      <c r="A4" s="299" t="s">
        <v>312</v>
      </c>
    </row>
    <row r="5" spans="1:1" ht="9.9" customHeight="1" x14ac:dyDescent="0.25">
      <c r="A5" s="300"/>
    </row>
    <row r="6" spans="1:1" ht="12" x14ac:dyDescent="0.2">
      <c r="A6" s="298" t="s">
        <v>311</v>
      </c>
    </row>
    <row r="7" spans="1:1" ht="9.9" customHeight="1" x14ac:dyDescent="0.2">
      <c r="A7" s="298"/>
    </row>
    <row r="8" spans="1:1" ht="34.799999999999997" x14ac:dyDescent="0.2">
      <c r="A8" s="298" t="s">
        <v>310</v>
      </c>
    </row>
    <row r="9" spans="1:1" ht="9.9" customHeight="1" x14ac:dyDescent="0.2">
      <c r="A9" s="299"/>
    </row>
    <row r="10" spans="1:1" ht="36" customHeight="1" x14ac:dyDescent="0.2">
      <c r="A10" s="298" t="s">
        <v>309</v>
      </c>
    </row>
    <row r="11" spans="1:1" ht="9.6" customHeight="1" x14ac:dyDescent="0.2">
      <c r="A11" s="298"/>
    </row>
    <row r="12" spans="1:1" ht="36" customHeight="1" x14ac:dyDescent="0.2">
      <c r="A12" s="298" t="s">
        <v>339</v>
      </c>
    </row>
    <row r="13" spans="1:1" ht="9.9" customHeight="1" x14ac:dyDescent="0.2">
      <c r="A13" s="298"/>
    </row>
    <row r="14" spans="1:1" ht="38.25" customHeight="1" x14ac:dyDescent="0.2">
      <c r="A14" s="298" t="s">
        <v>308</v>
      </c>
    </row>
    <row r="15" spans="1:1" ht="9.9" customHeight="1" x14ac:dyDescent="0.2">
      <c r="A15" s="298"/>
    </row>
    <row r="16" spans="1:1" ht="23.4" x14ac:dyDescent="0.2">
      <c r="A16" s="298" t="s">
        <v>307</v>
      </c>
    </row>
    <row r="17" spans="1:1" ht="9.9" customHeight="1" x14ac:dyDescent="0.2">
      <c r="A17" s="298"/>
    </row>
    <row r="18" spans="1:1" ht="23.4" x14ac:dyDescent="0.2">
      <c r="A18" s="298" t="s">
        <v>306</v>
      </c>
    </row>
    <row r="19" spans="1:1" ht="9.9" customHeight="1" x14ac:dyDescent="0.2">
      <c r="A19" s="298"/>
    </row>
    <row r="20" spans="1:1" ht="39.75" customHeight="1" x14ac:dyDescent="0.2">
      <c r="A20" s="298" t="s">
        <v>305</v>
      </c>
    </row>
    <row r="21" spans="1:1" ht="9.9" customHeight="1" x14ac:dyDescent="0.2">
      <c r="A21" s="298"/>
    </row>
    <row r="22" spans="1:1" ht="23.4" x14ac:dyDescent="0.2">
      <c r="A22" s="298" t="s">
        <v>304</v>
      </c>
    </row>
    <row r="23" spans="1:1" ht="9.9" customHeight="1" x14ac:dyDescent="0.2">
      <c r="A23" s="298"/>
    </row>
    <row r="24" spans="1:1" ht="23.4" x14ac:dyDescent="0.2">
      <c r="A24" s="298" t="s">
        <v>303</v>
      </c>
    </row>
    <row r="25" spans="1:1" ht="9.9" customHeight="1" x14ac:dyDescent="0.2">
      <c r="A25" s="298"/>
    </row>
    <row r="26" spans="1:1" ht="23.4" x14ac:dyDescent="0.2">
      <c r="A26" s="298" t="s">
        <v>302</v>
      </c>
    </row>
    <row r="27" spans="1:1" ht="9.9" customHeight="1" x14ac:dyDescent="0.2">
      <c r="A27" s="298"/>
    </row>
    <row r="28" spans="1:1" ht="23.4" x14ac:dyDescent="0.2">
      <c r="A28" s="296" t="s">
        <v>301</v>
      </c>
    </row>
    <row r="29" spans="1:1" ht="12" x14ac:dyDescent="0.2">
      <c r="A29" s="298"/>
    </row>
    <row r="30" spans="1:1" ht="45" customHeight="1" x14ac:dyDescent="0.2">
      <c r="A30" s="298" t="s">
        <v>300</v>
      </c>
    </row>
    <row r="32" spans="1:1" ht="36" customHeight="1" x14ac:dyDescent="0.2">
      <c r="A32" s="298" t="s">
        <v>299</v>
      </c>
    </row>
    <row r="33" spans="1:1" ht="9.9" customHeight="1" x14ac:dyDescent="0.2">
      <c r="A33" s="297"/>
    </row>
    <row r="34" spans="1:1" ht="12" x14ac:dyDescent="0.2">
      <c r="A34" s="296" t="s">
        <v>298</v>
      </c>
    </row>
  </sheetData>
  <sheetProtection algorithmName="SHA-512" hashValue="Vm4V2CZ6tYFJXWb6NJSOirPhrWblhwCBAmgxQlPHCpYqYHZQil3d0sshbM/h8AuFnI7fBxuBi0bHJ4WOLMCZ9g==" saltValue="zTFmzQTmKhfRVMd4g/6wK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1">
    <pageSetUpPr fitToPage="1"/>
  </sheetPr>
  <dimension ref="A1:IV93"/>
  <sheetViews>
    <sheetView showGridLines="0" topLeftCell="A30" zoomScale="80" zoomScaleNormal="80" workbookViewId="0">
      <selection activeCell="D44" sqref="D44"/>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3" width="17" customWidth="1"/>
    <col min="14"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9.109375" hidden="1" customWidth="1"/>
  </cols>
  <sheetData>
    <row r="1" spans="1:256" ht="21" x14ac:dyDescent="0.4">
      <c r="A1" s="491" t="s">
        <v>120</v>
      </c>
      <c r="B1" s="491"/>
      <c r="C1" s="491"/>
      <c r="D1" s="491"/>
      <c r="E1" s="491"/>
      <c r="F1" s="491"/>
      <c r="G1" s="491"/>
      <c r="H1" s="491"/>
      <c r="I1" s="491"/>
      <c r="J1" s="491"/>
      <c r="K1" s="491"/>
      <c r="L1" s="491"/>
      <c r="M1" s="491"/>
      <c r="N1" s="491"/>
      <c r="O1" s="491"/>
      <c r="P1" s="491"/>
    </row>
    <row r="2" spans="1:256" ht="21" x14ac:dyDescent="0.4">
      <c r="A2" s="476" t="s">
        <v>277</v>
      </c>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476"/>
      <c r="AR2" s="476"/>
      <c r="AS2" s="476"/>
      <c r="AT2" s="476"/>
      <c r="AU2" s="476"/>
      <c r="AV2" s="476"/>
      <c r="AW2" s="476"/>
      <c r="AX2" s="476"/>
      <c r="AY2" s="476"/>
      <c r="AZ2" s="476"/>
      <c r="BA2" s="476"/>
      <c r="BB2" s="476"/>
      <c r="BC2" s="476"/>
      <c r="BD2" s="476"/>
      <c r="BE2" s="476"/>
      <c r="BF2" s="476"/>
      <c r="BG2" s="476"/>
      <c r="BH2" s="476"/>
      <c r="BI2" s="476"/>
      <c r="BJ2" s="476"/>
      <c r="BK2" s="476"/>
      <c r="BL2" s="476"/>
      <c r="BM2" s="476"/>
      <c r="BN2" s="476"/>
      <c r="BO2" s="476"/>
      <c r="BP2" s="476"/>
      <c r="BQ2" s="476"/>
      <c r="BR2" s="476"/>
      <c r="BS2" s="476"/>
      <c r="BT2" s="476"/>
      <c r="BU2" s="476"/>
      <c r="BV2" s="476"/>
      <c r="BW2" s="476"/>
      <c r="BX2" s="476"/>
      <c r="BY2" s="476"/>
      <c r="BZ2" s="476"/>
      <c r="CA2" s="476"/>
      <c r="CB2" s="476"/>
      <c r="CC2" s="476"/>
      <c r="CD2" s="476"/>
      <c r="CE2" s="476"/>
      <c r="CF2" s="476"/>
      <c r="CG2" s="476"/>
      <c r="CH2" s="476"/>
      <c r="CI2" s="476"/>
      <c r="CJ2" s="476"/>
      <c r="CK2" s="476"/>
      <c r="CL2" s="476"/>
      <c r="CM2" s="476"/>
      <c r="CN2" s="476"/>
      <c r="CO2" s="476"/>
      <c r="CP2" s="476"/>
      <c r="CQ2" s="476"/>
      <c r="CR2" s="476"/>
      <c r="CS2" s="476"/>
      <c r="CT2" s="476"/>
      <c r="CU2" s="476"/>
      <c r="CV2" s="476"/>
      <c r="CW2" s="476"/>
      <c r="CX2" s="476"/>
      <c r="CY2" s="476"/>
      <c r="CZ2" s="476"/>
      <c r="DA2" s="476"/>
      <c r="DB2" s="476"/>
      <c r="DC2" s="476"/>
      <c r="DD2" s="476"/>
      <c r="DE2" s="476"/>
      <c r="DF2" s="476"/>
      <c r="DG2" s="476"/>
      <c r="DH2" s="476"/>
      <c r="DI2" s="476"/>
      <c r="DJ2" s="476"/>
      <c r="DK2" s="476"/>
      <c r="DL2" s="476"/>
      <c r="DM2" s="476"/>
      <c r="DN2" s="476"/>
      <c r="DO2" s="476"/>
      <c r="DP2" s="476"/>
      <c r="DQ2" s="476"/>
      <c r="DR2" s="476"/>
      <c r="DS2" s="476"/>
      <c r="DT2" s="476"/>
      <c r="DU2" s="476"/>
      <c r="DV2" s="476"/>
      <c r="DW2" s="476"/>
      <c r="DX2" s="476"/>
      <c r="DY2" s="476"/>
      <c r="DZ2" s="476"/>
      <c r="EA2" s="476"/>
      <c r="EB2" s="476"/>
      <c r="EC2" s="476"/>
      <c r="ED2" s="476"/>
      <c r="EE2" s="476"/>
      <c r="EF2" s="476"/>
      <c r="EG2" s="476"/>
      <c r="EH2" s="476"/>
      <c r="EI2" s="476"/>
      <c r="EJ2" s="476"/>
      <c r="EK2" s="476"/>
      <c r="EL2" s="476"/>
      <c r="EM2" s="476"/>
      <c r="EN2" s="476"/>
      <c r="EO2" s="476"/>
      <c r="EP2" s="476"/>
      <c r="EQ2" s="476"/>
      <c r="ER2" s="476"/>
      <c r="ES2" s="476"/>
      <c r="ET2" s="476"/>
      <c r="EU2" s="476"/>
      <c r="EV2" s="476"/>
      <c r="EW2" s="476"/>
      <c r="EX2" s="476"/>
      <c r="EY2" s="476"/>
      <c r="EZ2" s="476"/>
      <c r="FA2" s="476"/>
      <c r="FB2" s="476"/>
      <c r="FC2" s="476"/>
      <c r="FD2" s="476"/>
      <c r="FE2" s="476"/>
      <c r="FF2" s="476"/>
      <c r="FG2" s="476"/>
      <c r="FH2" s="476"/>
      <c r="FI2" s="476"/>
      <c r="FJ2" s="476"/>
      <c r="FK2" s="476"/>
      <c r="FL2" s="476"/>
      <c r="FM2" s="476"/>
      <c r="FN2" s="476"/>
      <c r="FO2" s="476"/>
      <c r="FP2" s="476"/>
      <c r="FQ2" s="476"/>
      <c r="FR2" s="476"/>
      <c r="FS2" s="476"/>
      <c r="FT2" s="476"/>
      <c r="FU2" s="476"/>
      <c r="FV2" s="476"/>
      <c r="FW2" s="476"/>
      <c r="FX2" s="476"/>
      <c r="FY2" s="476"/>
      <c r="FZ2" s="476"/>
      <c r="GA2" s="476"/>
      <c r="GB2" s="476"/>
      <c r="GC2" s="476"/>
      <c r="GD2" s="476"/>
      <c r="GE2" s="476"/>
      <c r="GF2" s="476"/>
      <c r="GG2" s="476"/>
      <c r="GH2" s="476"/>
      <c r="GI2" s="476"/>
      <c r="GJ2" s="476"/>
      <c r="GK2" s="476"/>
      <c r="GL2" s="476"/>
      <c r="GM2" s="476"/>
      <c r="GN2" s="476"/>
      <c r="GO2" s="476"/>
      <c r="GP2" s="476"/>
      <c r="GQ2" s="476"/>
      <c r="GR2" s="476"/>
      <c r="GS2" s="476"/>
      <c r="GT2" s="476"/>
      <c r="GU2" s="476"/>
      <c r="GV2" s="476"/>
      <c r="GW2" s="476"/>
      <c r="GX2" s="476"/>
      <c r="GY2" s="476"/>
      <c r="GZ2" s="476"/>
      <c r="HA2" s="476"/>
      <c r="HB2" s="476"/>
      <c r="HC2" s="476"/>
      <c r="HD2" s="476"/>
      <c r="HE2" s="476"/>
      <c r="HF2" s="476"/>
      <c r="HG2" s="476"/>
      <c r="HH2" s="476"/>
      <c r="HI2" s="476"/>
      <c r="HJ2" s="476"/>
      <c r="HK2" s="476"/>
      <c r="HL2" s="476"/>
      <c r="HM2" s="476"/>
      <c r="HN2" s="476"/>
      <c r="HO2" s="476"/>
      <c r="HP2" s="476"/>
      <c r="HQ2" s="476"/>
      <c r="HR2" s="476"/>
      <c r="HS2" s="476"/>
      <c r="HT2" s="476"/>
      <c r="HU2" s="476"/>
      <c r="HV2" s="476"/>
      <c r="HW2" s="476"/>
      <c r="HX2" s="476"/>
      <c r="HY2" s="476"/>
      <c r="HZ2" s="476"/>
      <c r="IA2" s="476"/>
      <c r="IB2" s="476"/>
      <c r="IC2" s="476"/>
      <c r="ID2" s="476"/>
      <c r="IE2" s="476"/>
      <c r="IF2" s="476"/>
      <c r="IG2" s="476"/>
      <c r="IH2" s="476"/>
      <c r="II2" s="476"/>
      <c r="IJ2" s="476"/>
      <c r="IK2" s="476"/>
      <c r="IL2" s="476"/>
      <c r="IM2" s="476"/>
      <c r="IN2" s="476"/>
      <c r="IO2" s="476"/>
      <c r="IP2" s="476"/>
      <c r="IQ2" s="476"/>
      <c r="IR2" s="476"/>
      <c r="IS2" s="476"/>
      <c r="IT2" s="476"/>
      <c r="IU2" s="476"/>
      <c r="IV2" s="476"/>
    </row>
    <row r="3" spans="1:256" ht="17.399999999999999" x14ac:dyDescent="0.3">
      <c r="A3" s="492" t="s">
        <v>263</v>
      </c>
      <c r="B3" s="492"/>
      <c r="C3" s="492"/>
      <c r="D3" s="492"/>
      <c r="E3" s="492"/>
      <c r="F3" s="492"/>
      <c r="G3" s="492"/>
      <c r="H3" s="492"/>
      <c r="I3" s="492"/>
      <c r="J3" s="492"/>
      <c r="K3" s="492"/>
      <c r="L3" s="492"/>
      <c r="M3" s="492"/>
      <c r="N3" s="492"/>
      <c r="O3" s="492"/>
      <c r="P3" s="492"/>
    </row>
    <row r="4" spans="1:256" ht="15.6" x14ac:dyDescent="0.3">
      <c r="A4" s="477" t="str">
        <f>'Customer Info'!B11</f>
        <v>Breakdown of Charges Based on Entered Information</v>
      </c>
      <c r="B4" s="477"/>
      <c r="C4" s="477"/>
      <c r="D4" s="477"/>
      <c r="E4" s="477"/>
      <c r="F4" s="477"/>
      <c r="G4" s="477"/>
      <c r="H4" s="477"/>
      <c r="I4" s="477"/>
      <c r="J4" s="477"/>
      <c r="K4" s="477"/>
      <c r="L4" s="477"/>
      <c r="M4" s="477"/>
      <c r="N4" s="477"/>
      <c r="O4" s="477"/>
      <c r="P4" s="477"/>
    </row>
    <row r="5" spans="1:256" ht="15" x14ac:dyDescent="0.25">
      <c r="A5" s="75"/>
      <c r="B5" s="75"/>
      <c r="C5" s="75"/>
      <c r="D5" s="75"/>
      <c r="E5" s="75"/>
      <c r="F5" s="75"/>
      <c r="G5" s="75"/>
      <c r="H5" s="75"/>
      <c r="I5" s="75"/>
      <c r="J5" s="75"/>
      <c r="K5" s="75"/>
    </row>
    <row r="6" spans="1:256" x14ac:dyDescent="0.25">
      <c r="A6" s="76">
        <f ca="1">TODAY()</f>
        <v>45744</v>
      </c>
      <c r="B6" s="210" t="s">
        <v>264</v>
      </c>
      <c r="C6" s="274"/>
      <c r="D6" s="274"/>
      <c r="E6" s="274"/>
      <c r="F6" s="274"/>
      <c r="G6" s="274"/>
      <c r="H6" s="274"/>
      <c r="I6" s="274"/>
      <c r="J6" s="274"/>
      <c r="K6" s="274"/>
    </row>
    <row r="7" spans="1:256" ht="24.6" x14ac:dyDescent="0.4">
      <c r="A7" s="502"/>
      <c r="B7" s="502"/>
      <c r="C7" s="502"/>
      <c r="D7" s="502"/>
      <c r="E7" s="502"/>
      <c r="F7" s="502"/>
      <c r="G7" s="502"/>
      <c r="H7" s="502"/>
      <c r="I7" s="502"/>
      <c r="J7" s="502"/>
      <c r="K7" s="502"/>
      <c r="L7" s="502"/>
      <c r="M7" s="502"/>
      <c r="N7" s="502"/>
      <c r="O7" s="502"/>
      <c r="P7" s="502"/>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4</v>
      </c>
      <c r="C10" s="194" t="str">
        <f>LOOKUP(B10,R10:AD10,R11:AD11)</f>
        <v>April</v>
      </c>
      <c r="D10" s="133">
        <f>'Customer Info'!C9</f>
        <v>2025</v>
      </c>
      <c r="S10">
        <v>1</v>
      </c>
      <c r="T10">
        <v>2</v>
      </c>
      <c r="U10">
        <v>3</v>
      </c>
      <c r="V10">
        <v>4</v>
      </c>
      <c r="W10">
        <v>5</v>
      </c>
      <c r="X10">
        <v>6</v>
      </c>
      <c r="Y10">
        <v>7</v>
      </c>
      <c r="Z10">
        <v>8</v>
      </c>
      <c r="AA10">
        <v>9</v>
      </c>
      <c r="AB10">
        <v>10</v>
      </c>
      <c r="AC10">
        <v>11</v>
      </c>
      <c r="AD10">
        <v>12</v>
      </c>
    </row>
    <row r="11" spans="1:256" ht="15" customHeight="1" x14ac:dyDescent="0.25">
      <c r="A11" s="490"/>
      <c r="B11" s="490"/>
      <c r="C11" s="490"/>
      <c r="D11" s="490"/>
      <c r="E11" s="490"/>
      <c r="F11" s="490"/>
      <c r="G11" s="490"/>
      <c r="H11" s="490"/>
      <c r="I11" s="490"/>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5">
      <c r="A12" s="28" t="s">
        <v>27</v>
      </c>
      <c r="B12" s="22"/>
      <c r="C12" s="22"/>
      <c r="D12" s="22"/>
      <c r="E12" s="22"/>
      <c r="F12" s="22"/>
      <c r="G12" s="22"/>
      <c r="H12" s="22"/>
      <c r="I12" s="22"/>
      <c r="J12" s="22"/>
      <c r="K12" s="22"/>
      <c r="L12" s="22"/>
      <c r="M12" s="22"/>
      <c r="N12" s="22"/>
      <c r="O12" s="22"/>
      <c r="P12" s="22"/>
      <c r="R12" s="3" t="s">
        <v>187</v>
      </c>
      <c r="S12" s="207">
        <f>'Rider Rates'!$C$25</f>
        <v>6.6629999999999995E-2</v>
      </c>
      <c r="T12" s="207">
        <f>'Rider Rates'!$C$25</f>
        <v>6.6629999999999995E-2</v>
      </c>
      <c r="U12" s="207">
        <f>'Rider Rates'!$C$25</f>
        <v>6.6629999999999995E-2</v>
      </c>
      <c r="V12" s="207">
        <f>'Rider Rates'!$C$25</f>
        <v>6.6629999999999995E-2</v>
      </c>
      <c r="W12" s="207">
        <f>'Rider Rates'!$C$25</f>
        <v>6.6629999999999995E-2</v>
      </c>
      <c r="X12" s="207">
        <f>'Rider Rates'!$C$25</f>
        <v>6.6629999999999995E-2</v>
      </c>
      <c r="Y12" s="207">
        <f>'Rider Rates'!$C$25</f>
        <v>6.6629999999999995E-2</v>
      </c>
      <c r="Z12" s="207">
        <f>'Rider Rates'!$C$25</f>
        <v>6.6629999999999995E-2</v>
      </c>
      <c r="AA12" s="207">
        <f>'Rider Rates'!$C$25</f>
        <v>6.6629999999999995E-2</v>
      </c>
      <c r="AB12" s="207">
        <f>'Rider Rates'!$C$25</f>
        <v>6.6629999999999995E-2</v>
      </c>
      <c r="AC12" s="207">
        <f>'Rider Rates'!$C$25</f>
        <v>6.6629999999999995E-2</v>
      </c>
      <c r="AD12" s="207">
        <f>'Rider Rates'!$C$25</f>
        <v>6.6629999999999995E-2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ROUND(C14*C19,1)</f>
        <v>0</v>
      </c>
      <c r="E14" s="29" t="s">
        <v>45</v>
      </c>
      <c r="F14" s="30"/>
      <c r="G14" s="29" t="s">
        <v>15</v>
      </c>
      <c r="I14" s="53" t="s">
        <v>15</v>
      </c>
      <c r="J14" s="29"/>
      <c r="K14" s="29"/>
      <c r="L14" s="29"/>
      <c r="M14" s="29"/>
      <c r="N14" s="29"/>
    </row>
    <row r="15" spans="1:256" x14ac:dyDescent="0.25">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5">
      <c r="A17" s="31" t="s">
        <v>129</v>
      </c>
      <c r="B17" s="31"/>
      <c r="C17" s="32">
        <f>'Customer Info'!$B$26</f>
        <v>0</v>
      </c>
      <c r="D17" s="32">
        <f>C17*C19</f>
        <v>0</v>
      </c>
      <c r="E17" s="31" t="s">
        <v>256</v>
      </c>
      <c r="F17" s="33"/>
      <c r="K17" s="31"/>
      <c r="L17" s="31"/>
      <c r="M17" s="31"/>
      <c r="N17" s="31"/>
    </row>
    <row r="18" spans="1:30" x14ac:dyDescent="0.25">
      <c r="A18" s="31" t="s">
        <v>255</v>
      </c>
      <c r="B18" s="31"/>
      <c r="C18" s="32"/>
      <c r="D18" s="32">
        <f>IF((D17-(ROUND(MAX(D14,D15)*0.5,1)))&lt;0,0,(D17-(ROUND(MAX(D14,D15)*0.5,1))))</f>
        <v>0</v>
      </c>
      <c r="E18" s="31" t="s">
        <v>259</v>
      </c>
      <c r="F18" s="33"/>
      <c r="K18" s="31"/>
      <c r="L18" s="31"/>
      <c r="M18" s="31"/>
      <c r="N18" s="31"/>
    </row>
    <row r="19" spans="1:30" x14ac:dyDescent="0.25">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5">
      <c r="A20" s="31" t="s">
        <v>15</v>
      </c>
      <c r="B20" s="31"/>
      <c r="C20" s="82" t="s">
        <v>15</v>
      </c>
      <c r="D20" s="504" t="s">
        <v>15</v>
      </c>
      <c r="E20" s="504"/>
      <c r="F20" s="504"/>
      <c r="G20" s="504"/>
      <c r="H20" s="504"/>
      <c r="K20" s="31"/>
      <c r="L20" s="31"/>
      <c r="M20" s="31"/>
      <c r="N20" s="31"/>
      <c r="O20" s="50"/>
    </row>
    <row r="21" spans="1:30" x14ac:dyDescent="0.25">
      <c r="A21" s="31" t="s">
        <v>15</v>
      </c>
      <c r="B21" s="31"/>
      <c r="C21" s="82" t="s">
        <v>15</v>
      </c>
      <c r="D21" s="504" t="s">
        <v>15</v>
      </c>
      <c r="E21" s="504"/>
      <c r="F21" s="504"/>
      <c r="G21" s="504"/>
      <c r="H21" s="504"/>
      <c r="I21" s="23"/>
      <c r="J21" s="23"/>
      <c r="K21" s="31"/>
      <c r="L21" s="31"/>
      <c r="M21" s="31"/>
      <c r="N21" s="31"/>
      <c r="O21" s="50"/>
    </row>
    <row r="22" spans="1:30" x14ac:dyDescent="0.25">
      <c r="A22" s="31"/>
      <c r="B22" s="31"/>
      <c r="C22" s="33"/>
      <c r="D22" s="33"/>
      <c r="E22" s="33"/>
      <c r="F22" s="33"/>
      <c r="G22" s="23"/>
      <c r="H22" s="23"/>
      <c r="I22" s="23"/>
      <c r="J22" s="23"/>
      <c r="K22" s="31"/>
      <c r="L22" s="31"/>
      <c r="M22" s="31"/>
      <c r="N22" s="31"/>
      <c r="O22" s="31"/>
    </row>
    <row r="23" spans="1:30" x14ac:dyDescent="0.25">
      <c r="A23" s="28" t="s">
        <v>31</v>
      </c>
      <c r="B23" s="22"/>
      <c r="C23" s="22"/>
      <c r="D23" s="22"/>
      <c r="E23" s="22"/>
      <c r="F23" s="22"/>
      <c r="G23" s="486" t="s">
        <v>68</v>
      </c>
      <c r="H23" s="487"/>
      <c r="I23" s="487"/>
      <c r="J23" s="488"/>
      <c r="K23" s="22"/>
      <c r="L23" s="489" t="s">
        <v>69</v>
      </c>
      <c r="M23" s="489"/>
      <c r="N23" s="489"/>
      <c r="O23" s="489"/>
    </row>
    <row r="24" spans="1:30" x14ac:dyDescent="0.25">
      <c r="A24" s="18"/>
      <c r="B24" s="18"/>
      <c r="C24" s="18"/>
      <c r="D24" s="18"/>
      <c r="E24" s="18"/>
      <c r="F24" s="18"/>
      <c r="G24" s="8" t="s">
        <v>65</v>
      </c>
      <c r="H24" s="8" t="s">
        <v>66</v>
      </c>
      <c r="I24" s="8" t="s">
        <v>67</v>
      </c>
      <c r="J24" s="112" t="s">
        <v>34</v>
      </c>
      <c r="K24" s="18"/>
      <c r="L24" s="131" t="s">
        <v>65</v>
      </c>
      <c r="M24" s="131" t="s">
        <v>66</v>
      </c>
      <c r="N24" s="131" t="s">
        <v>67</v>
      </c>
      <c r="O24" s="132" t="s">
        <v>34</v>
      </c>
      <c r="P24" s="43" t="s">
        <v>57</v>
      </c>
    </row>
    <row r="25" spans="1:30" x14ac:dyDescent="0.25">
      <c r="A25" t="s">
        <v>32</v>
      </c>
      <c r="G25" s="86"/>
      <c r="H25" s="86"/>
      <c r="I25" s="86">
        <f>IF(D14&gt;2000,3600,825)</f>
        <v>825</v>
      </c>
      <c r="J25" s="86">
        <f>SUM(G25:I25)</f>
        <v>825</v>
      </c>
      <c r="L25" s="88"/>
      <c r="M25" s="88"/>
      <c r="N25" s="88">
        <f>I25</f>
        <v>825</v>
      </c>
      <c r="O25" s="209">
        <f>SUM(L25:N25)</f>
        <v>825</v>
      </c>
      <c r="P25" s="245">
        <v>44531</v>
      </c>
    </row>
    <row r="26" spans="1:30" x14ac:dyDescent="0.25">
      <c r="A26" t="s">
        <v>132</v>
      </c>
      <c r="D26" s="1">
        <f>D16</f>
        <v>0</v>
      </c>
      <c r="E26" s="101" t="s">
        <v>41</v>
      </c>
      <c r="F26" s="102" t="s">
        <v>8</v>
      </c>
      <c r="G26" s="84"/>
      <c r="H26" s="86"/>
      <c r="I26" s="86"/>
      <c r="J26" s="84"/>
      <c r="K26" s="104" t="s">
        <v>42</v>
      </c>
      <c r="L26" s="87"/>
      <c r="M26" s="88"/>
      <c r="N26" s="87"/>
      <c r="O26" s="209"/>
      <c r="P26" s="245"/>
    </row>
    <row r="27" spans="1:30" x14ac:dyDescent="0.25">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5">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5">
      <c r="A29" s="37" t="s">
        <v>50</v>
      </c>
      <c r="B29" s="37"/>
      <c r="C29" s="37"/>
      <c r="D29" s="38"/>
      <c r="E29" s="38"/>
      <c r="F29" s="37"/>
      <c r="G29" s="37"/>
      <c r="H29" s="37"/>
      <c r="I29" s="37"/>
      <c r="J29" s="37"/>
      <c r="K29" s="39"/>
      <c r="L29" s="40"/>
      <c r="M29" s="40"/>
      <c r="N29" s="40">
        <f>SUM(N25:N28)</f>
        <v>825</v>
      </c>
      <c r="O29" s="40">
        <f>SUM(O25:O28)</f>
        <v>825</v>
      </c>
    </row>
    <row r="30" spans="1:30" x14ac:dyDescent="0.25">
      <c r="A30" s="89"/>
      <c r="B30" s="89"/>
      <c r="C30" s="90"/>
      <c r="D30" s="90"/>
      <c r="E30" s="90"/>
      <c r="F30" s="90"/>
      <c r="G30" s="91"/>
      <c r="H30" s="91"/>
      <c r="I30" s="91"/>
      <c r="J30" s="91"/>
      <c r="K30" s="89"/>
      <c r="L30" s="89"/>
      <c r="M30" s="89"/>
      <c r="N30" s="89"/>
      <c r="O30" s="89"/>
      <c r="P30" s="89"/>
    </row>
    <row r="31" spans="1:30" x14ac:dyDescent="0.25">
      <c r="A31" s="41" t="s">
        <v>70</v>
      </c>
      <c r="D31" s="1"/>
      <c r="E31" s="1"/>
      <c r="K31" s="36"/>
      <c r="L31" s="36"/>
      <c r="M31" s="36"/>
      <c r="N31" s="36"/>
      <c r="O31" s="34"/>
      <c r="P31" s="34"/>
    </row>
    <row r="32" spans="1:30" x14ac:dyDescent="0.25">
      <c r="A32" s="37"/>
      <c r="D32" s="1"/>
      <c r="E32" s="1"/>
      <c r="K32" s="36"/>
      <c r="L32" s="36"/>
      <c r="M32" s="36"/>
      <c r="N32" s="36"/>
      <c r="O32" s="34"/>
    </row>
    <row r="33" spans="1:220" x14ac:dyDescent="0.25">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0" x14ac:dyDescent="0.25">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0" x14ac:dyDescent="0.25">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0" x14ac:dyDescent="0.25">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0" x14ac:dyDescent="0.25">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0" x14ac:dyDescent="0.25">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4" si="0">SUM(L38:N38)</f>
        <v>0</v>
      </c>
      <c r="P38" s="245">
        <f>MAX('Rider Rates'!$D$18,'Rider Rates'!$F$18)</f>
        <v>44531</v>
      </c>
    </row>
    <row r="39" spans="1:220" x14ac:dyDescent="0.25">
      <c r="A39" s="210" t="s">
        <v>186</v>
      </c>
      <c r="B39" s="78"/>
      <c r="C39" s="78"/>
      <c r="D39" s="100">
        <f>'Customer Info'!$B$21+'Customer Info'!$B$22-'Customer Info'!$B$23</f>
        <v>0</v>
      </c>
      <c r="E39" s="101" t="s">
        <v>41</v>
      </c>
      <c r="F39" s="102" t="s">
        <v>8</v>
      </c>
      <c r="G39" s="103">
        <f>'Rider Rates'!B25</f>
        <v>6.6629999999999995E-2</v>
      </c>
      <c r="H39" s="103"/>
      <c r="I39" s="103"/>
      <c r="J39" s="237">
        <f>SUM(G39:H39)</f>
        <v>6.6629999999999995E-2</v>
      </c>
      <c r="K39" s="104" t="s">
        <v>42</v>
      </c>
      <c r="L39" s="322">
        <f>ROUND(D39*G39,2)</f>
        <v>0</v>
      </c>
      <c r="M39" s="105"/>
      <c r="N39" s="105"/>
      <c r="O39" s="105">
        <f t="shared" si="0"/>
        <v>0</v>
      </c>
      <c r="P39" s="245">
        <f>'Rider Rates'!$D$23</f>
        <v>45444</v>
      </c>
    </row>
    <row r="40" spans="1:220" x14ac:dyDescent="0.25">
      <c r="A40" s="241" t="s">
        <v>161</v>
      </c>
      <c r="B40" s="78"/>
      <c r="C40" s="78"/>
      <c r="D40" s="100">
        <f>'Customer Info'!$B$21+'Customer Info'!$B$22-'Customer Info'!$B$23</f>
        <v>0</v>
      </c>
      <c r="E40" s="101" t="s">
        <v>41</v>
      </c>
      <c r="F40" s="102" t="s">
        <v>8</v>
      </c>
      <c r="G40" s="103">
        <f>'Rider Rates'!$B$38</f>
        <v>1.66E-3</v>
      </c>
      <c r="H40" s="103"/>
      <c r="I40" s="103"/>
      <c r="J40" s="237">
        <f>SUM(G40:H40)</f>
        <v>1.66E-3</v>
      </c>
      <c r="K40" s="104" t="s">
        <v>42</v>
      </c>
      <c r="L40" s="105">
        <f>ROUND(D40*G40,2)</f>
        <v>0</v>
      </c>
      <c r="M40" s="105"/>
      <c r="N40" s="105"/>
      <c r="O40" s="105">
        <f t="shared" si="0"/>
        <v>0</v>
      </c>
      <c r="P40" s="245">
        <f>'Rider Rates'!$D$38</f>
        <v>45444</v>
      </c>
    </row>
    <row r="41" spans="1:220" x14ac:dyDescent="0.25">
      <c r="A41" s="210" t="s">
        <v>193</v>
      </c>
      <c r="B41" s="78"/>
      <c r="C41" s="78"/>
      <c r="D41" s="100">
        <f>'Customer Info'!$B$21+'Customer Info'!$B$22-'Customer Info'!$B$23</f>
        <v>0</v>
      </c>
      <c r="E41" s="101" t="s">
        <v>41</v>
      </c>
      <c r="F41" s="102" t="s">
        <v>8</v>
      </c>
      <c r="G41" s="103">
        <f>'Rider Rates'!$B$45</f>
        <v>-4.1073000000000004E-3</v>
      </c>
      <c r="H41" s="103"/>
      <c r="I41" s="103"/>
      <c r="J41" s="237">
        <f>SUM(G41:H41)</f>
        <v>-4.1073000000000004E-3</v>
      </c>
      <c r="K41" s="104" t="s">
        <v>42</v>
      </c>
      <c r="L41" s="105">
        <f>ROUND(D41*G41,2)</f>
        <v>0</v>
      </c>
      <c r="M41" s="105"/>
      <c r="N41" s="105"/>
      <c r="O41" s="105">
        <f t="shared" si="0"/>
        <v>0</v>
      </c>
      <c r="P41" s="245">
        <f>'Rider Rates'!$D$45</f>
        <v>45747</v>
      </c>
    </row>
    <row r="42" spans="1:220" x14ac:dyDescent="0.25">
      <c r="A42" s="241" t="s">
        <v>210</v>
      </c>
      <c r="B42" s="78"/>
      <c r="C42" s="78"/>
      <c r="D42" s="1">
        <f>IF($C$16&lt;0,0,IF($C$16&gt;833000,833000,$C$16))</f>
        <v>0</v>
      </c>
      <c r="E42" s="101" t="s">
        <v>41</v>
      </c>
      <c r="F42" s="102" t="s">
        <v>8</v>
      </c>
      <c r="G42" s="103"/>
      <c r="H42" s="103"/>
      <c r="I42" s="103">
        <f>'Rider Rates'!D49</f>
        <v>1.8006999999999999E-3</v>
      </c>
      <c r="J42" s="103">
        <f>SUM(G42:I42)</f>
        <v>1.8006999999999999E-3</v>
      </c>
      <c r="K42" s="104" t="s">
        <v>42</v>
      </c>
      <c r="L42" s="105"/>
      <c r="M42" s="105"/>
      <c r="N42" s="87">
        <f>D42*J42</f>
        <v>0</v>
      </c>
      <c r="O42" s="105">
        <f t="shared" si="0"/>
        <v>0</v>
      </c>
      <c r="P42" s="245">
        <f>'Rider Rates'!E49</f>
        <v>45658</v>
      </c>
    </row>
    <row r="43" spans="1:220" x14ac:dyDescent="0.25">
      <c r="A43" s="210" t="s">
        <v>189</v>
      </c>
      <c r="B43" s="78"/>
      <c r="C43" s="78"/>
      <c r="D43" s="1">
        <f>IF($C$16&lt;0,0,$C$16)</f>
        <v>0</v>
      </c>
      <c r="E43" s="113" t="s">
        <v>41</v>
      </c>
      <c r="F43" s="102" t="s">
        <v>8</v>
      </c>
      <c r="G43" s="103"/>
      <c r="H43" s="103">
        <f>'Rider Rates'!$B$59</f>
        <v>4.3409999999999998E-4</v>
      </c>
      <c r="I43" s="103"/>
      <c r="J43" s="103">
        <f>SUM(G43:I43)</f>
        <v>4.3409999999999998E-4</v>
      </c>
      <c r="K43" s="104" t="s">
        <v>42</v>
      </c>
      <c r="L43" s="105"/>
      <c r="M43" s="105">
        <f>ROUND(D43*H43,2)</f>
        <v>0</v>
      </c>
      <c r="N43" s="205"/>
      <c r="O43" s="105">
        <f t="shared" si="0"/>
        <v>0</v>
      </c>
      <c r="P43" s="245">
        <f>'Rider Rates'!$D$59</f>
        <v>45747</v>
      </c>
    </row>
    <row r="44" spans="1:220" x14ac:dyDescent="0.25">
      <c r="A44" s="210" t="s">
        <v>189</v>
      </c>
      <c r="B44" s="78"/>
      <c r="C44" s="78"/>
      <c r="D44" s="49">
        <f>ROUND(MAX(D14,('Customer Info'!B14-100)*0.6,('Customer Info'!B16-100)*0.6),1)</f>
        <v>0</v>
      </c>
      <c r="E44" s="35" t="s">
        <v>64</v>
      </c>
      <c r="F44" s="4" t="s">
        <v>8</v>
      </c>
      <c r="G44" s="103"/>
      <c r="H44" s="239">
        <f>'Rider Rates'!$B$64</f>
        <v>7.72</v>
      </c>
      <c r="I44" s="103"/>
      <c r="J44" s="239">
        <f>SUM(G44:I44)</f>
        <v>7.72</v>
      </c>
      <c r="K44" s="104" t="s">
        <v>44</v>
      </c>
      <c r="L44" s="105"/>
      <c r="M44" s="105">
        <f>ROUND(D44*H44,2)</f>
        <v>0</v>
      </c>
      <c r="N44" s="205"/>
      <c r="O44" s="105">
        <f t="shared" si="0"/>
        <v>0</v>
      </c>
      <c r="P44" s="245">
        <f>'Rider Rates'!$D$64</f>
        <v>45747</v>
      </c>
    </row>
    <row r="45" spans="1:220" x14ac:dyDescent="0.25">
      <c r="A45" s="99" t="s">
        <v>83</v>
      </c>
      <c r="B45" s="78"/>
      <c r="C45" s="78"/>
      <c r="D45" s="1">
        <f>IF('Customer Info'!C34=TRUE,0,IF($C$16&lt;0,0,$C$16))</f>
        <v>0</v>
      </c>
      <c r="E45" s="101" t="s">
        <v>41</v>
      </c>
      <c r="F45" s="102" t="s">
        <v>8</v>
      </c>
      <c r="G45" s="103"/>
      <c r="H45" s="103"/>
      <c r="I45" s="103">
        <f>'Rider Rates'!$B$71+'Rider Rates'!$C$71</f>
        <v>0</v>
      </c>
      <c r="J45" s="103">
        <f>SUM(G45:I45)</f>
        <v>0</v>
      </c>
      <c r="K45" s="104" t="s">
        <v>42</v>
      </c>
      <c r="L45" s="105"/>
      <c r="M45" s="105"/>
      <c r="N45" s="87">
        <f>ROUND($D$45*'Rider Rates'!$B$71,2)+ROUND($D$45*'Rider Rates'!$C$71,2)</f>
        <v>0</v>
      </c>
      <c r="O45" s="209">
        <f t="shared" ref="O45:O52" si="1">SUM(L45:N45)</f>
        <v>0</v>
      </c>
      <c r="P45" s="245">
        <f>'Rider Rates'!$D$71</f>
        <v>45444</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0" x14ac:dyDescent="0.25">
      <c r="A46" s="99" t="s">
        <v>83</v>
      </c>
      <c r="B46" s="78"/>
      <c r="C46" s="78"/>
      <c r="D46" s="49">
        <f>IF('Customer Info'!C34=TRUE,0,$D$27)</f>
        <v>0</v>
      </c>
      <c r="E46" s="101" t="s">
        <v>45</v>
      </c>
      <c r="F46" s="102" t="s">
        <v>8</v>
      </c>
      <c r="G46" s="103"/>
      <c r="H46" s="103"/>
      <c r="I46" s="239">
        <f>'Rider Rates'!$B$81</f>
        <v>0</v>
      </c>
      <c r="J46" s="239">
        <f>SUM(G46:I46)</f>
        <v>0</v>
      </c>
      <c r="K46" s="104" t="s">
        <v>42</v>
      </c>
      <c r="L46" s="105"/>
      <c r="M46" s="105"/>
      <c r="N46" s="87">
        <f>ROUND($D46*I46,2)</f>
        <v>0</v>
      </c>
      <c r="O46" s="209">
        <f>SUM(L46:N46)</f>
        <v>0</v>
      </c>
      <c r="P46" s="245">
        <v>44531</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5">
      <c r="A47" s="99" t="s">
        <v>81</v>
      </c>
      <c r="B47" s="78"/>
      <c r="C47" s="78"/>
      <c r="D47" s="208">
        <f>$N$29</f>
        <v>825</v>
      </c>
      <c r="E47" s="101" t="s">
        <v>122</v>
      </c>
      <c r="F47" s="102" t="s">
        <v>8</v>
      </c>
      <c r="G47" s="111"/>
      <c r="H47" s="112"/>
      <c r="I47" s="120">
        <f>'Rider Rates'!$B$85</f>
        <v>1.9512100000000001E-2</v>
      </c>
      <c r="J47" s="120">
        <f>SUM(H47:I47)</f>
        <v>1.9512100000000001E-2</v>
      </c>
      <c r="K47" s="104"/>
      <c r="L47" s="105"/>
      <c r="M47" s="105"/>
      <c r="N47" s="105">
        <f>ROUND(N$29*I47,2)</f>
        <v>16.100000000000001</v>
      </c>
      <c r="O47" s="209">
        <f t="shared" si="1"/>
        <v>16.100000000000001</v>
      </c>
      <c r="P47" s="245">
        <f>'Rider Rates'!$D$85</f>
        <v>45747</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5">
      <c r="A48" s="99" t="s">
        <v>82</v>
      </c>
      <c r="B48" s="78"/>
      <c r="C48" s="78"/>
      <c r="D48" s="208">
        <f>$N$29</f>
        <v>825</v>
      </c>
      <c r="E48" s="101" t="s">
        <v>122</v>
      </c>
      <c r="F48" s="102" t="s">
        <v>8</v>
      </c>
      <c r="G48" s="114"/>
      <c r="H48" s="115"/>
      <c r="I48" s="120">
        <f>'Rider Rates'!$B$87</f>
        <v>6.6985699999999995E-2</v>
      </c>
      <c r="J48" s="120">
        <f>SUM(H48:I48)</f>
        <v>6.6985699999999995E-2</v>
      </c>
      <c r="K48" s="104"/>
      <c r="L48" s="105"/>
      <c r="M48" s="105"/>
      <c r="N48" s="105">
        <f>ROUND(N$29*I48,2)</f>
        <v>55.26</v>
      </c>
      <c r="O48" s="209">
        <f t="shared" si="1"/>
        <v>55.26</v>
      </c>
      <c r="P48" s="245">
        <f>'Rider Rates'!$D$87</f>
        <v>45167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5">
      <c r="A49" s="210" t="s">
        <v>206</v>
      </c>
      <c r="B49" s="78"/>
      <c r="C49" s="78"/>
      <c r="D49" s="195"/>
      <c r="E49" s="113" t="s">
        <v>115</v>
      </c>
      <c r="F49" s="106"/>
      <c r="G49" s="114"/>
      <c r="H49" s="115"/>
      <c r="I49" s="196">
        <f>'Rider Rates'!$B$91</f>
        <v>18.72</v>
      </c>
      <c r="J49" s="196">
        <f>SUM(G49:I49)</f>
        <v>18.72</v>
      </c>
      <c r="K49" s="104"/>
      <c r="L49" s="105"/>
      <c r="M49" s="105"/>
      <c r="N49" s="105">
        <f>I49</f>
        <v>18.72</v>
      </c>
      <c r="O49" s="105">
        <f>SUM(L49:N49)</f>
        <v>18.72</v>
      </c>
      <c r="P49" s="245">
        <f>'Rider Rates'!$D$91</f>
        <v>45747</v>
      </c>
    </row>
    <row r="50" spans="1:221" x14ac:dyDescent="0.25">
      <c r="A50" s="241" t="s">
        <v>251</v>
      </c>
      <c r="B50" s="78"/>
      <c r="C50" s="78"/>
      <c r="D50" s="1">
        <f>$D$33</f>
        <v>0</v>
      </c>
      <c r="E50" s="101" t="s">
        <v>41</v>
      </c>
      <c r="F50" s="102" t="s">
        <v>8</v>
      </c>
      <c r="G50" s="103"/>
      <c r="H50" s="103"/>
      <c r="I50" s="103"/>
      <c r="J50" s="103">
        <f>'Rider Rates'!$B$96</f>
        <v>0</v>
      </c>
      <c r="K50" s="104" t="s">
        <v>42</v>
      </c>
      <c r="L50" s="105"/>
      <c r="M50" s="105"/>
      <c r="N50" s="87"/>
      <c r="O50" s="105">
        <f>ROUND($D50*('Rider Rates'!B$96),2)</f>
        <v>0</v>
      </c>
      <c r="P50" s="245">
        <f>'Rider Rates'!$D$96</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41" t="s">
        <v>252</v>
      </c>
      <c r="B51" s="78"/>
      <c r="C51" s="78"/>
      <c r="D51" s="1">
        <f>$D$34</f>
        <v>0</v>
      </c>
      <c r="E51" s="101" t="s">
        <v>41</v>
      </c>
      <c r="F51" s="102" t="s">
        <v>8</v>
      </c>
      <c r="G51" s="103"/>
      <c r="H51" s="103"/>
      <c r="I51" s="103"/>
      <c r="J51" s="103">
        <f>'Rider Rates'!$B$97</f>
        <v>0</v>
      </c>
      <c r="K51" s="104" t="s">
        <v>42</v>
      </c>
      <c r="L51" s="105"/>
      <c r="M51" s="105"/>
      <c r="N51" s="87"/>
      <c r="O51" s="105">
        <f>ROUND($D51*('Rider Rates'!B$97),2)</f>
        <v>0</v>
      </c>
      <c r="P51" s="245">
        <f>'Rider Rates'!$D$97</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99" t="s">
        <v>156</v>
      </c>
      <c r="B52" s="78"/>
      <c r="C52" s="78"/>
      <c r="D52" s="208">
        <f>$N$29</f>
        <v>825</v>
      </c>
      <c r="E52" s="101" t="s">
        <v>122</v>
      </c>
      <c r="F52" s="102" t="s">
        <v>8</v>
      </c>
      <c r="G52" s="114"/>
      <c r="H52" s="115"/>
      <c r="I52" s="120">
        <f>'Rider Rates'!$B$105</f>
        <v>0.24140039999999999</v>
      </c>
      <c r="J52" s="120">
        <f>SUM(H52:I52)</f>
        <v>0.24140039999999999</v>
      </c>
      <c r="K52" s="104"/>
      <c r="L52" s="105"/>
      <c r="M52" s="105"/>
      <c r="N52" s="105">
        <f>ROUND(N$29*I52,2)</f>
        <v>199.16</v>
      </c>
      <c r="O52" s="105">
        <f t="shared" si="1"/>
        <v>199.16</v>
      </c>
      <c r="P52" s="245">
        <f>'Rider Rates'!$D$105</f>
        <v>45716</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10" t="s">
        <v>217</v>
      </c>
      <c r="B53" s="78"/>
      <c r="C53" s="78"/>
      <c r="D53" s="195"/>
      <c r="E53" s="113" t="s">
        <v>115</v>
      </c>
      <c r="F53" s="106"/>
      <c r="G53" s="114"/>
      <c r="H53" s="115"/>
      <c r="I53" s="258">
        <f>'Rider Rates'!B121</f>
        <v>4.84</v>
      </c>
      <c r="J53" s="196">
        <f>SUM(G53:I53)</f>
        <v>4.84</v>
      </c>
      <c r="K53" s="104"/>
      <c r="L53" s="105"/>
      <c r="M53" s="105"/>
      <c r="N53" s="260">
        <f>I53</f>
        <v>4.84</v>
      </c>
      <c r="O53" s="105">
        <f t="shared" ref="O53:O57" si="2">SUM(L53:N53)</f>
        <v>4.84</v>
      </c>
      <c r="P53" s="245">
        <f>'Rider Rates'!D121</f>
        <v>45593</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99" t="s">
        <v>157</v>
      </c>
      <c r="B54" s="78"/>
      <c r="C54" s="78"/>
      <c r="D54" s="100">
        <f>IF('Customer Info'!$C$32=TRUE,0,'Customer Info'!$B$21+'Customer Info'!$B$22-'Customer Info'!$B$23)</f>
        <v>0</v>
      </c>
      <c r="E54" s="101" t="s">
        <v>41</v>
      </c>
      <c r="F54" s="102" t="s">
        <v>8</v>
      </c>
      <c r="G54" s="103">
        <f>'Rider Rates'!$B$114</f>
        <v>3.6865999999999999E-3</v>
      </c>
      <c r="H54" s="103"/>
      <c r="I54" s="120"/>
      <c r="J54" s="237">
        <f>SUM(G54:H54)</f>
        <v>3.6865999999999999E-3</v>
      </c>
      <c r="K54" s="104" t="s">
        <v>42</v>
      </c>
      <c r="L54" s="105">
        <f>ROUND(D54*G54,2)</f>
        <v>0</v>
      </c>
      <c r="M54" s="105"/>
      <c r="N54" s="105"/>
      <c r="O54" s="105">
        <f t="shared" si="2"/>
        <v>0</v>
      </c>
      <c r="P54" s="245">
        <f>'Rider Rates'!$D$114</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10" t="s">
        <v>208</v>
      </c>
      <c r="B55" s="78"/>
      <c r="C55" s="78"/>
      <c r="D55" s="1">
        <f>IF($C$16&lt;1,0,$C$16)</f>
        <v>0</v>
      </c>
      <c r="E55" s="101" t="s">
        <v>41</v>
      </c>
      <c r="F55" s="249" t="s">
        <v>8</v>
      </c>
      <c r="G55" s="165"/>
      <c r="H55" s="165"/>
      <c r="I55" s="251">
        <f>'Rider Rates'!B118</f>
        <v>0</v>
      </c>
      <c r="J55" s="251">
        <f>SUM(G55:I55)</f>
        <v>0</v>
      </c>
      <c r="K55" s="104" t="s">
        <v>42</v>
      </c>
      <c r="L55" s="105"/>
      <c r="M55" s="105"/>
      <c r="N55" s="105">
        <f>D55*I55</f>
        <v>0</v>
      </c>
      <c r="O55" s="105">
        <f t="shared" si="2"/>
        <v>0</v>
      </c>
      <c r="P55" s="245">
        <f>'Rider Rates'!D118</f>
        <v>45657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78" t="s">
        <v>233</v>
      </c>
      <c r="B56" s="78"/>
      <c r="C56" s="78"/>
      <c r="D56" s="100">
        <f>IF(C16&lt;0,0,IF(C16&gt;833000,833000,C16))</f>
        <v>0</v>
      </c>
      <c r="E56" s="101" t="s">
        <v>41</v>
      </c>
      <c r="F56" s="102" t="s">
        <v>8</v>
      </c>
      <c r="G56" s="265"/>
      <c r="H56" s="265"/>
      <c r="I56" s="265">
        <f>'Rider Rates'!$B$125</f>
        <v>2.9050000000000001E-4</v>
      </c>
      <c r="J56" s="265">
        <f>SUM(G56:I56)</f>
        <v>2.9050000000000001E-4</v>
      </c>
      <c r="K56" s="104" t="s">
        <v>42</v>
      </c>
      <c r="L56" s="266"/>
      <c r="M56" s="266"/>
      <c r="N56" s="266">
        <f>IF(D56*J56&gt;'Rider Rates'!$C$125,'Rider Rates'!$C$125,D56*J56)</f>
        <v>0</v>
      </c>
      <c r="O56" s="266">
        <f t="shared" si="2"/>
        <v>0</v>
      </c>
      <c r="P56" s="264">
        <f>'Rider Rates'!$E$125</f>
        <v>45658</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78" t="s">
        <v>234</v>
      </c>
      <c r="B57" s="78"/>
      <c r="C57" s="78"/>
      <c r="D57" s="123">
        <f>IF(C16&gt;833000,C16-833000,0)</f>
        <v>0</v>
      </c>
      <c r="E57" s="101" t="s">
        <v>41</v>
      </c>
      <c r="F57" s="102" t="s">
        <v>8</v>
      </c>
      <c r="G57" s="265"/>
      <c r="H57" s="265"/>
      <c r="I57" s="265">
        <f>'Rider Rates'!$B$126</f>
        <v>0</v>
      </c>
      <c r="J57" s="265">
        <f>SUM(G57:I57)</f>
        <v>0</v>
      </c>
      <c r="K57" s="104" t="s">
        <v>42</v>
      </c>
      <c r="L57" s="266"/>
      <c r="M57" s="266"/>
      <c r="N57" s="266">
        <f>D57*J57</f>
        <v>0</v>
      </c>
      <c r="O57" s="266">
        <f t="shared" si="2"/>
        <v>0</v>
      </c>
      <c r="P57" s="264">
        <f>'Rider Rates'!$E$126</f>
        <v>45658</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241" t="s">
        <v>242</v>
      </c>
      <c r="B58" s="78"/>
      <c r="C58" s="78"/>
      <c r="D58" s="100">
        <f>D16</f>
        <v>0</v>
      </c>
      <c r="E58" s="101" t="s">
        <v>41</v>
      </c>
      <c r="F58" s="249" t="s">
        <v>8</v>
      </c>
      <c r="G58" s="103"/>
      <c r="H58" s="103"/>
      <c r="I58" s="103">
        <f>'Rider Rates'!$B$132</f>
        <v>0</v>
      </c>
      <c r="J58" s="237">
        <f>SUM(G58:I58)</f>
        <v>0</v>
      </c>
      <c r="K58" s="104" t="s">
        <v>42</v>
      </c>
      <c r="L58" s="105"/>
      <c r="M58" s="105"/>
      <c r="N58" s="105">
        <f>D58*J58</f>
        <v>0</v>
      </c>
      <c r="O58" s="105">
        <f>SUM(L58:N58)</f>
        <v>0</v>
      </c>
      <c r="P58" s="245">
        <f>'Rider Rates'!$D$130</f>
        <v>44531</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241" t="s">
        <v>241</v>
      </c>
      <c r="B59" s="78"/>
      <c r="C59" s="78"/>
      <c r="D59" s="100"/>
      <c r="E59" s="101" t="s">
        <v>115</v>
      </c>
      <c r="F59" s="102" t="s">
        <v>8</v>
      </c>
      <c r="G59" s="263"/>
      <c r="H59" s="263"/>
      <c r="I59" s="263">
        <f>'Rider Rates'!$B$137</f>
        <v>0</v>
      </c>
      <c r="J59" s="263">
        <f>SUM(G59:I59)</f>
        <v>0</v>
      </c>
      <c r="K59" s="104"/>
      <c r="L59" s="209"/>
      <c r="M59" s="209"/>
      <c r="N59" s="209">
        <f>J59</f>
        <v>0</v>
      </c>
      <c r="O59" s="209">
        <f>SUM(L59:N59)</f>
        <v>0</v>
      </c>
      <c r="P59" s="264">
        <f>'Rider Rates'!$D$137</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241" t="s">
        <v>243</v>
      </c>
      <c r="B60" s="78"/>
      <c r="C60" s="78"/>
      <c r="D60" s="100"/>
      <c r="E60" s="101"/>
      <c r="F60" s="102"/>
      <c r="G60" s="263"/>
      <c r="H60" s="263"/>
      <c r="I60" s="263"/>
      <c r="J60" s="263"/>
      <c r="K60" s="104"/>
      <c r="L60" s="209"/>
      <c r="M60" s="209"/>
      <c r="N60" s="209"/>
      <c r="O60" s="209"/>
      <c r="P60" s="264"/>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179" t="s">
        <v>71</v>
      </c>
      <c r="B61" s="148"/>
      <c r="C61" s="148"/>
      <c r="D61" s="180"/>
      <c r="E61" s="181"/>
      <c r="F61" s="182"/>
      <c r="G61" s="182"/>
      <c r="H61" s="182"/>
      <c r="I61" s="182"/>
      <c r="J61" s="182"/>
      <c r="K61" s="183"/>
      <c r="L61" s="169">
        <f>SUM(L33:L60)</f>
        <v>0</v>
      </c>
      <c r="M61" s="169">
        <f t="shared" ref="M61:O61" si="3">SUM(M33:M60)</f>
        <v>0</v>
      </c>
      <c r="N61" s="169">
        <f t="shared" si="3"/>
        <v>294.08</v>
      </c>
      <c r="O61" s="169">
        <f t="shared" si="3"/>
        <v>294.08</v>
      </c>
      <c r="P61" s="184"/>
    </row>
    <row r="62" spans="1:221" x14ac:dyDescent="0.25">
      <c r="A62" s="37"/>
      <c r="D62" s="1"/>
      <c r="E62" s="35"/>
      <c r="F62" s="4"/>
      <c r="G62" s="42"/>
      <c r="H62" s="42"/>
      <c r="I62" s="42"/>
      <c r="J62" s="42"/>
      <c r="K62" s="36"/>
      <c r="L62" s="36"/>
      <c r="M62" s="36"/>
      <c r="N62" s="36"/>
      <c r="O62" s="34"/>
      <c r="P62" s="36"/>
    </row>
    <row r="63" spans="1:221" x14ac:dyDescent="0.25">
      <c r="A63" s="81" t="s">
        <v>72</v>
      </c>
      <c r="B63" s="92"/>
      <c r="C63" s="92"/>
      <c r="D63" s="92"/>
      <c r="E63" s="92"/>
      <c r="F63" s="92"/>
      <c r="G63" s="92"/>
      <c r="H63" s="92"/>
      <c r="I63" s="92"/>
      <c r="J63" s="92"/>
      <c r="K63" s="92"/>
      <c r="L63" s="98">
        <f>L29+L61</f>
        <v>0</v>
      </c>
      <c r="M63" s="98">
        <f>M29+M61</f>
        <v>0</v>
      </c>
      <c r="N63" s="98">
        <f>N29+N61</f>
        <v>1119.08</v>
      </c>
      <c r="O63" s="98">
        <f>O29+O61</f>
        <v>1119.08</v>
      </c>
      <c r="P63" s="98"/>
    </row>
    <row r="64" spans="1:221" x14ac:dyDescent="0.25">
      <c r="A64" s="37"/>
      <c r="B64" s="37"/>
      <c r="C64" s="37"/>
      <c r="D64" s="37"/>
      <c r="E64" s="37"/>
      <c r="F64" s="37"/>
      <c r="G64" s="37"/>
      <c r="H64" s="37"/>
      <c r="I64" s="37"/>
      <c r="J64" s="37"/>
      <c r="K64" s="37"/>
      <c r="L64" s="37"/>
      <c r="M64" s="37"/>
      <c r="N64" s="37"/>
      <c r="O64" s="40"/>
      <c r="P64" s="40"/>
    </row>
    <row r="65" spans="1:16" x14ac:dyDescent="0.25">
      <c r="A65" s="37" t="s">
        <v>37</v>
      </c>
      <c r="B65" s="37"/>
      <c r="C65" s="37"/>
      <c r="D65" s="37"/>
      <c r="E65" s="37"/>
      <c r="F65" s="37"/>
      <c r="G65" s="37"/>
      <c r="H65" s="37"/>
      <c r="I65" s="37"/>
      <c r="J65" s="37"/>
      <c r="K65" s="37"/>
      <c r="L65" s="37"/>
      <c r="M65" s="37"/>
      <c r="N65" s="37"/>
      <c r="O65" s="45">
        <f>O25+O27+O61</f>
        <v>1119.08</v>
      </c>
      <c r="P65" s="245">
        <v>40967</v>
      </c>
    </row>
    <row r="66" spans="1:16" x14ac:dyDescent="0.25">
      <c r="A66" s="37"/>
      <c r="B66" s="37"/>
      <c r="C66" s="37"/>
      <c r="D66" s="37"/>
      <c r="E66" s="37"/>
      <c r="F66" s="37"/>
      <c r="G66" s="46"/>
      <c r="H66" s="46"/>
      <c r="I66" s="46"/>
      <c r="J66" s="46"/>
      <c r="K66" s="36"/>
      <c r="L66" s="36"/>
      <c r="M66" s="36"/>
      <c r="N66" s="36"/>
      <c r="O66" s="40"/>
    </row>
    <row r="67" spans="1:16" x14ac:dyDescent="0.25">
      <c r="A67" s="41" t="s">
        <v>117</v>
      </c>
      <c r="B67" s="37"/>
      <c r="C67" s="37"/>
      <c r="D67" s="37"/>
      <c r="E67" s="37"/>
      <c r="F67" s="37"/>
      <c r="G67" s="46"/>
      <c r="H67" s="46"/>
      <c r="I67" s="46"/>
      <c r="J67" s="46"/>
      <c r="K67" s="36"/>
      <c r="L67" s="36"/>
      <c r="M67" s="36"/>
      <c r="N67" s="36"/>
      <c r="O67" s="138">
        <f>MAX($O$63,$O$65)</f>
        <v>1119.08</v>
      </c>
    </row>
    <row r="68" spans="1:16" x14ac:dyDescent="0.25">
      <c r="A68" s="37"/>
      <c r="B68" s="37"/>
      <c r="C68" s="37"/>
      <c r="D68" s="37"/>
      <c r="E68" s="37"/>
      <c r="F68" s="37"/>
      <c r="G68" s="46"/>
      <c r="H68" s="46"/>
      <c r="I68" s="46"/>
      <c r="J68" s="46"/>
      <c r="K68" s="36"/>
      <c r="L68" s="36"/>
      <c r="M68" s="36"/>
      <c r="N68" s="36"/>
      <c r="O68" s="40"/>
    </row>
    <row r="69" spans="1:16" x14ac:dyDescent="0.25">
      <c r="A69" s="37"/>
      <c r="B69" s="37"/>
      <c r="C69" s="37"/>
      <c r="D69" s="37"/>
      <c r="E69" s="37"/>
      <c r="F69" s="37"/>
      <c r="G69" s="96" t="s">
        <v>86</v>
      </c>
      <c r="H69" s="46"/>
      <c r="I69" s="37"/>
      <c r="J69" s="46"/>
      <c r="K69" s="36"/>
      <c r="L69" s="191"/>
      <c r="M69" s="191"/>
      <c r="N69" s="191"/>
      <c r="O69" s="191">
        <f>ROUND(IF($C$16&lt;1,0,$O$67/($C$16*100)*10000),2)</f>
        <v>0</v>
      </c>
      <c r="P69" s="37" t="s">
        <v>87</v>
      </c>
    </row>
    <row r="70" spans="1:16" x14ac:dyDescent="0.25">
      <c r="A70" s="37"/>
      <c r="B70" s="37"/>
      <c r="C70" s="37"/>
      <c r="D70" s="37"/>
      <c r="E70" s="37"/>
      <c r="F70" s="37"/>
      <c r="G70" s="242" t="s">
        <v>190</v>
      </c>
      <c r="H70" s="136"/>
      <c r="I70" s="133"/>
      <c r="J70" s="136"/>
      <c r="K70" s="137"/>
      <c r="L70" s="78"/>
      <c r="M70" s="78"/>
      <c r="N70" s="78"/>
      <c r="O70" s="243">
        <f>ROUND(IF($C$16&lt;1,0,(L63)/($C$16*100)*10000),2)</f>
        <v>0</v>
      </c>
      <c r="P70" s="25" t="s">
        <v>87</v>
      </c>
    </row>
    <row r="71" spans="1:16" x14ac:dyDescent="0.25">
      <c r="A71" s="37"/>
      <c r="B71" s="37"/>
      <c r="C71" s="37"/>
      <c r="D71" s="37"/>
      <c r="E71" s="37"/>
      <c r="F71" s="37"/>
      <c r="G71" s="96"/>
      <c r="H71" s="46"/>
      <c r="I71" s="96"/>
      <c r="J71" s="46"/>
      <c r="K71" s="36"/>
      <c r="L71" s="36"/>
      <c r="M71" s="36"/>
      <c r="N71" s="36"/>
      <c r="O71" s="130"/>
      <c r="P71" s="37"/>
    </row>
    <row r="72" spans="1:16" ht="20.25" customHeight="1" x14ac:dyDescent="0.4">
      <c r="A72" s="3"/>
      <c r="B72" s="37"/>
      <c r="C72" s="37"/>
      <c r="D72" s="228" t="str">
        <f>IF('Customer Info'!$C$32=TRUE,"Notice: Billing Charge does not include Self Assessed KWH Tax"," ")</f>
        <v xml:space="preserve"> </v>
      </c>
      <c r="E72" s="3"/>
      <c r="F72" s="4"/>
      <c r="G72" s="121"/>
      <c r="H72" s="55"/>
      <c r="I72" s="34"/>
      <c r="J72" s="55"/>
      <c r="K72" s="37"/>
      <c r="L72" s="37"/>
      <c r="M72" s="37"/>
      <c r="N72" s="34"/>
    </row>
    <row r="73" spans="1:16" x14ac:dyDescent="0.25">
      <c r="A73" s="37"/>
      <c r="B73" s="37"/>
      <c r="C73" s="37"/>
      <c r="D73" s="54"/>
      <c r="E73" s="3"/>
      <c r="F73" s="4"/>
      <c r="G73" s="55"/>
      <c r="H73" s="55"/>
      <c r="I73" s="93"/>
      <c r="J73" s="55"/>
      <c r="K73" s="37"/>
      <c r="L73" s="37"/>
      <c r="M73" s="37"/>
      <c r="N73" s="37"/>
      <c r="O73" s="40"/>
    </row>
    <row r="74" spans="1:16" x14ac:dyDescent="0.25">
      <c r="A74" s="37"/>
      <c r="B74" s="37"/>
      <c r="C74" s="37"/>
      <c r="D74" s="54"/>
      <c r="E74" s="3"/>
      <c r="F74" s="4"/>
      <c r="G74" s="55"/>
      <c r="H74" s="55"/>
      <c r="I74" s="55"/>
      <c r="J74" s="55"/>
      <c r="K74" s="37"/>
      <c r="L74" s="37"/>
      <c r="M74" s="37"/>
      <c r="N74" s="37"/>
      <c r="O74" s="40"/>
    </row>
    <row r="75" spans="1:16" x14ac:dyDescent="0.25">
      <c r="A75" s="41"/>
      <c r="B75" s="37"/>
      <c r="C75" s="37"/>
      <c r="D75" s="37"/>
      <c r="E75" s="37"/>
      <c r="F75" s="37"/>
      <c r="G75" s="37"/>
      <c r="H75" s="37"/>
      <c r="J75" s="37"/>
      <c r="K75" s="37"/>
      <c r="L75" s="40"/>
      <c r="M75" s="40"/>
      <c r="N75" s="40"/>
      <c r="O75" s="138"/>
    </row>
    <row r="76" spans="1:16" x14ac:dyDescent="0.25">
      <c r="B76" s="37"/>
      <c r="C76" s="37"/>
      <c r="D76" s="37"/>
      <c r="E76" s="37"/>
      <c r="F76" s="37"/>
      <c r="G76" s="96"/>
      <c r="H76" s="37"/>
      <c r="I76" s="37"/>
      <c r="J76" s="37"/>
      <c r="K76" s="37"/>
      <c r="L76" s="60"/>
      <c r="M76" s="60"/>
      <c r="N76" s="60"/>
      <c r="O76" s="130"/>
      <c r="P76" s="37"/>
    </row>
    <row r="77" spans="1:16" x14ac:dyDescent="0.25">
      <c r="G77" s="133"/>
      <c r="H77" s="56"/>
      <c r="I77" s="133"/>
      <c r="J77" s="56"/>
      <c r="K77" s="56"/>
      <c r="L77" s="134"/>
      <c r="M77" s="134"/>
      <c r="N77" s="134"/>
      <c r="O77" s="135"/>
      <c r="P77" s="25"/>
    </row>
    <row r="79" spans="1:16" x14ac:dyDescent="0.25">
      <c r="A79" s="474"/>
    </row>
    <row r="80" spans="1:16" x14ac:dyDescent="0.25">
      <c r="A80" s="474"/>
    </row>
    <row r="81" spans="1:1" x14ac:dyDescent="0.25">
      <c r="A81" s="474"/>
    </row>
    <row r="82" spans="1:1" x14ac:dyDescent="0.25">
      <c r="A82" s="474"/>
    </row>
    <row r="83" spans="1:1" x14ac:dyDescent="0.25">
      <c r="A83" s="474"/>
    </row>
    <row r="84" spans="1:1" x14ac:dyDescent="0.25">
      <c r="A84" s="474"/>
    </row>
    <row r="85" spans="1:1" x14ac:dyDescent="0.25">
      <c r="A85" s="474"/>
    </row>
    <row r="86" spans="1:1" x14ac:dyDescent="0.25">
      <c r="A86" s="474"/>
    </row>
    <row r="87" spans="1:1" x14ac:dyDescent="0.25">
      <c r="A87" s="474"/>
    </row>
    <row r="88" spans="1:1" x14ac:dyDescent="0.25">
      <c r="A88" s="474"/>
    </row>
    <row r="89" spans="1:1" x14ac:dyDescent="0.25">
      <c r="A89" s="474"/>
    </row>
    <row r="90" spans="1:1" x14ac:dyDescent="0.25">
      <c r="A90" s="474"/>
    </row>
    <row r="91" spans="1:1" x14ac:dyDescent="0.25">
      <c r="A91" s="474"/>
    </row>
    <row r="92" spans="1:1" x14ac:dyDescent="0.25">
      <c r="A92" s="474"/>
    </row>
    <row r="93" spans="1:1" x14ac:dyDescent="0.25">
      <c r="A93" s="474"/>
    </row>
  </sheetData>
  <sheetProtection algorithmName="SHA-512" hashValue="RCU971UV0M/4VDkM6vcQuZ8on5CWFm6sXTRXoYJasaOoF4pA5j1cZ4Ic5Z935gUYhRrHx60n+nm0rgesvsPHbQ==" saltValue="rsSxnZ7ka/THgWzQ3TXujw=="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38100</xdr:colOff>
                    <xdr:row>0</xdr:row>
                    <xdr:rowOff>45720</xdr:rowOff>
                  </from>
                  <to>
                    <xdr:col>0</xdr:col>
                    <xdr:colOff>563880</xdr:colOff>
                    <xdr:row>1</xdr:row>
                    <xdr:rowOff>38100</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411480</xdr:colOff>
                    <xdr:row>87</xdr:row>
                    <xdr:rowOff>76200</xdr:rowOff>
                  </from>
                  <to>
                    <xdr:col>16</xdr:col>
                    <xdr:colOff>38100</xdr:colOff>
                    <xdr:row>88</xdr:row>
                    <xdr:rowOff>144780</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IB88"/>
  <sheetViews>
    <sheetView showGridLines="0" topLeftCell="A25" zoomScale="80" zoomScaleNormal="80" workbookViewId="0">
      <selection activeCell="D40" sqref="D40"/>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476" t="s">
        <v>120</v>
      </c>
      <c r="B1" s="476"/>
      <c r="C1" s="476"/>
      <c r="D1" s="476"/>
      <c r="E1" s="476"/>
      <c r="F1" s="476"/>
      <c r="G1" s="476"/>
      <c r="H1" s="476"/>
      <c r="I1" s="476"/>
      <c r="J1" s="476"/>
      <c r="K1" s="476"/>
      <c r="L1" s="476"/>
      <c r="M1" s="476"/>
      <c r="N1" s="476"/>
      <c r="O1" s="476"/>
      <c r="P1" s="476"/>
      <c r="Q1" s="197"/>
    </row>
    <row r="2" spans="1:59" ht="18" customHeight="1" x14ac:dyDescent="0.25">
      <c r="A2" s="485" t="s">
        <v>266</v>
      </c>
      <c r="B2" s="485"/>
      <c r="C2" s="485"/>
      <c r="D2" s="485"/>
      <c r="E2" s="485"/>
      <c r="F2" s="485"/>
      <c r="G2" s="485"/>
      <c r="H2" s="485"/>
      <c r="I2" s="485"/>
      <c r="J2" s="485"/>
      <c r="K2" s="485"/>
      <c r="L2" s="485"/>
      <c r="M2" s="485"/>
      <c r="N2" s="485"/>
      <c r="O2" s="485"/>
      <c r="P2" s="485"/>
    </row>
    <row r="3" spans="1:59" ht="17.399999999999999" x14ac:dyDescent="0.3">
      <c r="A3" s="485"/>
      <c r="B3" s="485"/>
      <c r="C3" s="485"/>
      <c r="D3" s="485"/>
      <c r="E3" s="485"/>
      <c r="F3" s="485"/>
      <c r="G3" s="485"/>
      <c r="H3" s="485"/>
      <c r="I3" s="485"/>
      <c r="J3" s="485"/>
      <c r="K3" s="485"/>
      <c r="L3" s="485"/>
      <c r="M3" s="485"/>
      <c r="N3" s="485"/>
      <c r="O3" s="485"/>
      <c r="P3" s="485"/>
      <c r="Q3" s="198"/>
    </row>
    <row r="4" spans="1:59" ht="15.6" x14ac:dyDescent="0.3">
      <c r="A4" s="477" t="str">
        <f>'Customer Info'!$B$11</f>
        <v>Breakdown of Charges Based on Entered Information</v>
      </c>
      <c r="B4" s="477"/>
      <c r="C4" s="477"/>
      <c r="D4" s="477"/>
      <c r="E4" s="477"/>
      <c r="F4" s="477"/>
      <c r="G4" s="477"/>
      <c r="H4" s="477"/>
      <c r="I4" s="477"/>
      <c r="J4" s="477"/>
      <c r="K4" s="477"/>
      <c r="L4" s="477"/>
      <c r="M4" s="477"/>
      <c r="N4" s="477"/>
      <c r="O4" s="477"/>
      <c r="P4" s="477"/>
      <c r="Q4" s="199"/>
    </row>
    <row r="5" spans="1:59" ht="15" x14ac:dyDescent="0.25">
      <c r="A5" s="75"/>
      <c r="B5" s="75"/>
      <c r="C5" s="75"/>
      <c r="D5" s="75"/>
      <c r="E5" s="75"/>
      <c r="F5" s="75"/>
      <c r="G5" s="75"/>
      <c r="H5" s="75"/>
      <c r="I5" s="75"/>
      <c r="J5" s="75"/>
      <c r="K5" s="75"/>
      <c r="L5" s="75"/>
      <c r="M5" s="75"/>
      <c r="N5" s="75"/>
      <c r="O5" s="75"/>
      <c r="P5" s="75"/>
      <c r="Q5" s="75"/>
    </row>
    <row r="6" spans="1:59" x14ac:dyDescent="0.25">
      <c r="A6" s="76">
        <f ca="1">TODAY()</f>
        <v>45744</v>
      </c>
      <c r="B6" s="484" t="s">
        <v>265</v>
      </c>
      <c r="C6" s="484"/>
      <c r="D6" s="484"/>
      <c r="E6" s="484"/>
      <c r="F6" s="484"/>
      <c r="G6" s="484"/>
      <c r="H6" s="484"/>
      <c r="I6" s="484"/>
      <c r="J6" s="484"/>
      <c r="K6" s="484"/>
      <c r="L6" s="484"/>
      <c r="M6" s="484"/>
      <c r="N6" s="484"/>
      <c r="O6" s="484"/>
    </row>
    <row r="7" spans="1:59" x14ac:dyDescent="0.25">
      <c r="A7" s="475" t="s">
        <v>15</v>
      </c>
      <c r="B7" s="475"/>
      <c r="C7" s="475"/>
      <c r="D7" s="475"/>
      <c r="E7" s="475"/>
      <c r="F7" s="475"/>
      <c r="G7" s="475"/>
      <c r="H7" s="475"/>
      <c r="I7" s="475"/>
      <c r="J7" s="475"/>
      <c r="K7" s="475"/>
    </row>
    <row r="8" spans="1:59" x14ac:dyDescent="0.25">
      <c r="C8" s="18"/>
      <c r="D8" s="18"/>
      <c r="E8" s="18"/>
      <c r="F8" s="18"/>
      <c r="G8" s="18"/>
      <c r="H8" s="18"/>
      <c r="I8" s="18"/>
      <c r="J8" s="18"/>
      <c r="K8" s="18"/>
    </row>
    <row r="9" spans="1:59" ht="15" x14ac:dyDescent="0.25">
      <c r="A9" s="23" t="s">
        <v>2</v>
      </c>
      <c r="B9" s="24"/>
      <c r="C9" s="25">
        <f>'Customer Info'!B7</f>
        <v>0</v>
      </c>
      <c r="I9" s="26"/>
    </row>
    <row r="10" spans="1:59" ht="15" x14ac:dyDescent="0.25">
      <c r="A10" s="27" t="s">
        <v>26</v>
      </c>
      <c r="B10" s="24"/>
      <c r="C10" s="25">
        <f>'Customer Info'!B8</f>
        <v>0</v>
      </c>
    </row>
    <row r="11" spans="1:59" x14ac:dyDescent="0.25">
      <c r="A11" s="23" t="s">
        <v>100</v>
      </c>
      <c r="B11" s="200">
        <f>'Customer Info'!B9</f>
        <v>4</v>
      </c>
      <c r="C11" s="194" t="str">
        <f>LOOKUP($B$11,$S$11:$AD$11,S12:AD12)</f>
        <v>April</v>
      </c>
      <c r="D11" s="133">
        <f>'Customer Info'!C9</f>
        <v>2025</v>
      </c>
      <c r="S11">
        <v>1</v>
      </c>
      <c r="T11">
        <v>2</v>
      </c>
      <c r="U11">
        <v>3</v>
      </c>
      <c r="V11">
        <v>4</v>
      </c>
      <c r="W11">
        <v>5</v>
      </c>
      <c r="X11">
        <v>6</v>
      </c>
      <c r="Y11">
        <v>7</v>
      </c>
      <c r="Z11">
        <v>8</v>
      </c>
      <c r="AA11">
        <v>9</v>
      </c>
      <c r="AB11">
        <v>10</v>
      </c>
      <c r="AC11">
        <v>11</v>
      </c>
      <c r="AD11">
        <v>12</v>
      </c>
    </row>
    <row r="12" spans="1:59" x14ac:dyDescent="0.25">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5">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5">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5">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31</v>
      </c>
      <c r="B23" s="78"/>
      <c r="C23" s="78"/>
      <c r="D23" s="78"/>
      <c r="E23" s="78"/>
      <c r="F23" s="78"/>
      <c r="G23" s="481" t="s">
        <v>68</v>
      </c>
      <c r="H23" s="482"/>
      <c r="I23" s="482"/>
      <c r="J23" s="483"/>
      <c r="K23" s="159"/>
      <c r="L23" s="478" t="s">
        <v>69</v>
      </c>
      <c r="M23" s="479"/>
      <c r="N23" s="479"/>
      <c r="O23" s="480"/>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5">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5">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5">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5">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79</v>
      </c>
      <c r="B31" s="176"/>
      <c r="C31" s="176"/>
      <c r="D31" s="100">
        <f>IF($D$17&lt;0,0,IF($D$17&gt;833000,833000,$D$17))</f>
        <v>0</v>
      </c>
      <c r="E31" s="101" t="s">
        <v>41</v>
      </c>
      <c r="F31" s="102" t="s">
        <v>8</v>
      </c>
      <c r="G31" s="103"/>
      <c r="H31" s="103"/>
      <c r="I31" s="103">
        <f>'Rider Rates'!$B$4</f>
        <v>4.6278999999999999E-3</v>
      </c>
      <c r="J31" s="103">
        <f t="shared" ref="J31:J46" si="0">SUM(G31:I31)</f>
        <v>4.6278999999999999E-3</v>
      </c>
      <c r="K31" s="104" t="s">
        <v>42</v>
      </c>
      <c r="L31" s="105"/>
      <c r="M31" s="105"/>
      <c r="N31" s="105">
        <f t="shared" ref="N31:N37" si="1">ROUND(D31*I31,2)</f>
        <v>0</v>
      </c>
      <c r="O31" s="250">
        <f t="shared" ref="O31:O48"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99" t="s">
        <v>114</v>
      </c>
      <c r="B36" s="78"/>
      <c r="C36" s="78"/>
      <c r="D36" s="195">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237</v>
      </c>
      <c r="B38" s="78"/>
      <c r="C38" s="78"/>
      <c r="D38" s="195">
        <f>$N$27</f>
        <v>10</v>
      </c>
      <c r="E38" s="101" t="s">
        <v>122</v>
      </c>
      <c r="F38" s="102" t="s">
        <v>8</v>
      </c>
      <c r="G38" s="103"/>
      <c r="H38" s="103"/>
      <c r="I38" s="178">
        <f>'Rider Rates'!$B$18</f>
        <v>0</v>
      </c>
      <c r="J38" s="178">
        <f>SUM(G38:I38)</f>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41" t="s">
        <v>210</v>
      </c>
      <c r="B39" s="78"/>
      <c r="C39" s="78"/>
      <c r="D39" s="100"/>
      <c r="E39" s="101" t="s">
        <v>115</v>
      </c>
      <c r="F39" s="102"/>
      <c r="G39" s="103"/>
      <c r="H39" s="103"/>
      <c r="I39" s="103">
        <f>'Rider Rates'!D48</f>
        <v>1.17</v>
      </c>
      <c r="J39" s="237">
        <f>SUM(G39:I39)</f>
        <v>1.17</v>
      </c>
      <c r="K39" s="104"/>
      <c r="L39" s="105"/>
      <c r="M39" s="105"/>
      <c r="N39" s="105">
        <f>J39</f>
        <v>1.17</v>
      </c>
      <c r="O39" s="105">
        <f>SUM(L39:N39)</f>
        <v>1.17</v>
      </c>
      <c r="P39" s="245">
        <f>'Rider Rates'!E48</f>
        <v>45658</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210" t="s">
        <v>189</v>
      </c>
      <c r="B40" s="78"/>
      <c r="C40" s="78"/>
      <c r="D40" s="100">
        <f>IF($D$17&lt;0,0,$D$17)</f>
        <v>0</v>
      </c>
      <c r="E40" s="113" t="s">
        <v>41</v>
      </c>
      <c r="F40" s="102" t="s">
        <v>8</v>
      </c>
      <c r="G40" s="103"/>
      <c r="H40" s="103">
        <f>'Rider Rates'!$B$55</f>
        <v>3.5317099999999997E-2</v>
      </c>
      <c r="I40" s="103"/>
      <c r="J40" s="103">
        <f>SUM(G40:I40)</f>
        <v>3.5317099999999997E-2</v>
      </c>
      <c r="K40" s="104" t="s">
        <v>42</v>
      </c>
      <c r="L40" s="105"/>
      <c r="M40" s="105">
        <f>ROUND(D40*H40,2)</f>
        <v>0</v>
      </c>
      <c r="N40" s="205"/>
      <c r="O40" s="105">
        <f t="shared" si="2"/>
        <v>0</v>
      </c>
      <c r="P40" s="245">
        <f>'Rider Rates'!$D$55</f>
        <v>45747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337</v>
      </c>
      <c r="B41" s="78"/>
      <c r="C41" s="78"/>
      <c r="D41" s="100">
        <f>IF($D$17&lt;0,0,$D$17)</f>
        <v>0</v>
      </c>
      <c r="E41" s="101" t="s">
        <v>41</v>
      </c>
      <c r="F41" s="102" t="s">
        <v>8</v>
      </c>
      <c r="G41" s="103"/>
      <c r="H41" s="103"/>
      <c r="I41" s="103">
        <f>'Rider Rates'!$B$66</f>
        <v>7.3870000000000001E-4</v>
      </c>
      <c r="J41" s="103">
        <f t="shared" ref="J41" si="3">SUM(G41:I41)</f>
        <v>7.3870000000000001E-4</v>
      </c>
      <c r="K41" s="104" t="s">
        <v>42</v>
      </c>
      <c r="L41" s="105"/>
      <c r="M41" s="105"/>
      <c r="N41" s="105">
        <f>ROUND($D$41*'Rider Rates'!$B$66,2)</f>
        <v>0</v>
      </c>
      <c r="O41" s="250">
        <f t="shared" ref="O41" si="4">SUM(L41:N41)</f>
        <v>0</v>
      </c>
      <c r="P41" s="245">
        <f>'Rider Rates'!$D$66</f>
        <v>45747</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96</v>
      </c>
      <c r="B42" s="78"/>
      <c r="C42" s="78"/>
      <c r="D42" s="100">
        <f>IF('Customer Info'!C34=TRUE,0,IF($D$17&lt;0,0,$D$17))</f>
        <v>0</v>
      </c>
      <c r="E42" s="101" t="s">
        <v>41</v>
      </c>
      <c r="F42" s="102" t="s">
        <v>8</v>
      </c>
      <c r="G42" s="103"/>
      <c r="H42" s="103"/>
      <c r="I42" s="103">
        <f>'Rider Rates'!$B$69+'Rider Rates'!$C$69</f>
        <v>0</v>
      </c>
      <c r="J42" s="103">
        <f t="shared" si="0"/>
        <v>0</v>
      </c>
      <c r="K42" s="104" t="s">
        <v>42</v>
      </c>
      <c r="L42" s="105"/>
      <c r="M42" s="105"/>
      <c r="N42" s="105">
        <f>ROUND($D$42*'Rider Rates'!$B$69,2)+ROUND($D$42*'Rider Rates'!$C$69,2)</f>
        <v>0</v>
      </c>
      <c r="O42" s="250">
        <f t="shared" si="2"/>
        <v>0</v>
      </c>
      <c r="P42" s="245">
        <f>'Rider Rates'!$D$69</f>
        <v>45444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99" t="s">
        <v>81</v>
      </c>
      <c r="B43" s="78"/>
      <c r="C43" s="78"/>
      <c r="D43" s="195">
        <f>$N$27</f>
        <v>10</v>
      </c>
      <c r="E43" s="101" t="s">
        <v>122</v>
      </c>
      <c r="F43" s="102" t="s">
        <v>8</v>
      </c>
      <c r="G43" s="111"/>
      <c r="H43" s="112"/>
      <c r="I43" s="120">
        <f>'Rider Rates'!$B$85</f>
        <v>1.9512100000000001E-2</v>
      </c>
      <c r="J43" s="120">
        <f>SUM(G43:I43)</f>
        <v>1.9512100000000001E-2</v>
      </c>
      <c r="K43" s="104"/>
      <c r="L43" s="105"/>
      <c r="M43" s="105"/>
      <c r="N43" s="105">
        <f>ROUND(D43*I43,2)</f>
        <v>0.2</v>
      </c>
      <c r="O43" s="105">
        <f t="shared" si="2"/>
        <v>0.2</v>
      </c>
      <c r="P43" s="245">
        <f>'Rider Rates'!$D$85</f>
        <v>45747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99" t="s">
        <v>82</v>
      </c>
      <c r="B44" s="78"/>
      <c r="C44" s="78"/>
      <c r="D44" s="195">
        <f>$N$27</f>
        <v>10</v>
      </c>
      <c r="E44" s="101" t="s">
        <v>122</v>
      </c>
      <c r="F44" s="102" t="s">
        <v>8</v>
      </c>
      <c r="G44" s="114"/>
      <c r="H44" s="115"/>
      <c r="I44" s="120">
        <f>'Rider Rates'!$B$87</f>
        <v>6.6985699999999995E-2</v>
      </c>
      <c r="J44" s="120">
        <f t="shared" si="0"/>
        <v>6.6985699999999995E-2</v>
      </c>
      <c r="K44" s="104"/>
      <c r="L44" s="105"/>
      <c r="M44" s="105"/>
      <c r="N44" s="105">
        <f>ROUND(D44*I44,2)</f>
        <v>0.67</v>
      </c>
      <c r="O44" s="105">
        <f t="shared" si="2"/>
        <v>0.67</v>
      </c>
      <c r="P44" s="245">
        <f>'Rider Rates'!$D$87</f>
        <v>45167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206</v>
      </c>
      <c r="B45" s="78"/>
      <c r="C45" s="78"/>
      <c r="D45" s="195"/>
      <c r="E45" s="113" t="s">
        <v>115</v>
      </c>
      <c r="F45" s="106"/>
      <c r="G45" s="114"/>
      <c r="H45" s="115"/>
      <c r="I45" s="196">
        <f>'Rider Rates'!$B$90</f>
        <v>2.2200000000000002</v>
      </c>
      <c r="J45" s="196">
        <f>SUM(G45:I45)</f>
        <v>2.2200000000000002</v>
      </c>
      <c r="K45" s="104"/>
      <c r="L45" s="105"/>
      <c r="M45" s="105"/>
      <c r="N45" s="105">
        <f>I45</f>
        <v>2.2200000000000002</v>
      </c>
      <c r="O45" s="250">
        <f>SUM(L45:N45)</f>
        <v>2.2200000000000002</v>
      </c>
      <c r="P45" s="245">
        <f>'Rider Rates'!$D$90</f>
        <v>45747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156</v>
      </c>
      <c r="B46" s="78"/>
      <c r="C46" s="78"/>
      <c r="D46" s="195">
        <f>$N$27</f>
        <v>10</v>
      </c>
      <c r="E46" s="101" t="s">
        <v>122</v>
      </c>
      <c r="F46" s="102" t="s">
        <v>8</v>
      </c>
      <c r="G46" s="114"/>
      <c r="H46" s="115"/>
      <c r="I46" s="120">
        <f>'Rider Rates'!$B$105</f>
        <v>0.24140039999999999</v>
      </c>
      <c r="J46" s="238">
        <f t="shared" si="0"/>
        <v>0.24140039999999999</v>
      </c>
      <c r="K46" s="104"/>
      <c r="L46" s="105"/>
      <c r="M46" s="105"/>
      <c r="N46" s="105">
        <f>ROUND(D46*I46,2)</f>
        <v>2.41</v>
      </c>
      <c r="O46" s="105">
        <f t="shared" si="2"/>
        <v>2.41</v>
      </c>
      <c r="P46" s="245">
        <f>'Rider Rates'!$D$105</f>
        <v>45716</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217</v>
      </c>
      <c r="B47" s="78"/>
      <c r="C47" s="78"/>
      <c r="D47" s="195"/>
      <c r="E47" s="113" t="s">
        <v>115</v>
      </c>
      <c r="F47" s="106"/>
      <c r="G47" s="114"/>
      <c r="H47" s="115"/>
      <c r="I47" s="258">
        <f>'Rider Rates'!B120</f>
        <v>0.97</v>
      </c>
      <c r="J47" s="259">
        <f t="shared" ref="J47:J51" si="5">SUM(G47:I47)</f>
        <v>0.97</v>
      </c>
      <c r="K47" s="104"/>
      <c r="L47" s="105"/>
      <c r="M47" s="105"/>
      <c r="N47" s="260">
        <f>I47</f>
        <v>0.97</v>
      </c>
      <c r="O47" s="105">
        <f>SUM(L47:N47)</f>
        <v>0.97</v>
      </c>
      <c r="P47" s="245">
        <f>'Rider Rates'!D120</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208</v>
      </c>
      <c r="B48" s="78"/>
      <c r="C48" s="78"/>
      <c r="D48" s="100">
        <f>IF($D$17&lt;1,0,$D$17)</f>
        <v>0</v>
      </c>
      <c r="E48" s="101" t="s">
        <v>41</v>
      </c>
      <c r="F48" s="249" t="s">
        <v>8</v>
      </c>
      <c r="G48" s="103"/>
      <c r="H48" s="103"/>
      <c r="I48" s="103">
        <f>'Rider Rates'!$B$117</f>
        <v>0</v>
      </c>
      <c r="J48" s="237">
        <f t="shared" si="5"/>
        <v>0</v>
      </c>
      <c r="K48" s="104" t="s">
        <v>42</v>
      </c>
      <c r="L48" s="105"/>
      <c r="M48" s="105"/>
      <c r="N48" s="105">
        <f>D48*J48</f>
        <v>0</v>
      </c>
      <c r="O48" s="105">
        <f t="shared" si="2"/>
        <v>0</v>
      </c>
      <c r="P48" s="245">
        <f>'Rider Rates'!D117</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41" t="s">
        <v>230</v>
      </c>
      <c r="B49" s="78"/>
      <c r="C49" s="78"/>
      <c r="D49" s="100"/>
      <c r="E49" s="101" t="s">
        <v>115</v>
      </c>
      <c r="F49" s="102" t="s">
        <v>8</v>
      </c>
      <c r="G49" s="263"/>
      <c r="H49" s="263"/>
      <c r="I49" s="263">
        <f>'Rider Rates'!$B$124</f>
        <v>0.1</v>
      </c>
      <c r="J49" s="263">
        <f t="shared" si="5"/>
        <v>0.1</v>
      </c>
      <c r="K49" s="104"/>
      <c r="L49" s="209"/>
      <c r="M49" s="209"/>
      <c r="N49" s="209">
        <f>J49</f>
        <v>0.1</v>
      </c>
      <c r="O49" s="209">
        <f>SUM(L49:N49)</f>
        <v>0.1</v>
      </c>
      <c r="P49" s="264">
        <f>'Rider Rates'!E124</f>
        <v>45658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41" t="s">
        <v>242</v>
      </c>
      <c r="B50" s="78"/>
      <c r="C50" s="78"/>
      <c r="D50" s="100">
        <f>D17</f>
        <v>0</v>
      </c>
      <c r="E50" s="101" t="s">
        <v>41</v>
      </c>
      <c r="F50" s="249" t="s">
        <v>8</v>
      </c>
      <c r="G50" s="103"/>
      <c r="H50" s="103"/>
      <c r="I50" s="103">
        <f>'Rider Rates'!B129</f>
        <v>0</v>
      </c>
      <c r="J50" s="237">
        <f t="shared" si="5"/>
        <v>0</v>
      </c>
      <c r="K50" s="104" t="s">
        <v>42</v>
      </c>
      <c r="L50" s="105"/>
      <c r="M50" s="105"/>
      <c r="N50" s="105">
        <f>D50*J50</f>
        <v>0</v>
      </c>
      <c r="O50" s="105">
        <f t="shared" ref="O50" si="6">SUM(L50:N50)</f>
        <v>0</v>
      </c>
      <c r="P50" s="245">
        <f>'Rider Rates'!D129</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241" t="s">
        <v>241</v>
      </c>
      <c r="B51" s="78"/>
      <c r="C51" s="78"/>
      <c r="D51" s="100"/>
      <c r="E51" s="101" t="s">
        <v>115</v>
      </c>
      <c r="F51" s="102" t="s">
        <v>8</v>
      </c>
      <c r="G51" s="263"/>
      <c r="H51" s="263"/>
      <c r="I51" s="263">
        <f>'Rider Rates'!$B$136</f>
        <v>0</v>
      </c>
      <c r="J51" s="263">
        <f t="shared" si="5"/>
        <v>0</v>
      </c>
      <c r="K51" s="104"/>
      <c r="L51" s="209"/>
      <c r="M51" s="209"/>
      <c r="N51" s="209">
        <f>J51</f>
        <v>0</v>
      </c>
      <c r="O51" s="209">
        <f>SUM(L51:N51)</f>
        <v>0</v>
      </c>
      <c r="P51" s="264">
        <f>'Rider Rates'!D136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241" t="s">
        <v>243</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179" t="s">
        <v>71</v>
      </c>
      <c r="B53" s="148"/>
      <c r="C53" s="148"/>
      <c r="D53" s="180"/>
      <c r="E53" s="181"/>
      <c r="F53" s="182"/>
      <c r="G53" s="182"/>
      <c r="H53" s="182"/>
      <c r="I53" s="182"/>
      <c r="J53" s="182"/>
      <c r="K53" s="183"/>
      <c r="L53" s="169">
        <f>SUM(L31:L52)</f>
        <v>0</v>
      </c>
      <c r="M53" s="169">
        <f t="shared" ref="M53:O53" si="7">SUM(M31:M52)</f>
        <v>0</v>
      </c>
      <c r="N53" s="169">
        <f t="shared" si="7"/>
        <v>7.7399999999999993</v>
      </c>
      <c r="O53" s="169">
        <f t="shared" si="7"/>
        <v>7.7399999999999993</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78"/>
      <c r="B54" s="78"/>
      <c r="C54" s="78"/>
      <c r="D54" s="100"/>
      <c r="E54" s="113"/>
      <c r="F54" s="106"/>
      <c r="G54" s="106"/>
      <c r="H54" s="106"/>
      <c r="I54" s="106"/>
      <c r="J54" s="107"/>
      <c r="K54" s="104"/>
      <c r="L54" s="106"/>
      <c r="M54" s="106"/>
      <c r="N54" s="106"/>
      <c r="O54" s="106"/>
      <c r="P54" s="164"/>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185" t="s">
        <v>94</v>
      </c>
      <c r="B55" s="170"/>
      <c r="C55" s="170"/>
      <c r="D55" s="170"/>
      <c r="E55" s="170"/>
      <c r="F55" s="170"/>
      <c r="G55" s="170"/>
      <c r="H55" s="170"/>
      <c r="I55" s="170"/>
      <c r="J55" s="170"/>
      <c r="K55" s="170"/>
      <c r="L55" s="186">
        <f>L27+L53</f>
        <v>0</v>
      </c>
      <c r="M55" s="186">
        <f>M27+M53</f>
        <v>0</v>
      </c>
      <c r="N55" s="186">
        <f>N27+N53</f>
        <v>17.739999999999998</v>
      </c>
      <c r="O55" s="187">
        <f>O27+O53</f>
        <v>17.739999999999998</v>
      </c>
      <c r="P55" s="187"/>
      <c r="Q55" s="10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78"/>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78"/>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166" t="s">
        <v>93</v>
      </c>
      <c r="B58" s="78"/>
      <c r="C58" s="78"/>
      <c r="D58" s="78"/>
      <c r="E58" s="78"/>
      <c r="F58" s="78"/>
      <c r="G58" s="78"/>
      <c r="H58" s="78"/>
      <c r="I58" s="78"/>
      <c r="J58" s="78"/>
      <c r="K58" s="78"/>
      <c r="L58" s="78"/>
      <c r="M58" s="78"/>
      <c r="N58" s="78"/>
      <c r="O58" s="109">
        <f>IF(D17&lt;0,MIN(O25,O55),O25)</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5">
      <c r="A59" s="166" t="s">
        <v>15</v>
      </c>
      <c r="B59" s="166"/>
      <c r="C59" s="166"/>
      <c r="D59" s="166"/>
      <c r="E59" s="166"/>
      <c r="F59" s="166"/>
      <c r="G59" s="166"/>
      <c r="H59" s="166"/>
      <c r="I59" s="78"/>
      <c r="J59" s="78"/>
      <c r="K59" s="78"/>
      <c r="L59" s="78"/>
      <c r="M59" s="78"/>
      <c r="N59" s="151"/>
      <c r="O59" s="151"/>
      <c r="P59" s="151"/>
      <c r="Q59" s="78"/>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5">
      <c r="A60" s="148" t="s">
        <v>117</v>
      </c>
      <c r="B60" s="151"/>
      <c r="C60" s="151"/>
      <c r="D60" s="151"/>
      <c r="E60" s="151"/>
      <c r="F60" s="151"/>
      <c r="G60" s="151"/>
      <c r="H60" s="151"/>
      <c r="I60" s="151"/>
      <c r="J60" s="151"/>
      <c r="K60" s="151"/>
      <c r="L60" s="151"/>
      <c r="M60" s="151"/>
      <c r="N60" s="151"/>
      <c r="O60" s="190">
        <f>IF($D$17&lt;0,O55,IF(O55&gt;O58,O55,O58))</f>
        <v>17.739999999999998</v>
      </c>
      <c r="P60" s="160"/>
      <c r="Q60" s="78"/>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5">
      <c r="A61" s="148"/>
      <c r="B61" s="151"/>
      <c r="C61" s="151"/>
      <c r="D61" s="151"/>
      <c r="E61" s="151"/>
      <c r="F61" s="151"/>
      <c r="G61" s="151"/>
      <c r="H61" s="151"/>
      <c r="I61" s="151"/>
      <c r="J61" s="151"/>
      <c r="K61" s="151"/>
      <c r="L61" s="151"/>
      <c r="M61" s="151"/>
      <c r="N61" s="151"/>
      <c r="O61" s="138"/>
      <c r="P61" s="160"/>
      <c r="Q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5">
      <c r="A62" s="148"/>
      <c r="B62" s="166"/>
      <c r="C62" s="166"/>
      <c r="D62" s="166"/>
      <c r="E62" s="166"/>
      <c r="F62" s="166"/>
      <c r="G62" s="166"/>
      <c r="H62" s="166"/>
      <c r="I62" s="166" t="s">
        <v>121</v>
      </c>
      <c r="J62" s="166"/>
      <c r="K62" s="166"/>
      <c r="L62" s="191"/>
      <c r="M62" s="191"/>
      <c r="N62" s="191"/>
      <c r="O62" s="191">
        <f>ROUND(IF($D$17&lt;1,0,O55/($D$17*100)*10000),2)</f>
        <v>0</v>
      </c>
      <c r="P62" s="37" t="s">
        <v>87</v>
      </c>
      <c r="Q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row>
    <row r="63" spans="1:236" x14ac:dyDescent="0.25">
      <c r="A63" s="37"/>
      <c r="B63" s="78"/>
      <c r="C63" s="78"/>
      <c r="D63" s="78"/>
      <c r="E63" s="78"/>
      <c r="F63" s="78"/>
      <c r="G63" s="78"/>
      <c r="H63" s="192"/>
      <c r="I63" s="242" t="s">
        <v>190</v>
      </c>
      <c r="J63" s="78"/>
      <c r="K63" s="78"/>
      <c r="L63" s="78"/>
      <c r="M63" s="78"/>
      <c r="N63" s="78"/>
      <c r="O63" s="243">
        <f>ROUND(IF($D$17&lt;1,0,(L55)/($D$17*100)*10000),2)</f>
        <v>0</v>
      </c>
      <c r="P63" s="25" t="s">
        <v>87</v>
      </c>
      <c r="Q63" s="78"/>
      <c r="AE63" s="78"/>
      <c r="AF63" s="78"/>
      <c r="AG63" s="78"/>
      <c r="AH63" s="78"/>
      <c r="AI63" s="78"/>
      <c r="AJ63" s="78"/>
      <c r="AK63" s="78"/>
      <c r="AL63" s="78"/>
      <c r="AM63" s="78"/>
      <c r="AN63" s="78"/>
      <c r="AO63" s="78"/>
      <c r="AP63" s="78"/>
      <c r="AQ63" s="78"/>
      <c r="AR63" s="78"/>
      <c r="AS63" s="78"/>
      <c r="AT63" s="78"/>
      <c r="HE63" s="78"/>
      <c r="HF63" s="78"/>
      <c r="HG63" s="78"/>
      <c r="HH63" s="78"/>
      <c r="HI63" s="78"/>
      <c r="HJ63" s="78"/>
      <c r="HK63" s="78"/>
      <c r="HL63" s="78"/>
      <c r="HM63" s="78"/>
      <c r="HN63" s="78"/>
    </row>
    <row r="64" spans="1:236" x14ac:dyDescent="0.25">
      <c r="A64" s="99"/>
      <c r="B64" s="78"/>
      <c r="C64" s="78"/>
      <c r="D64" s="100"/>
      <c r="E64" s="101"/>
      <c r="F64" s="106"/>
      <c r="G64" s="133"/>
      <c r="H64" s="56"/>
      <c r="I64" s="133"/>
      <c r="J64" s="25"/>
      <c r="K64" s="25"/>
      <c r="L64" s="134"/>
      <c r="M64" s="134"/>
      <c r="N64" s="134"/>
      <c r="O64" s="135"/>
      <c r="Q64" s="80"/>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21" x14ac:dyDescent="0.25">
      <c r="A65" s="99"/>
      <c r="B65" s="78"/>
      <c r="C65" s="78"/>
      <c r="D65" s="100"/>
      <c r="E65" s="113"/>
      <c r="F65" s="106"/>
      <c r="Q65" s="80"/>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21" x14ac:dyDescent="0.25">
      <c r="A66" s="78"/>
      <c r="D66" s="1"/>
      <c r="E66" s="35"/>
      <c r="F66" s="106"/>
      <c r="Q66" s="80"/>
    </row>
    <row r="67" spans="1:221" x14ac:dyDescent="0.25">
      <c r="A67" s="96"/>
      <c r="D67" s="1"/>
      <c r="E67" s="35"/>
      <c r="F67" s="4"/>
      <c r="Q67" s="36"/>
    </row>
    <row r="68" spans="1:221" x14ac:dyDescent="0.25">
      <c r="A68" s="96"/>
      <c r="D68" s="1"/>
      <c r="E68" s="35"/>
      <c r="F68" s="4"/>
      <c r="Q68" s="36"/>
    </row>
    <row r="69" spans="1:221" x14ac:dyDescent="0.25">
      <c r="A69" s="41"/>
      <c r="B69" s="77"/>
      <c r="C69" s="77"/>
      <c r="D69" s="77"/>
      <c r="E69" s="77"/>
      <c r="F69" s="77"/>
    </row>
    <row r="70" spans="1:221" x14ac:dyDescent="0.25">
      <c r="B70" s="37"/>
      <c r="C70" s="37"/>
      <c r="D70" s="37"/>
      <c r="E70" s="37"/>
      <c r="F70" s="37"/>
      <c r="P70" s="37"/>
      <c r="Q70" s="37"/>
    </row>
    <row r="71" spans="1:221" x14ac:dyDescent="0.25">
      <c r="B71" s="37"/>
      <c r="C71" s="37"/>
      <c r="D71" s="37"/>
      <c r="E71" s="37"/>
      <c r="F71" s="37"/>
      <c r="P71" s="25"/>
      <c r="Q71" s="25"/>
    </row>
    <row r="74" spans="1:221" x14ac:dyDescent="0.25">
      <c r="A74" s="474"/>
    </row>
    <row r="75" spans="1:221" x14ac:dyDescent="0.25">
      <c r="A75" s="474"/>
    </row>
    <row r="76" spans="1:221" x14ac:dyDescent="0.25">
      <c r="A76" s="474"/>
    </row>
    <row r="77" spans="1:221" x14ac:dyDescent="0.25">
      <c r="A77" s="474"/>
    </row>
    <row r="78" spans="1:221" x14ac:dyDescent="0.25">
      <c r="A78" s="474"/>
    </row>
    <row r="79" spans="1:221" x14ac:dyDescent="0.25">
      <c r="A79" s="474"/>
    </row>
    <row r="80" spans="1:221" x14ac:dyDescent="0.25">
      <c r="A80" s="474"/>
    </row>
    <row r="81" spans="1:1" x14ac:dyDescent="0.25">
      <c r="A81" s="474"/>
    </row>
    <row r="82" spans="1:1" x14ac:dyDescent="0.25">
      <c r="A82" s="474"/>
    </row>
    <row r="83" spans="1:1" x14ac:dyDescent="0.25">
      <c r="A83" s="474"/>
    </row>
    <row r="84" spans="1:1" x14ac:dyDescent="0.25">
      <c r="A84" s="474"/>
    </row>
    <row r="85" spans="1:1" x14ac:dyDescent="0.25">
      <c r="A85" s="474"/>
    </row>
    <row r="86" spans="1:1" x14ac:dyDescent="0.25">
      <c r="A86" s="474"/>
    </row>
    <row r="87" spans="1:1" x14ac:dyDescent="0.25">
      <c r="A87" s="474"/>
    </row>
    <row r="88" spans="1:1" x14ac:dyDescent="0.25">
      <c r="A88" s="474"/>
    </row>
  </sheetData>
  <sheetProtection algorithmName="SHA-512" hashValue="vY6aljOA2jGYvCY5PFA6f7X5jMvqQ9j+Z5KbHzXYDlNp/8inX9GYkAOsghN+q2fyCa6rx46Q2q8swjZeOpDsvw==" saltValue="jnyziU58n3sKlxkKS+38n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849" r:id="rId4" name="Button 1">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8850" r:id="rId5" name="Button 2">
              <controlPr defaultSize="0" print="0" autoFill="0" autoPict="0" macro="[0]!Info">
                <anchor moveWithCells="1">
                  <from>
                    <xdr:col>16</xdr:col>
                    <xdr:colOff>579120</xdr:colOff>
                    <xdr:row>81</xdr:row>
                    <xdr:rowOff>68580</xdr:rowOff>
                  </from>
                  <to>
                    <xdr:col>30</xdr:col>
                    <xdr:colOff>236220</xdr:colOff>
                    <xdr:row>82</xdr:row>
                    <xdr:rowOff>144780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IB62"/>
  <sheetViews>
    <sheetView showGridLines="0" topLeftCell="A22" zoomScale="80" zoomScaleNormal="80" workbookViewId="0">
      <selection activeCell="K52" sqref="K52"/>
    </sheetView>
  </sheetViews>
  <sheetFormatPr defaultRowHeight="13.2" x14ac:dyDescent="0.25"/>
  <cols>
    <col min="1" max="1" width="39" customWidth="1"/>
    <col min="2" max="2" width="2.109375" customWidth="1"/>
    <col min="3" max="3" width="13" customWidth="1"/>
    <col min="4" max="4" width="15.44140625" customWidth="1"/>
    <col min="5" max="5" width="10.44140625" customWidth="1"/>
    <col min="6" max="6" width="5.5546875" customWidth="1"/>
    <col min="7" max="8" width="13.44140625" customWidth="1"/>
    <col min="9" max="9" width="14.5546875" customWidth="1"/>
    <col min="10" max="10" width="13.44140625" customWidth="1"/>
    <col min="11" max="11" width="5.5546875" bestFit="1" customWidth="1"/>
    <col min="12" max="12" width="15.109375" customWidth="1"/>
    <col min="13" max="13" width="17.44140625" bestFit="1" customWidth="1"/>
    <col min="14" max="14" width="17.5546875" customWidth="1"/>
    <col min="15" max="15" width="18.5546875" customWidth="1"/>
    <col min="16" max="16" width="15" customWidth="1"/>
    <col min="17" max="17" width="12.88671875" bestFit="1" customWidth="1"/>
    <col min="18" max="18" width="10.5546875" hidden="1" customWidth="1"/>
    <col min="19" max="26" width="10.44140625" hidden="1" customWidth="1"/>
    <col min="27" max="27" width="10.5546875" hidden="1" customWidth="1"/>
    <col min="28" max="30" width="10.44140625" hidden="1" customWidth="1"/>
  </cols>
  <sheetData>
    <row r="1" spans="1:30" ht="21" x14ac:dyDescent="0.4">
      <c r="A1" s="491" t="s">
        <v>120</v>
      </c>
      <c r="B1" s="491"/>
      <c r="C1" s="491"/>
      <c r="D1" s="491"/>
      <c r="E1" s="491"/>
      <c r="F1" s="491"/>
      <c r="G1" s="491"/>
      <c r="H1" s="491"/>
      <c r="I1" s="491"/>
      <c r="J1" s="491"/>
      <c r="K1" s="491"/>
      <c r="L1" s="491"/>
      <c r="M1" s="491"/>
      <c r="N1" s="491"/>
      <c r="O1" s="491"/>
      <c r="P1" s="491"/>
      <c r="Q1" s="203"/>
    </row>
    <row r="2" spans="1:30" ht="21" x14ac:dyDescent="0.4">
      <c r="A2" s="492" t="s">
        <v>267</v>
      </c>
      <c r="B2" s="492"/>
      <c r="C2" s="492"/>
      <c r="D2" s="492"/>
      <c r="E2" s="492"/>
      <c r="F2" s="492"/>
      <c r="G2" s="492"/>
      <c r="H2" s="492"/>
      <c r="I2" s="492"/>
      <c r="J2" s="492"/>
      <c r="K2" s="492"/>
      <c r="L2" s="492"/>
      <c r="M2" s="492"/>
      <c r="N2" s="492"/>
      <c r="O2" s="492"/>
      <c r="P2" s="492"/>
      <c r="Q2" s="197"/>
    </row>
    <row r="3" spans="1:30" ht="17.399999999999999" x14ac:dyDescent="0.3">
      <c r="A3" s="477" t="s">
        <v>95</v>
      </c>
      <c r="B3" s="477"/>
      <c r="C3" s="477"/>
      <c r="D3" s="477"/>
      <c r="E3" s="477"/>
      <c r="F3" s="477"/>
      <c r="G3" s="477"/>
      <c r="H3" s="477"/>
      <c r="I3" s="477"/>
      <c r="J3" s="477"/>
      <c r="K3" s="477"/>
      <c r="L3" s="477"/>
      <c r="M3" s="477"/>
      <c r="N3" s="477"/>
      <c r="O3" s="477"/>
      <c r="P3" s="477"/>
      <c r="Q3" s="198"/>
    </row>
    <row r="4" spans="1:30" ht="15.6" x14ac:dyDescent="0.3">
      <c r="A4" s="477"/>
      <c r="B4" s="477"/>
      <c r="C4" s="477"/>
      <c r="D4" s="477"/>
      <c r="E4" s="477"/>
      <c r="F4" s="477"/>
      <c r="G4" s="477"/>
      <c r="H4" s="477"/>
      <c r="I4" s="477"/>
      <c r="J4" s="477"/>
      <c r="K4" s="477"/>
      <c r="L4" s="477"/>
      <c r="M4" s="477"/>
      <c r="N4" s="477"/>
      <c r="O4" s="477"/>
      <c r="P4" s="477"/>
      <c r="Q4" s="199"/>
    </row>
    <row r="5" spans="1:30" x14ac:dyDescent="0.25">
      <c r="A5" s="76">
        <f ca="1">TODAY()</f>
        <v>45744</v>
      </c>
      <c r="B5" s="484" t="s">
        <v>293</v>
      </c>
      <c r="C5" s="484"/>
      <c r="D5" s="484"/>
      <c r="E5" s="484"/>
      <c r="F5" s="484"/>
      <c r="G5" s="484"/>
      <c r="H5" s="484"/>
      <c r="I5" s="484"/>
      <c r="J5" s="484"/>
      <c r="K5" s="484"/>
      <c r="L5" s="484"/>
      <c r="M5" s="484"/>
      <c r="N5" s="484"/>
      <c r="O5" s="484"/>
    </row>
    <row r="6" spans="1:30" x14ac:dyDescent="0.25">
      <c r="A6" s="475" t="s">
        <v>15</v>
      </c>
      <c r="B6" s="475"/>
      <c r="C6" s="475"/>
      <c r="D6" s="475"/>
      <c r="E6" s="475"/>
      <c r="F6" s="475"/>
      <c r="G6" s="475"/>
      <c r="H6" s="475"/>
      <c r="I6" s="475"/>
      <c r="J6" s="475"/>
      <c r="K6" s="475"/>
    </row>
    <row r="7" spans="1:30" x14ac:dyDescent="0.25">
      <c r="C7" s="18"/>
      <c r="D7" s="18"/>
      <c r="E7" s="18"/>
      <c r="F7" s="18"/>
      <c r="G7" s="18"/>
      <c r="H7" s="18"/>
      <c r="I7" s="18"/>
      <c r="J7" s="18"/>
      <c r="K7" s="18"/>
    </row>
    <row r="8" spans="1:30" ht="15" x14ac:dyDescent="0.25">
      <c r="A8" s="23" t="s">
        <v>2</v>
      </c>
      <c r="B8" s="24"/>
      <c r="C8" s="25">
        <f>'Customer Info'!B7</f>
        <v>0</v>
      </c>
      <c r="I8" s="26"/>
    </row>
    <row r="9" spans="1:30" ht="15" x14ac:dyDescent="0.25">
      <c r="A9" s="27" t="s">
        <v>26</v>
      </c>
      <c r="B9" s="24"/>
      <c r="C9" s="25">
        <f>'Customer Info'!B8</f>
        <v>0</v>
      </c>
    </row>
    <row r="10" spans="1:30" x14ac:dyDescent="0.25">
      <c r="A10" s="23" t="s">
        <v>3</v>
      </c>
      <c r="B10" s="200">
        <f>'Customer Info'!B9</f>
        <v>4</v>
      </c>
      <c r="C10" s="194" t="str">
        <f>LOOKUP(B10,S11:AD11,S12:AD12)</f>
        <v>April</v>
      </c>
      <c r="D10" s="133">
        <f>'Customer Info'!C9</f>
        <v>2025</v>
      </c>
    </row>
    <row r="11" spans="1:30" x14ac:dyDescent="0.25">
      <c r="A11" s="490"/>
      <c r="B11" s="490"/>
      <c r="C11" s="490"/>
      <c r="D11" s="490"/>
      <c r="E11" s="490"/>
      <c r="F11" s="490"/>
      <c r="G11" s="490"/>
      <c r="H11" s="490"/>
      <c r="I11" s="490"/>
      <c r="J11" s="94"/>
      <c r="K11" s="94"/>
      <c r="L11" s="94"/>
      <c r="M11" s="94"/>
      <c r="N11" s="94"/>
      <c r="O11" s="94"/>
      <c r="P11" s="94"/>
      <c r="S11">
        <v>1</v>
      </c>
      <c r="T11">
        <v>2</v>
      </c>
      <c r="U11">
        <v>3</v>
      </c>
      <c r="V11">
        <v>4</v>
      </c>
      <c r="W11">
        <v>5</v>
      </c>
      <c r="X11">
        <v>6</v>
      </c>
      <c r="Y11">
        <v>7</v>
      </c>
      <c r="Z11">
        <v>8</v>
      </c>
      <c r="AA11">
        <v>9</v>
      </c>
      <c r="AB11">
        <v>10</v>
      </c>
      <c r="AC11">
        <v>11</v>
      </c>
      <c r="AD11">
        <v>12</v>
      </c>
    </row>
    <row r="12" spans="1:30" x14ac:dyDescent="0.25">
      <c r="A12" s="97" t="s">
        <v>27</v>
      </c>
      <c r="B12" s="18"/>
      <c r="C12" s="18"/>
      <c r="D12" s="18"/>
      <c r="E12" s="18"/>
      <c r="F12" s="18"/>
      <c r="G12" s="18"/>
      <c r="H12" s="18"/>
      <c r="I12" s="1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18"/>
      <c r="B13" s="18"/>
      <c r="C13" s="18"/>
      <c r="D13" s="18"/>
      <c r="E13" s="18"/>
      <c r="F13" s="18"/>
      <c r="G13" s="18"/>
      <c r="H13" s="18"/>
      <c r="I13" s="18"/>
      <c r="R13" s="78" t="s">
        <v>118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5">
      <c r="A14" s="31" t="s">
        <v>43</v>
      </c>
      <c r="B14" s="31"/>
      <c r="C14" s="32">
        <f>IF('Customer Info'!B21+'Customer Info'!B22-'Customer Info'!B23&lt;0,0,'Customer Info'!B21+'Customer Info'!B22-'Customer Info'!B23)</f>
        <v>0</v>
      </c>
      <c r="D14" s="31" t="s">
        <v>41</v>
      </c>
      <c r="E14" s="31"/>
      <c r="F14" s="33"/>
      <c r="G14" s="31"/>
      <c r="H14" s="31"/>
      <c r="I14" s="31"/>
      <c r="R14" s="78" t="s">
        <v>119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5">
      <c r="A15" s="31" t="s">
        <v>85</v>
      </c>
      <c r="B15" s="31"/>
      <c r="C15" s="212">
        <f>MAX('Customer Info'!B18,'Customer Info'!B19)</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5">
      <c r="A16" s="31"/>
      <c r="B16" s="31"/>
      <c r="C16" s="33"/>
      <c r="D16" s="33"/>
      <c r="E16" s="33"/>
      <c r="F16" s="33"/>
      <c r="G16" s="23"/>
      <c r="H16" s="31"/>
      <c r="I16" s="31"/>
      <c r="R16" t="s">
        <v>163</v>
      </c>
      <c r="S16" s="222" t="e">
        <f>'Rider Rates'!#REF!</f>
        <v>#REF!</v>
      </c>
      <c r="T16" s="222" t="e">
        <f>'Rider Rates'!#REF!</f>
        <v>#REF!</v>
      </c>
      <c r="U16" s="222" t="e">
        <f>'Rider Rates'!#REF!</f>
        <v>#REF!</v>
      </c>
      <c r="V16" s="222" t="e">
        <f>'Rider Rates'!#REF!</f>
        <v>#REF!</v>
      </c>
      <c r="W16" s="222" t="e">
        <f>'Rider Rates'!#REF!</f>
        <v>#REF!</v>
      </c>
      <c r="X16" s="222" t="e">
        <f>'Rider Rates'!#REF!</f>
        <v>#REF!</v>
      </c>
      <c r="Y16" s="222" t="e">
        <f>'Rider Rates'!#REF!</f>
        <v>#REF!</v>
      </c>
      <c r="Z16" s="222" t="e">
        <f>'Rider Rates'!#REF!</f>
        <v>#REF!</v>
      </c>
      <c r="AA16" s="222" t="e">
        <f>'Rider Rates'!#REF!</f>
        <v>#REF!</v>
      </c>
      <c r="AB16" s="222" t="e">
        <f>'Rider Rates'!#REF!</f>
        <v>#REF!</v>
      </c>
      <c r="AC16" s="222" t="e">
        <f>'Rider Rates'!#REF!</f>
        <v>#REF!</v>
      </c>
      <c r="AD16" s="222" t="e">
        <f>'Rider Rates'!#REF!</f>
        <v>#REF!</v>
      </c>
    </row>
    <row r="17" spans="1:221" x14ac:dyDescent="0.25">
      <c r="A17" s="28" t="s">
        <v>124</v>
      </c>
      <c r="B17" s="22"/>
      <c r="C17" s="22"/>
      <c r="D17" s="22"/>
      <c r="E17" s="22"/>
      <c r="F17" s="22"/>
      <c r="G17" s="486" t="s">
        <v>68</v>
      </c>
      <c r="H17" s="487"/>
      <c r="I17" s="487"/>
      <c r="J17" s="488"/>
      <c r="K17" s="22"/>
      <c r="L17" s="489" t="s">
        <v>69</v>
      </c>
      <c r="M17" s="489"/>
      <c r="N17" s="489"/>
      <c r="O17" s="489"/>
      <c r="R17" t="s">
        <v>164</v>
      </c>
      <c r="S17" s="222" t="e">
        <f>'Rider Rates'!#REF!</f>
        <v>#REF!</v>
      </c>
      <c r="T17" s="222" t="e">
        <f>'Rider Rates'!#REF!</f>
        <v>#REF!</v>
      </c>
      <c r="U17" s="222" t="e">
        <f>'Rider Rates'!#REF!</f>
        <v>#REF!</v>
      </c>
      <c r="V17" s="222" t="e">
        <f>'Rider Rates'!#REF!</f>
        <v>#REF!</v>
      </c>
      <c r="W17" s="222" t="e">
        <f>'Rider Rates'!#REF!</f>
        <v>#REF!</v>
      </c>
      <c r="X17" s="222" t="e">
        <f>'Rider Rates'!#REF!</f>
        <v>#REF!</v>
      </c>
      <c r="Y17" s="222" t="e">
        <f>'Rider Rates'!#REF!</f>
        <v>#REF!</v>
      </c>
      <c r="Z17" s="222" t="e">
        <f>'Rider Rates'!#REF!</f>
        <v>#REF!</v>
      </c>
      <c r="AA17" s="222" t="e">
        <f>'Rider Rates'!#REF!</f>
        <v>#REF!</v>
      </c>
      <c r="AB17" s="222" t="e">
        <f>'Rider Rates'!#REF!</f>
        <v>#REF!</v>
      </c>
      <c r="AC17" s="222" t="e">
        <f>'Rider Rates'!#REF!</f>
        <v>#REF!</v>
      </c>
      <c r="AD17" s="222" t="e">
        <f>'Rider Rates'!#REF!</f>
        <v>#REF!</v>
      </c>
    </row>
    <row r="18" spans="1:221" x14ac:dyDescent="0.25">
      <c r="A18" s="18"/>
      <c r="B18" s="18"/>
      <c r="C18" s="18"/>
      <c r="D18" s="18"/>
      <c r="E18" s="18"/>
      <c r="F18" s="18"/>
      <c r="G18" s="8" t="s">
        <v>65</v>
      </c>
      <c r="H18" s="8" t="s">
        <v>66</v>
      </c>
      <c r="I18" s="8" t="s">
        <v>67</v>
      </c>
      <c r="J18" s="112" t="s">
        <v>34</v>
      </c>
      <c r="K18" s="18"/>
      <c r="L18" s="131" t="s">
        <v>65</v>
      </c>
      <c r="M18" s="131" t="s">
        <v>66</v>
      </c>
      <c r="N18" s="131" t="s">
        <v>67</v>
      </c>
      <c r="O18" s="132" t="s">
        <v>34</v>
      </c>
      <c r="P18" s="43" t="s">
        <v>57</v>
      </c>
      <c r="R18" t="s">
        <v>165</v>
      </c>
      <c r="S18" s="222" t="e">
        <f>'Rider Rates'!#REF!</f>
        <v>#REF!</v>
      </c>
      <c r="T18" s="222" t="e">
        <f>'Rider Rates'!#REF!</f>
        <v>#REF!</v>
      </c>
      <c r="U18" s="222" t="e">
        <f>'Rider Rates'!#REF!</f>
        <v>#REF!</v>
      </c>
      <c r="V18" s="222" t="e">
        <f>'Rider Rates'!#REF!</f>
        <v>#REF!</v>
      </c>
      <c r="W18" s="222" t="e">
        <f>'Rider Rates'!#REF!</f>
        <v>#REF!</v>
      </c>
      <c r="X18" s="222" t="e">
        <f>'Rider Rates'!#REF!</f>
        <v>#REF!</v>
      </c>
      <c r="Y18" s="222" t="e">
        <f>'Rider Rates'!#REF!</f>
        <v>#REF!</v>
      </c>
      <c r="Z18" s="222" t="e">
        <f>'Rider Rates'!#REF!</f>
        <v>#REF!</v>
      </c>
      <c r="AA18" s="222" t="e">
        <f>'Rider Rates'!#REF!</f>
        <v>#REF!</v>
      </c>
      <c r="AB18" s="222" t="e">
        <f>'Rider Rates'!#REF!</f>
        <v>#REF!</v>
      </c>
      <c r="AC18" s="222" t="e">
        <f>'Rider Rates'!#REF!</f>
        <v>#REF!</v>
      </c>
      <c r="AD18" s="222" t="e">
        <f>'Rider Rates'!#REF!</f>
        <v>#REF!</v>
      </c>
    </row>
    <row r="19" spans="1:221" x14ac:dyDescent="0.25">
      <c r="A19" t="s">
        <v>32</v>
      </c>
      <c r="G19" s="83"/>
      <c r="H19" s="83"/>
      <c r="I19" s="125">
        <v>10</v>
      </c>
      <c r="J19" s="125">
        <f>SUM(G19:I19)</f>
        <v>10</v>
      </c>
      <c r="L19" s="125"/>
      <c r="M19" s="125"/>
      <c r="N19" s="125">
        <f>I19</f>
        <v>10</v>
      </c>
      <c r="O19" s="125">
        <f>+SUM(L19:N19)</f>
        <v>10</v>
      </c>
      <c r="P19" s="245">
        <f>'Rider Rates'!$D$7</f>
        <v>44531</v>
      </c>
      <c r="R19" s="3" t="s">
        <v>191</v>
      </c>
      <c r="S19">
        <f>'Rider Rates'!$C$21</f>
        <v>7.0209999999999995E-2</v>
      </c>
      <c r="T19">
        <f>'Rider Rates'!$C$21</f>
        <v>7.0209999999999995E-2</v>
      </c>
      <c r="U19">
        <f>'Rider Rates'!$C$21</f>
        <v>7.0209999999999995E-2</v>
      </c>
      <c r="V19">
        <f>'Rider Rates'!$C$21</f>
        <v>7.0209999999999995E-2</v>
      </c>
      <c r="W19">
        <f>'Rider Rates'!$C$21</f>
        <v>7.0209999999999995E-2</v>
      </c>
      <c r="X19">
        <f>'Rider Rates'!$B$21</f>
        <v>7.0209999999999995E-2</v>
      </c>
      <c r="Y19">
        <f>'Rider Rates'!$B$21</f>
        <v>7.0209999999999995E-2</v>
      </c>
      <c r="Z19">
        <f>'Rider Rates'!$B$21</f>
        <v>7.0209999999999995E-2</v>
      </c>
      <c r="AA19">
        <f>'Rider Rates'!$B$21</f>
        <v>7.0209999999999995E-2</v>
      </c>
      <c r="AB19">
        <f>'Rider Rates'!$C$21</f>
        <v>7.0209999999999995E-2</v>
      </c>
      <c r="AC19">
        <f>'Rider Rates'!$C$21</f>
        <v>7.0209999999999995E-2</v>
      </c>
      <c r="AD19">
        <f>'Rider Rates'!$C$21</f>
        <v>7.0209999999999995E-2</v>
      </c>
    </row>
    <row r="20" spans="1:221" x14ac:dyDescent="0.25">
      <c r="A20" s="18" t="s">
        <v>246</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f>'Rider Rates'!$D$7</f>
        <v>44531</v>
      </c>
      <c r="R20" s="3"/>
    </row>
    <row r="21" spans="1:221" x14ac:dyDescent="0.25">
      <c r="A21" s="96" t="s">
        <v>75</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5">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70</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79</v>
      </c>
      <c r="B25" s="176"/>
      <c r="C25" s="176"/>
      <c r="D25" s="100">
        <f>IF($C$14&lt;0,0,IF($C$14&gt;833000,833000,$C$14))</f>
        <v>0</v>
      </c>
      <c r="E25" s="101" t="s">
        <v>41</v>
      </c>
      <c r="F25" s="102" t="s">
        <v>8</v>
      </c>
      <c r="G25" s="103"/>
      <c r="H25" s="103"/>
      <c r="I25" s="103">
        <f>'Rider Rates'!$B$4</f>
        <v>4.6278999999999999E-3</v>
      </c>
      <c r="J25" s="201">
        <f t="shared" ref="J25:J41" si="0">SUM(G25:I25)</f>
        <v>4.6278999999999999E-3</v>
      </c>
      <c r="K25" s="104" t="s">
        <v>42</v>
      </c>
      <c r="L25" s="105"/>
      <c r="M25" s="105"/>
      <c r="N25" s="105">
        <f t="shared" ref="N25:N30" si="1">ROUND(D25*I25,2)</f>
        <v>0</v>
      </c>
      <c r="O25" s="105">
        <f t="shared" ref="O25:O34"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80</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97</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98</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99</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114</v>
      </c>
      <c r="B30" s="78"/>
      <c r="C30" s="78"/>
      <c r="D30" s="195">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si="2"/>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41" t="s">
        <v>237</v>
      </c>
      <c r="B32" s="78"/>
      <c r="C32" s="78"/>
      <c r="D32" s="195">
        <f>$N$21</f>
        <v>10</v>
      </c>
      <c r="E32" s="101" t="s">
        <v>122</v>
      </c>
      <c r="F32" s="102" t="s">
        <v>8</v>
      </c>
      <c r="G32" s="103"/>
      <c r="H32" s="103"/>
      <c r="I32" s="178">
        <f>'Rider Rates'!$B$18</f>
        <v>0</v>
      </c>
      <c r="J32" s="178">
        <f>SUM(G32:I32)</f>
        <v>0</v>
      </c>
      <c r="K32" s="104"/>
      <c r="L32" s="105"/>
      <c r="M32" s="105"/>
      <c r="N32" s="105">
        <f>ROUND($D$32*'Rider Rates'!$B$18,2)+ROUND($D$32*'Rider Rates'!$E$18,2)</f>
        <v>0</v>
      </c>
      <c r="O32" s="105">
        <f t="shared" si="2"/>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41" t="s">
        <v>210</v>
      </c>
      <c r="B33" s="78"/>
      <c r="C33" s="78"/>
      <c r="D33" s="100"/>
      <c r="E33" s="101" t="s">
        <v>115</v>
      </c>
      <c r="F33" s="102"/>
      <c r="G33" s="103"/>
      <c r="H33" s="103"/>
      <c r="I33" s="103">
        <f>'Rider Rates'!D48</f>
        <v>1.17</v>
      </c>
      <c r="J33" s="103">
        <f>SUM(G33:I33)</f>
        <v>1.17</v>
      </c>
      <c r="K33" s="104" t="s">
        <v>42</v>
      </c>
      <c r="L33" s="105"/>
      <c r="M33" s="105"/>
      <c r="N33" s="105">
        <f>J33</f>
        <v>1.17</v>
      </c>
      <c r="O33" s="105">
        <f>SUM(L33:N33)</f>
        <v>1.17</v>
      </c>
      <c r="P33" s="245">
        <f>'Rider Rates'!E48</f>
        <v>45658</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189</v>
      </c>
      <c r="B34" s="78"/>
      <c r="C34" s="78"/>
      <c r="D34" s="100">
        <f>IF($C$14&lt;0,0,$C$14)</f>
        <v>0</v>
      </c>
      <c r="E34" s="113" t="s">
        <v>41</v>
      </c>
      <c r="F34" s="102" t="s">
        <v>8</v>
      </c>
      <c r="G34" s="103"/>
      <c r="H34" s="103">
        <f>'Rider Rates'!$B$55</f>
        <v>3.5317099999999997E-2</v>
      </c>
      <c r="I34" s="103"/>
      <c r="J34" s="103">
        <f>SUM(G34:I34)</f>
        <v>3.5317099999999997E-2</v>
      </c>
      <c r="K34" s="104" t="s">
        <v>42</v>
      </c>
      <c r="L34" s="105"/>
      <c r="M34" s="105">
        <f>ROUND(D34*H34,2)</f>
        <v>0</v>
      </c>
      <c r="N34" s="205"/>
      <c r="O34" s="105">
        <f t="shared" si="2"/>
        <v>0</v>
      </c>
      <c r="P34" s="245">
        <f>'Rider Rates'!$D$55</f>
        <v>45747</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337</v>
      </c>
      <c r="B35" s="78"/>
      <c r="C35" s="78"/>
      <c r="D35" s="100">
        <f>IF($C$14&lt;0,0,$C$14)</f>
        <v>0</v>
      </c>
      <c r="E35" s="101" t="s">
        <v>41</v>
      </c>
      <c r="F35" s="102" t="s">
        <v>8</v>
      </c>
      <c r="G35" s="103"/>
      <c r="H35" s="103"/>
      <c r="I35" s="103">
        <f>'Rider Rates'!$B$66</f>
        <v>7.3870000000000001E-4</v>
      </c>
      <c r="J35" s="103">
        <f t="shared" ref="J35" si="3">SUM(G35:I35)</f>
        <v>7.3870000000000001E-4</v>
      </c>
      <c r="K35" s="104" t="s">
        <v>42</v>
      </c>
      <c r="L35" s="105"/>
      <c r="M35" s="105"/>
      <c r="N35" s="105">
        <f>ROUND($D$35*'Rider Rates'!$B$66,2)</f>
        <v>0</v>
      </c>
      <c r="O35" s="105">
        <f>SUM(L35:N35)</f>
        <v>0</v>
      </c>
      <c r="P35" s="245">
        <f>'Rider Rates'!$D$66</f>
        <v>45747</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99" t="s">
        <v>96</v>
      </c>
      <c r="B36" s="78"/>
      <c r="C36" s="78"/>
      <c r="D36" s="100">
        <f>IF('Customer Info'!C34=TRUE,0,IF($C$14&lt;0,0,$C$14))</f>
        <v>0</v>
      </c>
      <c r="E36" s="101" t="s">
        <v>41</v>
      </c>
      <c r="F36" s="102" t="s">
        <v>8</v>
      </c>
      <c r="G36" s="103"/>
      <c r="H36" s="103"/>
      <c r="I36" s="103">
        <f>'Rider Rates'!$B$69+'Rider Rates'!$C$69</f>
        <v>0</v>
      </c>
      <c r="J36" s="103">
        <f t="shared" si="0"/>
        <v>0</v>
      </c>
      <c r="K36" s="104" t="s">
        <v>42</v>
      </c>
      <c r="L36" s="105"/>
      <c r="M36" s="105"/>
      <c r="N36" s="105">
        <f>ROUND($D$36*'Rider Rates'!$B$69,2)+ROUND($D$36*'Rider Rates'!$C$69,2)</f>
        <v>0</v>
      </c>
      <c r="O36" s="105">
        <f>SUM(L36:N36)</f>
        <v>0</v>
      </c>
      <c r="P36" s="245">
        <f>'Rider Rates'!$D$69</f>
        <v>45444</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99" t="s">
        <v>81</v>
      </c>
      <c r="B37" s="78"/>
      <c r="C37" s="78"/>
      <c r="D37" s="195">
        <f>$N$21</f>
        <v>10</v>
      </c>
      <c r="E37" s="101" t="s">
        <v>122</v>
      </c>
      <c r="F37" s="102" t="s">
        <v>8</v>
      </c>
      <c r="G37" s="111"/>
      <c r="H37" s="112"/>
      <c r="I37" s="120">
        <f>'Rider Rates'!$B$85</f>
        <v>1.9512100000000001E-2</v>
      </c>
      <c r="J37" s="120">
        <f t="shared" si="0"/>
        <v>1.9512100000000001E-2</v>
      </c>
      <c r="K37" s="104"/>
      <c r="L37" s="105"/>
      <c r="M37" s="105"/>
      <c r="N37" s="105">
        <f>ROUND(D37*I37,2)</f>
        <v>0.2</v>
      </c>
      <c r="O37" s="105">
        <f>SUM(L37:N37)</f>
        <v>0.2</v>
      </c>
      <c r="P37" s="245">
        <f>'Rider Rates'!$D$85</f>
        <v>45747</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99" t="s">
        <v>82</v>
      </c>
      <c r="B38" s="78"/>
      <c r="C38" s="78"/>
      <c r="D38" s="195">
        <f>$N$21</f>
        <v>10</v>
      </c>
      <c r="E38" s="101" t="s">
        <v>122</v>
      </c>
      <c r="F38" s="102" t="s">
        <v>8</v>
      </c>
      <c r="G38" s="114"/>
      <c r="H38" s="115"/>
      <c r="I38" s="120">
        <f>'Rider Rates'!$B$87</f>
        <v>6.6985699999999995E-2</v>
      </c>
      <c r="J38" s="120">
        <f t="shared" si="0"/>
        <v>6.6985699999999995E-2</v>
      </c>
      <c r="K38" s="104"/>
      <c r="L38" s="105"/>
      <c r="M38" s="105"/>
      <c r="N38" s="105">
        <f>ROUND(D38*I38,2)</f>
        <v>0.67</v>
      </c>
      <c r="O38" s="105">
        <f>SUM(L38:N38)</f>
        <v>0.67</v>
      </c>
      <c r="P38" s="245">
        <f>'Rider Rates'!$D$87</f>
        <v>45167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206</v>
      </c>
      <c r="B39" s="78"/>
      <c r="C39" s="78"/>
      <c r="D39" s="195"/>
      <c r="E39" s="113" t="s">
        <v>115</v>
      </c>
      <c r="F39" s="106"/>
      <c r="G39" s="114"/>
      <c r="H39" s="115"/>
      <c r="I39" s="196">
        <f>'Rider Rates'!$B$90</f>
        <v>2.2200000000000002</v>
      </c>
      <c r="J39" s="196">
        <f t="shared" si="0"/>
        <v>2.2200000000000002</v>
      </c>
      <c r="K39" s="104"/>
      <c r="L39" s="105"/>
      <c r="M39" s="105"/>
      <c r="N39" s="105">
        <f>I39</f>
        <v>2.2200000000000002</v>
      </c>
      <c r="O39" s="105">
        <f>SUM(L39:N39)</f>
        <v>2.2200000000000002</v>
      </c>
      <c r="P39" s="245">
        <f>'Rider Rates'!$D$90</f>
        <v>45747</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156</v>
      </c>
      <c r="B40" s="78"/>
      <c r="C40" s="78"/>
      <c r="D40" s="195">
        <f>$N$21</f>
        <v>10</v>
      </c>
      <c r="E40" s="101" t="s">
        <v>122</v>
      </c>
      <c r="F40" s="102" t="s">
        <v>8</v>
      </c>
      <c r="G40" s="114"/>
      <c r="H40" s="115"/>
      <c r="I40" s="120">
        <f>'Rider Rates'!$B$105</f>
        <v>0.24140039999999999</v>
      </c>
      <c r="J40" s="120">
        <f t="shared" si="0"/>
        <v>0.24140039999999999</v>
      </c>
      <c r="K40" s="104"/>
      <c r="L40" s="105"/>
      <c r="M40" s="105"/>
      <c r="N40" s="105">
        <f>ROUND(D40*I40,2)</f>
        <v>2.41</v>
      </c>
      <c r="O40" s="105">
        <f t="shared" ref="O40:O43" si="4">SUM(L40:N40)</f>
        <v>2.41</v>
      </c>
      <c r="P40" s="245">
        <f>'Rider Rates'!$D$105</f>
        <v>45716</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217</v>
      </c>
      <c r="B41" s="78"/>
      <c r="C41" s="78"/>
      <c r="D41" s="195"/>
      <c r="E41" s="113" t="s">
        <v>115</v>
      </c>
      <c r="F41" s="106"/>
      <c r="G41" s="114"/>
      <c r="H41" s="115"/>
      <c r="I41" s="258">
        <f>'Rider Rates'!B120</f>
        <v>0.97</v>
      </c>
      <c r="J41" s="196">
        <f t="shared" si="0"/>
        <v>0.97</v>
      </c>
      <c r="K41" s="104"/>
      <c r="L41" s="105"/>
      <c r="M41" s="105"/>
      <c r="N41" s="260">
        <f>I41</f>
        <v>0.97</v>
      </c>
      <c r="O41" s="105">
        <f t="shared" si="4"/>
        <v>0.97</v>
      </c>
      <c r="P41" s="245">
        <f>'Rider Rates'!D120</f>
        <v>45593</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208</v>
      </c>
      <c r="B42" s="78"/>
      <c r="C42" s="78"/>
      <c r="D42" s="100">
        <f>IF($C$14&lt;1,0,$C$14)</f>
        <v>0</v>
      </c>
      <c r="E42" s="101" t="s">
        <v>41</v>
      </c>
      <c r="F42" s="249" t="s">
        <v>8</v>
      </c>
      <c r="G42" s="103"/>
      <c r="H42" s="103"/>
      <c r="I42" s="237">
        <f>'Rider Rates'!$B$117</f>
        <v>0</v>
      </c>
      <c r="J42" s="237">
        <f>SUM(G42:I42)</f>
        <v>0</v>
      </c>
      <c r="K42" s="104" t="s">
        <v>42</v>
      </c>
      <c r="L42" s="105"/>
      <c r="M42" s="105"/>
      <c r="N42" s="105">
        <f>D42*J42</f>
        <v>0</v>
      </c>
      <c r="O42" s="105">
        <f t="shared" si="4"/>
        <v>0</v>
      </c>
      <c r="P42" s="245">
        <f>'Rider Rates'!D117</f>
        <v>45657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41" t="s">
        <v>230</v>
      </c>
      <c r="B43" s="78"/>
      <c r="C43" s="78"/>
      <c r="D43" s="100"/>
      <c r="E43" s="101" t="s">
        <v>115</v>
      </c>
      <c r="F43" s="102" t="s">
        <v>8</v>
      </c>
      <c r="G43" s="263"/>
      <c r="H43" s="263"/>
      <c r="I43" s="263">
        <f>'Rider Rates'!$B$124</f>
        <v>0.1</v>
      </c>
      <c r="J43" s="263">
        <f>SUM(G43:I43)</f>
        <v>0.1</v>
      </c>
      <c r="K43" s="104"/>
      <c r="L43" s="209"/>
      <c r="M43" s="209"/>
      <c r="N43" s="209">
        <f>J43</f>
        <v>0.1</v>
      </c>
      <c r="O43" s="209">
        <f t="shared" si="4"/>
        <v>0.1</v>
      </c>
      <c r="P43" s="264">
        <f>'Rider Rates'!$E$124</f>
        <v>45658</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41" t="s">
        <v>242</v>
      </c>
      <c r="B44" s="78"/>
      <c r="C44" s="78"/>
      <c r="D44" s="100">
        <f>C14</f>
        <v>0</v>
      </c>
      <c r="E44" s="101" t="s">
        <v>41</v>
      </c>
      <c r="F44" s="249" t="s">
        <v>8</v>
      </c>
      <c r="G44" s="103"/>
      <c r="H44" s="103"/>
      <c r="I44" s="103">
        <f>'Rider Rates'!$B$129</f>
        <v>0</v>
      </c>
      <c r="J44" s="237">
        <f>SUM(G44:I44)</f>
        <v>0</v>
      </c>
      <c r="K44" s="104" t="s">
        <v>42</v>
      </c>
      <c r="L44" s="105"/>
      <c r="M44" s="105"/>
      <c r="N44" s="105">
        <f>D44*J44</f>
        <v>0</v>
      </c>
      <c r="O44" s="105">
        <f>SUM(L44:N44)</f>
        <v>0</v>
      </c>
      <c r="P44" s="245">
        <f>'Rider Rates'!D129</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41" t="s">
        <v>241</v>
      </c>
      <c r="B45" s="78"/>
      <c r="C45" s="78"/>
      <c r="D45" s="100"/>
      <c r="E45" s="101" t="s">
        <v>115</v>
      </c>
      <c r="F45" s="102" t="s">
        <v>8</v>
      </c>
      <c r="G45" s="263"/>
      <c r="H45" s="263"/>
      <c r="I45" s="263">
        <f>'Rider Rates'!$B$136</f>
        <v>0</v>
      </c>
      <c r="J45" s="263">
        <f>SUM(G45:I45)</f>
        <v>0</v>
      </c>
      <c r="K45" s="104"/>
      <c r="L45" s="209"/>
      <c r="M45" s="209"/>
      <c r="N45" s="209">
        <f>J45</f>
        <v>0</v>
      </c>
      <c r="O45" s="209">
        <f>SUM(L45:N45)</f>
        <v>0</v>
      </c>
      <c r="P45" s="264">
        <f>'Rider Rates'!$D$132</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241" t="s">
        <v>243</v>
      </c>
      <c r="B46" s="78"/>
      <c r="C46" s="78"/>
      <c r="D46" s="100"/>
      <c r="E46" s="101"/>
      <c r="F46" s="102"/>
      <c r="G46" s="263"/>
      <c r="H46" s="263"/>
      <c r="I46" s="263"/>
      <c r="J46" s="263"/>
      <c r="K46" s="104"/>
      <c r="L46" s="209"/>
      <c r="M46" s="209"/>
      <c r="N46" s="209"/>
      <c r="O46" s="209"/>
      <c r="P46" s="264"/>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179" t="s">
        <v>71</v>
      </c>
      <c r="B47" s="148"/>
      <c r="C47" s="148"/>
      <c r="D47" s="180"/>
      <c r="E47" s="181"/>
      <c r="F47" s="182"/>
      <c r="G47" s="182"/>
      <c r="H47" s="182"/>
      <c r="I47" s="182"/>
      <c r="J47" s="182"/>
      <c r="K47" s="183"/>
      <c r="L47" s="169">
        <f>SUM(L25:L46)</f>
        <v>0</v>
      </c>
      <c r="M47" s="169">
        <f t="shared" ref="M47:O47" si="5">SUM(M25:M46)</f>
        <v>0</v>
      </c>
      <c r="N47" s="169">
        <f t="shared" si="5"/>
        <v>7.7399999999999993</v>
      </c>
      <c r="O47" s="169">
        <f t="shared" si="5"/>
        <v>7.7399999999999993</v>
      </c>
      <c r="P47" s="184"/>
      <c r="Q47" s="106"/>
      <c r="R47" s="166"/>
      <c r="S47" s="166"/>
      <c r="T47" s="189"/>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78"/>
      <c r="B48" s="78"/>
      <c r="C48" s="78"/>
      <c r="D48" s="100"/>
      <c r="E48" s="113"/>
      <c r="F48" s="106"/>
      <c r="G48" s="106"/>
      <c r="H48" s="106"/>
      <c r="I48" s="106"/>
      <c r="J48" s="107"/>
      <c r="K48" s="104"/>
      <c r="L48" s="106"/>
      <c r="M48" s="106"/>
      <c r="N48" s="106"/>
      <c r="O48" s="106"/>
      <c r="P48" s="164"/>
      <c r="Q48" s="106"/>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170"/>
      <c r="B49" s="170"/>
      <c r="C49" s="170"/>
      <c r="D49" s="170"/>
      <c r="E49" s="170"/>
      <c r="F49" s="170"/>
      <c r="G49" s="170"/>
      <c r="H49" s="170"/>
      <c r="I49" s="170"/>
      <c r="J49" s="170"/>
      <c r="K49" s="170"/>
      <c r="L49" s="186">
        <f>L21+L47</f>
        <v>0</v>
      </c>
      <c r="M49" s="186">
        <f>M21+M47</f>
        <v>0</v>
      </c>
      <c r="N49" s="186">
        <f>N21+N47</f>
        <v>17.739999999999998</v>
      </c>
      <c r="O49" s="187">
        <f>O21+O47</f>
        <v>17.739999999999998</v>
      </c>
      <c r="P49" s="187"/>
      <c r="Q49" s="106"/>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78"/>
      <c r="B50" s="78"/>
      <c r="C50" s="78"/>
      <c r="D50" s="78"/>
      <c r="E50" s="78"/>
      <c r="F50" s="78"/>
      <c r="G50" s="78"/>
      <c r="H50" s="78"/>
      <c r="I50" s="78"/>
      <c r="J50" s="78"/>
      <c r="K50" s="78"/>
      <c r="L50" s="78"/>
      <c r="M50" s="78"/>
      <c r="N50" s="151"/>
      <c r="O50" s="151"/>
      <c r="P50" s="151"/>
      <c r="Q50" s="166"/>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166" t="s">
        <v>93</v>
      </c>
      <c r="B51" s="78"/>
      <c r="C51" s="78"/>
      <c r="D51" s="78"/>
      <c r="E51" s="78"/>
      <c r="F51" s="78"/>
      <c r="G51" s="78"/>
      <c r="H51" s="78"/>
      <c r="I51" s="78"/>
      <c r="J51" s="78"/>
      <c r="K51" s="78"/>
      <c r="L51" s="78"/>
      <c r="M51" s="78"/>
      <c r="N51" s="78"/>
      <c r="O51" s="109">
        <f>IF($C$14&lt;=0,MIN(O19,O49), O19)</f>
        <v>10</v>
      </c>
      <c r="P51" s="151"/>
      <c r="Q51" s="166"/>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78"/>
      <c r="B52" s="166"/>
      <c r="C52" s="166"/>
      <c r="D52" s="166"/>
      <c r="E52" s="166"/>
      <c r="F52" s="166"/>
      <c r="G52" s="166"/>
      <c r="H52" s="166"/>
      <c r="I52" s="78"/>
      <c r="J52" s="78"/>
      <c r="K52" s="78"/>
      <c r="L52" s="78"/>
      <c r="M52" s="78"/>
      <c r="N52" s="151"/>
      <c r="O52" s="151"/>
      <c r="P52" s="151"/>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148" t="s">
        <v>117</v>
      </c>
      <c r="B53" s="151"/>
      <c r="C53" s="151"/>
      <c r="D53" s="151"/>
      <c r="E53" s="151"/>
      <c r="F53" s="151"/>
      <c r="G53" s="151"/>
      <c r="H53" s="151"/>
      <c r="I53" s="151"/>
      <c r="J53" s="151"/>
      <c r="K53" s="151"/>
      <c r="L53" s="151"/>
      <c r="M53" s="151"/>
      <c r="N53" s="151"/>
      <c r="O53" s="190">
        <f>IF($C$14&lt;0,O49,IF(O49&gt;O51,O49,I48))</f>
        <v>17.739999999999998</v>
      </c>
      <c r="P53" s="160"/>
      <c r="Q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78"/>
      <c r="B54" s="151"/>
      <c r="C54" s="151"/>
      <c r="D54" s="151"/>
      <c r="E54" s="151"/>
      <c r="F54" s="151"/>
      <c r="G54" s="151"/>
      <c r="H54" s="151"/>
      <c r="I54" s="151"/>
      <c r="J54" s="151"/>
      <c r="K54" s="151"/>
      <c r="L54" s="151"/>
      <c r="M54" s="151"/>
      <c r="N54" s="151"/>
      <c r="O54" s="138"/>
      <c r="P54" s="160"/>
      <c r="Q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78"/>
      <c r="B55" s="166"/>
      <c r="C55" s="166"/>
      <c r="D55" s="166"/>
      <c r="E55" s="166"/>
      <c r="F55" s="166"/>
      <c r="G55" s="166"/>
      <c r="H55" s="166"/>
      <c r="I55" s="166" t="s">
        <v>121</v>
      </c>
      <c r="J55" s="166"/>
      <c r="K55" s="166"/>
      <c r="L55" s="191"/>
      <c r="M55" s="191"/>
      <c r="N55" s="191"/>
      <c r="O55" s="191">
        <f>ROUND(IF($C$14&lt;1,0,O49/($C$14*100)*10000),2)</f>
        <v>0</v>
      </c>
      <c r="P55" s="37" t="s">
        <v>87</v>
      </c>
      <c r="Q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row>
    <row r="56" spans="1:236" x14ac:dyDescent="0.25">
      <c r="A56" s="78"/>
      <c r="B56" s="78"/>
      <c r="C56" s="78"/>
      <c r="D56" s="78"/>
      <c r="E56" s="78"/>
      <c r="F56" s="78"/>
      <c r="G56" s="78"/>
      <c r="H56" s="192"/>
      <c r="I56" s="242" t="s">
        <v>190</v>
      </c>
      <c r="J56" s="78"/>
      <c r="K56" s="78"/>
      <c r="L56" s="78"/>
      <c r="M56" s="78"/>
      <c r="N56" s="78"/>
      <c r="O56" s="243">
        <f>ROUND(IF($C$14&lt;1,0,(L49)/($C$14*100)*10000),2)</f>
        <v>0</v>
      </c>
      <c r="P56" s="25" t="s">
        <v>87</v>
      </c>
      <c r="Q56" s="78"/>
      <c r="AE56" s="78"/>
      <c r="AF56" s="78"/>
      <c r="AG56" s="78"/>
      <c r="AH56" s="78"/>
      <c r="AI56" s="78"/>
      <c r="AJ56" s="78"/>
      <c r="AK56" s="78"/>
      <c r="AL56" s="78"/>
      <c r="AM56" s="78"/>
      <c r="AN56" s="78"/>
      <c r="AO56" s="78"/>
      <c r="AP56" s="78"/>
      <c r="AQ56" s="78"/>
      <c r="AR56" s="78"/>
      <c r="AS56" s="78"/>
      <c r="AT56" s="78"/>
      <c r="HE56" s="78"/>
      <c r="HF56" s="78"/>
      <c r="HG56" s="78"/>
      <c r="HH56" s="78"/>
      <c r="HI56" s="78"/>
      <c r="HJ56" s="78"/>
      <c r="HK56" s="78"/>
      <c r="HL56" s="78"/>
      <c r="HM56" s="78"/>
      <c r="HN56" s="78"/>
    </row>
    <row r="57" spans="1:236" x14ac:dyDescent="0.25">
      <c r="A57" s="78"/>
    </row>
    <row r="58" spans="1:236" x14ac:dyDescent="0.25">
      <c r="A58" s="78"/>
    </row>
    <row r="59" spans="1:236" x14ac:dyDescent="0.25">
      <c r="A59" s="78"/>
    </row>
    <row r="60" spans="1:236" x14ac:dyDescent="0.25">
      <c r="A60" s="78"/>
    </row>
    <row r="61" spans="1:236" x14ac:dyDescent="0.25">
      <c r="A61" s="78"/>
    </row>
    <row r="62" spans="1:236" x14ac:dyDescent="0.25">
      <c r="A62" s="78"/>
    </row>
  </sheetData>
  <sheetProtection algorithmName="SHA-512" hashValue="sYhILs8VqOyUiGz/WW1TZoMTr79Bzz6Ev0Ljbh/wkwyGemw7MbJ3LZPw5J7E0fbL7lLq6lH15ViFzte5ZMzIgA==" saltValue="H+9osvKUYsov9aEyFUOzr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3" r:id="rId4" name="Button 1">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9874" r:id="rId5" name="Button 2">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9875"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8E28-C784-44C0-A25E-AB1959A88CF1}">
  <dimension ref="A1:HM72"/>
  <sheetViews>
    <sheetView topLeftCell="A22" zoomScale="80" zoomScaleNormal="80" workbookViewId="0">
      <selection activeCell="K52" sqref="K52"/>
    </sheetView>
  </sheetViews>
  <sheetFormatPr defaultColWidth="8.5546875" defaultRowHeight="13.2" x14ac:dyDescent="0.25"/>
  <cols>
    <col min="1" max="1" width="37.5546875" style="331" customWidth="1"/>
    <col min="2" max="2" width="2.109375" style="331" customWidth="1"/>
    <col min="3" max="3" width="14.5546875" style="331" customWidth="1"/>
    <col min="4" max="4" width="15.44140625" style="331" customWidth="1"/>
    <col min="5" max="5" width="9.88671875" style="331" customWidth="1"/>
    <col min="6" max="6" width="5.5546875" style="331" customWidth="1"/>
    <col min="7" max="8" width="13.44140625" style="331" customWidth="1"/>
    <col min="9" max="9" width="14.5546875" style="331" customWidth="1"/>
    <col min="10" max="10" width="14.88671875" style="331" bestFit="1" customWidth="1"/>
    <col min="11" max="11" width="7" style="331" customWidth="1"/>
    <col min="12" max="12" width="15.109375" style="331" customWidth="1"/>
    <col min="13" max="13" width="17.44140625" style="331" bestFit="1" customWidth="1"/>
    <col min="14" max="14" width="16.5546875" style="331" customWidth="1"/>
    <col min="15" max="15" width="17.44140625" style="331" bestFit="1" customWidth="1"/>
    <col min="16" max="16" width="12.88671875" style="331" bestFit="1" customWidth="1"/>
    <col min="17" max="17" width="8.5546875" style="331"/>
    <col min="18" max="18" width="13.88671875" style="331" hidden="1" customWidth="1"/>
    <col min="19" max="26" width="10.44140625" style="331" hidden="1" customWidth="1"/>
    <col min="27" max="27" width="10.5546875" style="331" hidden="1" customWidth="1"/>
    <col min="28" max="30" width="10.44140625" style="331" hidden="1" customWidth="1"/>
    <col min="31" max="16384" width="8.5546875" style="331"/>
  </cols>
  <sheetData>
    <row r="1" spans="1:30" ht="21" x14ac:dyDescent="0.4">
      <c r="A1" s="497" t="s">
        <v>120</v>
      </c>
      <c r="B1" s="497"/>
      <c r="C1" s="497"/>
      <c r="D1" s="497"/>
      <c r="E1" s="497"/>
      <c r="F1" s="497"/>
      <c r="G1" s="497"/>
      <c r="H1" s="497"/>
      <c r="I1" s="497"/>
      <c r="J1" s="497"/>
      <c r="K1" s="497"/>
      <c r="L1" s="497"/>
      <c r="M1" s="497"/>
      <c r="N1" s="497"/>
      <c r="O1" s="497"/>
      <c r="P1" s="497"/>
    </row>
    <row r="2" spans="1:30" ht="21" x14ac:dyDescent="0.4">
      <c r="A2" s="497" t="s">
        <v>277</v>
      </c>
      <c r="B2" s="497"/>
      <c r="C2" s="497"/>
      <c r="D2" s="497"/>
      <c r="E2" s="497"/>
      <c r="F2" s="497"/>
      <c r="G2" s="497"/>
      <c r="H2" s="497"/>
      <c r="I2" s="497"/>
      <c r="J2" s="497"/>
      <c r="K2" s="497"/>
      <c r="L2" s="497"/>
      <c r="M2" s="497"/>
      <c r="N2" s="497"/>
      <c r="O2" s="497"/>
      <c r="P2" s="497"/>
    </row>
    <row r="3" spans="1:30" ht="17.399999999999999" x14ac:dyDescent="0.3">
      <c r="A3" s="498" t="s">
        <v>316</v>
      </c>
      <c r="B3" s="498"/>
      <c r="C3" s="498"/>
      <c r="D3" s="498"/>
      <c r="E3" s="498"/>
      <c r="F3" s="498"/>
      <c r="G3" s="498"/>
      <c r="H3" s="498"/>
      <c r="I3" s="498"/>
      <c r="J3" s="498"/>
      <c r="K3" s="498"/>
      <c r="L3" s="498"/>
      <c r="M3" s="498"/>
      <c r="N3" s="498"/>
      <c r="O3" s="498"/>
      <c r="P3" s="498"/>
    </row>
    <row r="4" spans="1:30" ht="15.6" x14ac:dyDescent="0.3">
      <c r="A4" s="499" t="str">
        <f>'Customer Info'!B11</f>
        <v>Breakdown of Charges Based on Entered Information</v>
      </c>
      <c r="B4" s="499"/>
      <c r="C4" s="499"/>
      <c r="D4" s="499"/>
      <c r="E4" s="499"/>
      <c r="F4" s="499"/>
      <c r="G4" s="499"/>
      <c r="H4" s="499"/>
      <c r="I4" s="499"/>
      <c r="J4" s="499"/>
      <c r="K4" s="499"/>
      <c r="L4" s="499"/>
      <c r="M4" s="499"/>
      <c r="N4" s="499"/>
      <c r="O4" s="499"/>
      <c r="P4" s="499"/>
    </row>
    <row r="5" spans="1:30" ht="15" x14ac:dyDescent="0.25">
      <c r="A5" s="332"/>
      <c r="B5" s="332"/>
      <c r="C5" s="332"/>
      <c r="D5" s="332"/>
      <c r="E5" s="332"/>
      <c r="F5" s="332"/>
      <c r="G5" s="332"/>
      <c r="H5" s="332"/>
      <c r="I5" s="332"/>
      <c r="J5" s="332"/>
      <c r="K5" s="332"/>
      <c r="L5" s="332"/>
      <c r="M5" s="332"/>
      <c r="N5" s="332"/>
      <c r="O5" s="332"/>
      <c r="P5" s="332"/>
    </row>
    <row r="6" spans="1:30" x14ac:dyDescent="0.25">
      <c r="A6" s="333">
        <f ca="1">TODAY()</f>
        <v>45744</v>
      </c>
      <c r="B6" s="334" t="s">
        <v>317</v>
      </c>
      <c r="C6" s="334"/>
      <c r="D6" s="334"/>
      <c r="E6" s="334"/>
      <c r="F6" s="334"/>
      <c r="G6" s="334"/>
      <c r="H6" s="334"/>
      <c r="I6" s="334"/>
      <c r="J6" s="334"/>
      <c r="K6" s="334"/>
      <c r="L6" s="334"/>
      <c r="M6" s="334"/>
      <c r="N6" s="334"/>
      <c r="O6" s="334"/>
    </row>
    <row r="7" spans="1:30" x14ac:dyDescent="0.25">
      <c r="A7" s="500" t="s">
        <v>15</v>
      </c>
      <c r="B7" s="500"/>
      <c r="C7" s="500"/>
      <c r="D7" s="500"/>
      <c r="E7" s="500"/>
      <c r="F7" s="500"/>
      <c r="G7" s="500"/>
      <c r="H7" s="500"/>
      <c r="I7" s="500"/>
      <c r="J7" s="500"/>
      <c r="K7" s="500"/>
    </row>
    <row r="8" spans="1:30" x14ac:dyDescent="0.25">
      <c r="C8" s="335"/>
      <c r="D8" s="335"/>
      <c r="E8" s="335"/>
      <c r="F8" s="335"/>
      <c r="G8" s="335"/>
      <c r="H8" s="335"/>
      <c r="I8" s="335"/>
      <c r="J8" s="335"/>
      <c r="K8" s="335"/>
    </row>
    <row r="9" spans="1:30" ht="15" x14ac:dyDescent="0.25">
      <c r="A9" s="336" t="s">
        <v>2</v>
      </c>
      <c r="B9" s="337"/>
      <c r="C9" s="338">
        <f>'Customer Info'!B7</f>
        <v>0</v>
      </c>
      <c r="I9" s="339"/>
    </row>
    <row r="10" spans="1:30" ht="15" x14ac:dyDescent="0.25">
      <c r="A10" s="340" t="s">
        <v>26</v>
      </c>
      <c r="B10" s="337"/>
      <c r="C10" s="338">
        <f>'Customer Info'!B8</f>
        <v>0</v>
      </c>
    </row>
    <row r="11" spans="1:30" x14ac:dyDescent="0.25">
      <c r="A11" s="336" t="s">
        <v>3</v>
      </c>
      <c r="B11" s="341">
        <f>'Customer Info'!B9</f>
        <v>4</v>
      </c>
      <c r="C11" s="342" t="str">
        <f>LOOKUP(B11,R11:AD11,R12:AD12)</f>
        <v>April</v>
      </c>
      <c r="D11" s="343">
        <f>'Customer Info'!C9</f>
        <v>2025</v>
      </c>
      <c r="S11" s="331">
        <v>1</v>
      </c>
      <c r="T11" s="331">
        <v>2</v>
      </c>
      <c r="U11" s="331">
        <v>3</v>
      </c>
      <c r="V11" s="331">
        <v>4</v>
      </c>
      <c r="W11" s="331">
        <v>5</v>
      </c>
      <c r="X11" s="331">
        <v>6</v>
      </c>
      <c r="Y11" s="331">
        <v>7</v>
      </c>
      <c r="Z11" s="331">
        <v>8</v>
      </c>
      <c r="AA11" s="331">
        <v>9</v>
      </c>
      <c r="AB11" s="331">
        <v>10</v>
      </c>
      <c r="AC11" s="331">
        <v>11</v>
      </c>
      <c r="AD11" s="331">
        <v>12</v>
      </c>
    </row>
    <row r="12" spans="1:30" x14ac:dyDescent="0.25">
      <c r="A12" s="501"/>
      <c r="B12" s="501"/>
      <c r="C12" s="501"/>
      <c r="D12" s="501"/>
      <c r="E12" s="501"/>
      <c r="F12" s="501"/>
      <c r="G12" s="501"/>
      <c r="H12" s="501"/>
      <c r="I12" s="501"/>
      <c r="J12" s="344"/>
      <c r="K12" s="344"/>
      <c r="L12" s="344"/>
      <c r="M12" s="344"/>
      <c r="N12" s="344"/>
      <c r="O12" s="344"/>
      <c r="P12" s="344"/>
      <c r="R12" s="331" t="s">
        <v>115</v>
      </c>
      <c r="S12" s="345" t="s">
        <v>102</v>
      </c>
      <c r="T12" s="345" t="s">
        <v>103</v>
      </c>
      <c r="U12" s="345" t="s">
        <v>104</v>
      </c>
      <c r="V12" s="345" t="s">
        <v>105</v>
      </c>
      <c r="W12" s="345" t="s">
        <v>106</v>
      </c>
      <c r="X12" s="345" t="s">
        <v>107</v>
      </c>
      <c r="Y12" s="345" t="s">
        <v>108</v>
      </c>
      <c r="Z12" s="345" t="s">
        <v>109</v>
      </c>
      <c r="AA12" s="345" t="s">
        <v>110</v>
      </c>
      <c r="AB12" s="345" t="s">
        <v>112</v>
      </c>
      <c r="AC12" s="345" t="s">
        <v>111</v>
      </c>
      <c r="AD12" s="345" t="s">
        <v>113</v>
      </c>
    </row>
    <row r="13" spans="1:30" x14ac:dyDescent="0.25">
      <c r="A13" s="346" t="s">
        <v>27</v>
      </c>
      <c r="B13" s="335"/>
      <c r="C13" s="335"/>
      <c r="D13" s="335"/>
      <c r="E13" s="335"/>
      <c r="F13" s="335"/>
      <c r="G13" s="335"/>
      <c r="H13" s="335"/>
      <c r="I13" s="335"/>
      <c r="R13" s="335" t="s">
        <v>168</v>
      </c>
      <c r="S13" s="347">
        <v>1.8274700000000001E-2</v>
      </c>
      <c r="T13" s="347">
        <v>1.8274700000000001E-2</v>
      </c>
      <c r="U13" s="347">
        <v>1.8274700000000001E-2</v>
      </c>
      <c r="V13" s="347">
        <v>1.8274700000000001E-2</v>
      </c>
      <c r="W13" s="347">
        <v>1.8274700000000001E-2</v>
      </c>
      <c r="X13" s="347">
        <v>1.8274700000000001E-2</v>
      </c>
      <c r="Y13" s="347">
        <v>1.8274700000000001E-2</v>
      </c>
      <c r="Z13" s="347">
        <v>1.8274700000000001E-2</v>
      </c>
      <c r="AA13" s="347">
        <v>1.8274700000000001E-2</v>
      </c>
      <c r="AB13" s="347">
        <v>1.8274700000000001E-2</v>
      </c>
      <c r="AC13" s="347">
        <v>1.8274700000000001E-2</v>
      </c>
      <c r="AD13" s="347">
        <v>1.8274700000000001E-2</v>
      </c>
    </row>
    <row r="14" spans="1:30" x14ac:dyDescent="0.25">
      <c r="A14" s="335"/>
      <c r="B14" s="335"/>
      <c r="C14" s="335"/>
      <c r="D14" s="335"/>
      <c r="E14" s="335"/>
      <c r="F14" s="335"/>
      <c r="G14" s="335"/>
      <c r="H14" s="335"/>
      <c r="I14" s="335"/>
      <c r="R14" s="335" t="s">
        <v>169</v>
      </c>
      <c r="S14" s="347">
        <v>1.8274700000000001E-2</v>
      </c>
      <c r="T14" s="347">
        <v>1.8274700000000001E-2</v>
      </c>
      <c r="U14" s="347">
        <v>1.8274700000000001E-2</v>
      </c>
      <c r="V14" s="347">
        <v>1.8274700000000001E-2</v>
      </c>
      <c r="W14" s="347">
        <v>1.8274700000000001E-2</v>
      </c>
      <c r="X14" s="347">
        <v>1.8274700000000001E-2</v>
      </c>
      <c r="Y14" s="347">
        <v>1.8274700000000001E-2</v>
      </c>
      <c r="Z14" s="347">
        <v>1.8274700000000001E-2</v>
      </c>
      <c r="AA14" s="347">
        <v>1.8274700000000001E-2</v>
      </c>
      <c r="AB14" s="347">
        <v>1.8274700000000001E-2</v>
      </c>
      <c r="AC14" s="347">
        <v>1.8274700000000001E-2</v>
      </c>
      <c r="AD14" s="347">
        <v>1.8274700000000001E-2</v>
      </c>
    </row>
    <row r="15" spans="1:30" x14ac:dyDescent="0.25">
      <c r="A15" s="348" t="s">
        <v>331</v>
      </c>
      <c r="B15" s="335"/>
      <c r="C15" s="338">
        <f>IF('Customer Info'!B21&lt;0,0,'Customer Info'!B21)</f>
        <v>0</v>
      </c>
      <c r="D15" s="335"/>
      <c r="E15" s="335"/>
      <c r="F15" s="335"/>
      <c r="G15" s="335"/>
      <c r="H15" s="335"/>
      <c r="I15" s="335"/>
      <c r="R15" s="335"/>
      <c r="S15" s="347"/>
      <c r="T15" s="347"/>
      <c r="U15" s="347"/>
      <c r="V15" s="347"/>
      <c r="W15" s="347"/>
      <c r="X15" s="347"/>
      <c r="Y15" s="347"/>
      <c r="Z15" s="347"/>
      <c r="AA15" s="347"/>
      <c r="AB15" s="347"/>
      <c r="AC15" s="347"/>
      <c r="AD15" s="347"/>
    </row>
    <row r="16" spans="1:30" x14ac:dyDescent="0.25">
      <c r="A16" s="348" t="s">
        <v>332</v>
      </c>
      <c r="B16" s="335"/>
      <c r="C16" s="338">
        <f>IF('Customer Info'!B22&lt;0,0,'Customer Info'!B22)</f>
        <v>0</v>
      </c>
      <c r="D16" s="335"/>
      <c r="E16" s="335"/>
      <c r="F16" s="335"/>
      <c r="G16" s="335"/>
      <c r="H16" s="335"/>
      <c r="I16" s="335"/>
      <c r="R16" s="335"/>
      <c r="S16" s="347"/>
      <c r="T16" s="347"/>
      <c r="U16" s="347"/>
      <c r="V16" s="347"/>
      <c r="W16" s="347"/>
      <c r="X16" s="347"/>
      <c r="Y16" s="347"/>
      <c r="Z16" s="347"/>
      <c r="AA16" s="347"/>
      <c r="AB16" s="347"/>
      <c r="AC16" s="347"/>
      <c r="AD16" s="347"/>
    </row>
    <row r="17" spans="1:221" x14ac:dyDescent="0.25">
      <c r="A17" s="348" t="s">
        <v>333</v>
      </c>
      <c r="B17" s="349"/>
      <c r="C17" s="335">
        <f>C15+C16</f>
        <v>0</v>
      </c>
      <c r="D17" s="349" t="s">
        <v>41</v>
      </c>
      <c r="E17" s="349"/>
      <c r="F17" s="350"/>
      <c r="G17" s="349"/>
      <c r="H17" s="349"/>
      <c r="I17" s="349"/>
      <c r="R17" s="351" t="s">
        <v>187</v>
      </c>
      <c r="S17" s="331">
        <f>'Rider Rates'!$C$21</f>
        <v>7.0209999999999995E-2</v>
      </c>
      <c r="T17" s="331">
        <f>'Rider Rates'!$C$21</f>
        <v>7.0209999999999995E-2</v>
      </c>
      <c r="U17" s="331">
        <f>'Rider Rates'!$C$21</f>
        <v>7.0209999999999995E-2</v>
      </c>
      <c r="V17" s="331">
        <f>'Rider Rates'!$C$21</f>
        <v>7.0209999999999995E-2</v>
      </c>
      <c r="W17" s="331">
        <f>'Rider Rates'!$C$21</f>
        <v>7.0209999999999995E-2</v>
      </c>
      <c r="X17" s="331">
        <f>'Rider Rates'!$B$21</f>
        <v>7.0209999999999995E-2</v>
      </c>
      <c r="Y17" s="331">
        <f>'Rider Rates'!$B$21</f>
        <v>7.0209999999999995E-2</v>
      </c>
      <c r="Z17" s="331">
        <f>'Rider Rates'!$B$21</f>
        <v>7.0209999999999995E-2</v>
      </c>
      <c r="AA17" s="331">
        <f>'Rider Rates'!$B$21</f>
        <v>7.0209999999999995E-2</v>
      </c>
      <c r="AB17" s="331">
        <f>'Rider Rates'!$C$21</f>
        <v>7.0209999999999995E-2</v>
      </c>
      <c r="AC17" s="331">
        <f>'Rider Rates'!$C$21</f>
        <v>7.0209999999999995E-2</v>
      </c>
      <c r="AD17" s="331">
        <f>'Rider Rates'!$C$21</f>
        <v>7.0209999999999995E-2</v>
      </c>
    </row>
    <row r="18" spans="1:221" x14ac:dyDescent="0.25">
      <c r="A18" s="349"/>
      <c r="B18" s="349"/>
      <c r="C18" s="350"/>
      <c r="D18" s="350"/>
      <c r="E18" s="350"/>
      <c r="F18" s="350"/>
      <c r="G18" s="336"/>
      <c r="H18" s="349"/>
      <c r="I18" s="349"/>
    </row>
    <row r="19" spans="1:221" x14ac:dyDescent="0.25">
      <c r="A19" s="352" t="s">
        <v>124</v>
      </c>
      <c r="B19" s="353"/>
      <c r="C19" s="353"/>
      <c r="D19" s="353"/>
      <c r="E19" s="353"/>
      <c r="F19" s="353"/>
      <c r="G19" s="493" t="s">
        <v>68</v>
      </c>
      <c r="H19" s="494"/>
      <c r="I19" s="494"/>
      <c r="J19" s="495"/>
      <c r="K19" s="353"/>
      <c r="L19" s="496" t="s">
        <v>69</v>
      </c>
      <c r="M19" s="496"/>
      <c r="N19" s="496"/>
      <c r="O19" s="496"/>
    </row>
    <row r="20" spans="1:221" x14ac:dyDescent="0.25">
      <c r="A20" s="335"/>
      <c r="B20" s="335"/>
      <c r="C20" s="335"/>
      <c r="D20" s="335"/>
      <c r="E20" s="335"/>
      <c r="F20" s="335"/>
      <c r="G20" s="354" t="s">
        <v>65</v>
      </c>
      <c r="H20" s="354" t="s">
        <v>66</v>
      </c>
      <c r="I20" s="354" t="s">
        <v>67</v>
      </c>
      <c r="J20" s="355" t="s">
        <v>34</v>
      </c>
      <c r="K20" s="335"/>
      <c r="L20" s="445" t="s">
        <v>65</v>
      </c>
      <c r="M20" s="445" t="s">
        <v>66</v>
      </c>
      <c r="N20" s="445" t="s">
        <v>67</v>
      </c>
      <c r="O20" s="445" t="s">
        <v>34</v>
      </c>
      <c r="P20" s="357" t="s">
        <v>57</v>
      </c>
    </row>
    <row r="21" spans="1:221" x14ac:dyDescent="0.25">
      <c r="A21" s="358" t="s">
        <v>32</v>
      </c>
      <c r="G21" s="359"/>
      <c r="H21" s="359"/>
      <c r="I21" s="250">
        <f>'Rider Rates'!B141</f>
        <v>10</v>
      </c>
      <c r="J21" s="250">
        <f>SUM(G21:I21)</f>
        <v>10</v>
      </c>
      <c r="L21" s="250"/>
      <c r="M21" s="250"/>
      <c r="N21" s="250">
        <f>I21</f>
        <v>10</v>
      </c>
      <c r="O21" s="250">
        <f>+SUM(L21:N21)</f>
        <v>10</v>
      </c>
      <c r="P21" s="360">
        <v>44531</v>
      </c>
    </row>
    <row r="22" spans="1:221" x14ac:dyDescent="0.25">
      <c r="A22" s="361" t="s">
        <v>329</v>
      </c>
      <c r="D22" s="362">
        <f>C15</f>
        <v>0</v>
      </c>
      <c r="E22" s="363" t="s">
        <v>41</v>
      </c>
      <c r="F22" s="364" t="s">
        <v>8</v>
      </c>
      <c r="G22" s="365"/>
      <c r="H22" s="365"/>
      <c r="I22" s="365">
        <f>'Rider Rates'!C141</f>
        <v>3.7427700000000001E-2</v>
      </c>
      <c r="J22" s="365">
        <f>SUM(G22:I22)</f>
        <v>3.7427700000000001E-2</v>
      </c>
      <c r="K22" s="366" t="s">
        <v>42</v>
      </c>
      <c r="L22" s="367"/>
      <c r="M22" s="367"/>
      <c r="N22" s="367">
        <f>ROUND($D22*I22,2)</f>
        <v>0</v>
      </c>
      <c r="O22" s="250">
        <f>+SUM(L22:N22)</f>
        <v>0</v>
      </c>
      <c r="P22" s="360">
        <f>'Rider Rates'!H141</f>
        <v>45444</v>
      </c>
    </row>
    <row r="23" spans="1:221" x14ac:dyDescent="0.25">
      <c r="A23" s="361" t="s">
        <v>330</v>
      </c>
      <c r="D23" s="362">
        <f>C16</f>
        <v>0</v>
      </c>
      <c r="E23" s="366" t="s">
        <v>92</v>
      </c>
      <c r="F23" s="364"/>
      <c r="G23" s="365"/>
      <c r="H23" s="365"/>
      <c r="I23" s="365">
        <f>'Rider Rates'!D141</f>
        <v>1.5787499999999999E-2</v>
      </c>
      <c r="J23" s="365">
        <f>SUM(G23:I23)</f>
        <v>1.5787499999999999E-2</v>
      </c>
      <c r="K23" s="366" t="s">
        <v>42</v>
      </c>
      <c r="L23" s="367"/>
      <c r="M23" s="367"/>
      <c r="N23" s="367">
        <f>ROUND($D23*I23,2)</f>
        <v>0</v>
      </c>
      <c r="O23" s="250">
        <f>+SUM(L23:N23)</f>
        <v>0</v>
      </c>
      <c r="P23" s="360">
        <f>'Rider Rates'!H141</f>
        <v>45444</v>
      </c>
    </row>
    <row r="24" spans="1:221" x14ac:dyDescent="0.25">
      <c r="A24" s="368" t="s">
        <v>75</v>
      </c>
      <c r="B24" s="369"/>
      <c r="C24" s="369"/>
      <c r="D24" s="370"/>
      <c r="E24" s="370"/>
      <c r="F24" s="369"/>
      <c r="G24" s="369"/>
      <c r="I24" s="371"/>
      <c r="K24" s="372"/>
      <c r="L24" s="373"/>
      <c r="M24" s="374"/>
      <c r="N24" s="373">
        <f>SUM(N19:N23)</f>
        <v>10</v>
      </c>
      <c r="O24" s="373">
        <f>SUM(O21:O23)</f>
        <v>10</v>
      </c>
      <c r="R24" s="375"/>
      <c r="S24" s="376"/>
      <c r="T24" s="377"/>
      <c r="U24" s="335"/>
      <c r="V24" s="378"/>
      <c r="W24" s="335"/>
      <c r="X24" s="335"/>
      <c r="Y24" s="335"/>
      <c r="Z24" s="335"/>
      <c r="AA24" s="335"/>
      <c r="AB24" s="335"/>
      <c r="AC24" s="335"/>
      <c r="AD24" s="335"/>
    </row>
    <row r="25" spans="1:221" x14ac:dyDescent="0.25">
      <c r="A25" s="379"/>
      <c r="B25" s="379"/>
      <c r="C25" s="379"/>
      <c r="D25" s="380"/>
      <c r="E25" s="380"/>
      <c r="F25" s="379"/>
      <c r="G25" s="380"/>
      <c r="H25" s="380"/>
      <c r="I25" s="380"/>
      <c r="J25" s="380"/>
      <c r="K25" s="381"/>
      <c r="L25" s="380"/>
      <c r="M25" s="380"/>
      <c r="N25" s="380"/>
      <c r="O25" s="380"/>
      <c r="P25" s="380"/>
      <c r="R25" s="382"/>
      <c r="S25" s="376"/>
      <c r="T25" s="377"/>
      <c r="U25" s="335"/>
      <c r="V25" s="378"/>
      <c r="W25" s="335"/>
      <c r="X25" s="335"/>
      <c r="Y25" s="335"/>
      <c r="Z25" s="335"/>
      <c r="AA25" s="335"/>
      <c r="AB25" s="335"/>
      <c r="AC25" s="335"/>
      <c r="AD25" s="335"/>
      <c r="AE25" s="335"/>
      <c r="AF25" s="335"/>
      <c r="AG25" s="335"/>
      <c r="AH25" s="335"/>
      <c r="AI25" s="335"/>
      <c r="AJ25" s="335"/>
      <c r="AK25" s="335"/>
      <c r="AL25" s="335"/>
      <c r="AM25" s="335"/>
      <c r="AN25" s="335"/>
      <c r="AO25" s="335"/>
      <c r="AP25" s="335"/>
      <c r="AQ25" s="335"/>
      <c r="AR25" s="335"/>
      <c r="AS25" s="335"/>
      <c r="AT25" s="335"/>
      <c r="AU25" s="335"/>
      <c r="AV25" s="335"/>
      <c r="AW25" s="335"/>
      <c r="AX25" s="335"/>
      <c r="AY25" s="335"/>
      <c r="AZ25" s="335"/>
      <c r="BA25" s="335"/>
      <c r="BB25" s="335"/>
      <c r="BC25" s="335"/>
      <c r="BD25" s="335"/>
      <c r="BE25" s="335"/>
      <c r="BF25" s="335"/>
      <c r="BG25" s="335"/>
    </row>
    <row r="26" spans="1:221" x14ac:dyDescent="0.25">
      <c r="A26" s="346" t="s">
        <v>70</v>
      </c>
      <c r="B26" s="383"/>
      <c r="C26" s="383"/>
      <c r="D26" s="384"/>
      <c r="E26" s="384"/>
      <c r="F26" s="383"/>
      <c r="G26" s="384"/>
      <c r="H26" s="384"/>
      <c r="I26" s="384"/>
      <c r="J26" s="384"/>
      <c r="K26" s="384"/>
      <c r="L26" s="384"/>
      <c r="M26" s="384"/>
      <c r="N26" s="384"/>
      <c r="O26" s="384"/>
      <c r="P26" s="335"/>
      <c r="R26" s="382"/>
      <c r="S26" s="376"/>
      <c r="T26" s="377"/>
      <c r="U26" s="335"/>
      <c r="V26" s="378"/>
      <c r="W26" s="335"/>
      <c r="X26" s="335"/>
      <c r="Y26" s="335"/>
      <c r="Z26" s="335"/>
      <c r="AA26" s="335"/>
      <c r="AB26" s="335"/>
      <c r="AC26" s="335"/>
      <c r="AD26" s="335"/>
      <c r="AE26" s="335"/>
      <c r="AF26" s="335"/>
      <c r="AG26" s="335"/>
      <c r="AH26" s="335"/>
      <c r="AI26" s="335"/>
      <c r="AJ26" s="335"/>
      <c r="AK26" s="335"/>
      <c r="AL26" s="335"/>
      <c r="AM26" s="335"/>
      <c r="AN26" s="335"/>
      <c r="AO26" s="335"/>
      <c r="AP26" s="335"/>
      <c r="AQ26" s="335"/>
      <c r="AR26" s="335"/>
      <c r="AS26" s="335"/>
      <c r="AT26" s="335"/>
      <c r="AU26" s="335"/>
      <c r="AV26" s="335"/>
      <c r="AW26" s="335"/>
      <c r="AX26" s="335"/>
      <c r="AY26" s="335"/>
      <c r="AZ26" s="335"/>
      <c r="BA26" s="335"/>
      <c r="BB26" s="335"/>
      <c r="BC26" s="335"/>
      <c r="BD26" s="335"/>
      <c r="BE26" s="335"/>
      <c r="BF26" s="335"/>
      <c r="BG26" s="335"/>
      <c r="BH26" s="335"/>
      <c r="BI26" s="335"/>
      <c r="BJ26" s="335"/>
      <c r="BK26" s="335"/>
      <c r="BL26" s="335"/>
      <c r="BM26" s="335"/>
      <c r="BN26" s="335"/>
      <c r="BO26" s="335"/>
      <c r="BP26" s="335"/>
      <c r="BQ26" s="335"/>
      <c r="BR26" s="335"/>
      <c r="BS26" s="335"/>
      <c r="BT26" s="335"/>
      <c r="BU26" s="335"/>
      <c r="BV26" s="335"/>
      <c r="BW26" s="335"/>
      <c r="BX26" s="335"/>
      <c r="BY26" s="335"/>
      <c r="BZ26" s="335"/>
      <c r="CA26" s="335"/>
      <c r="CB26" s="335"/>
      <c r="CC26" s="335"/>
      <c r="CD26" s="335"/>
      <c r="CE26" s="335"/>
      <c r="CF26" s="335"/>
      <c r="CG26" s="335"/>
      <c r="CH26" s="335"/>
      <c r="CI26" s="335"/>
      <c r="CJ26" s="335"/>
      <c r="CK26" s="335"/>
      <c r="CL26" s="335"/>
      <c r="CM26" s="335"/>
      <c r="CN26" s="335"/>
      <c r="CO26" s="335"/>
      <c r="CP26" s="335"/>
      <c r="CQ26" s="335"/>
      <c r="CR26" s="335"/>
      <c r="CS26" s="335"/>
      <c r="CT26" s="335"/>
      <c r="CU26" s="335"/>
      <c r="CV26" s="335"/>
      <c r="CW26" s="335"/>
      <c r="CX26" s="335"/>
      <c r="CY26" s="335"/>
      <c r="CZ26" s="335"/>
      <c r="DA26" s="335"/>
      <c r="DB26" s="335"/>
      <c r="DC26" s="335"/>
      <c r="DD26" s="335"/>
      <c r="DE26" s="335"/>
      <c r="DF26" s="335"/>
      <c r="DG26" s="335"/>
      <c r="DH26" s="335"/>
      <c r="DI26" s="335"/>
      <c r="DJ26" s="335"/>
      <c r="DK26" s="335"/>
      <c r="DL26" s="335"/>
      <c r="DM26" s="335"/>
      <c r="DN26" s="335"/>
      <c r="DO26" s="335"/>
      <c r="DP26" s="335"/>
      <c r="DQ26" s="335"/>
      <c r="DR26" s="335"/>
      <c r="DS26" s="335"/>
      <c r="DT26" s="335"/>
      <c r="DU26" s="335"/>
      <c r="DV26" s="335"/>
      <c r="DW26" s="335"/>
      <c r="DX26" s="335"/>
      <c r="DY26" s="335"/>
      <c r="DZ26" s="335"/>
      <c r="EA26" s="335"/>
      <c r="EB26" s="335"/>
      <c r="EC26" s="335"/>
      <c r="ED26" s="335"/>
      <c r="EE26" s="335"/>
      <c r="EF26" s="335"/>
      <c r="EG26" s="335"/>
      <c r="EH26" s="335"/>
      <c r="EI26" s="335"/>
      <c r="EJ26" s="335"/>
      <c r="EK26" s="335"/>
      <c r="EL26" s="335"/>
      <c r="EM26" s="335"/>
      <c r="EN26" s="335"/>
      <c r="EO26" s="335"/>
      <c r="EP26" s="335"/>
      <c r="EQ26" s="335"/>
      <c r="ER26" s="335"/>
      <c r="ES26" s="335"/>
      <c r="ET26" s="335"/>
      <c r="EU26" s="335"/>
      <c r="EV26" s="335"/>
      <c r="EW26" s="335"/>
      <c r="EX26" s="335"/>
      <c r="EY26" s="335"/>
      <c r="EZ26" s="335"/>
      <c r="FA26" s="335"/>
      <c r="FB26" s="335"/>
      <c r="FC26" s="335"/>
      <c r="FD26" s="335"/>
      <c r="FE26" s="335"/>
      <c r="FF26" s="335"/>
      <c r="FG26" s="335"/>
      <c r="FH26" s="335"/>
      <c r="FI26" s="335"/>
      <c r="FJ26" s="335"/>
      <c r="FK26" s="335"/>
      <c r="FL26" s="335"/>
      <c r="FM26" s="335"/>
      <c r="FN26" s="335"/>
      <c r="FO26" s="335"/>
      <c r="FP26" s="335"/>
      <c r="FQ26" s="335"/>
      <c r="FR26" s="335"/>
      <c r="FS26" s="335"/>
      <c r="FT26" s="335"/>
      <c r="FU26" s="335"/>
      <c r="FV26" s="335"/>
      <c r="FW26" s="335"/>
      <c r="FX26" s="335"/>
      <c r="FY26" s="335"/>
      <c r="FZ26" s="335"/>
      <c r="GA26" s="335"/>
      <c r="GB26" s="335"/>
      <c r="GC26" s="335"/>
      <c r="GD26" s="335"/>
      <c r="GE26" s="335"/>
      <c r="GF26" s="335"/>
      <c r="GG26" s="335"/>
      <c r="GH26" s="335"/>
      <c r="GI26" s="335"/>
      <c r="GJ26" s="335"/>
      <c r="GK26" s="335"/>
      <c r="GL26" s="335"/>
      <c r="GM26" s="335"/>
      <c r="GN26" s="335"/>
      <c r="GO26" s="335"/>
      <c r="GP26" s="335"/>
      <c r="GQ26" s="335"/>
      <c r="GR26" s="335"/>
      <c r="GS26" s="335"/>
      <c r="GT26" s="335"/>
      <c r="GU26" s="335"/>
      <c r="GV26" s="335"/>
      <c r="GW26" s="335"/>
      <c r="GX26" s="335"/>
      <c r="GY26" s="335"/>
      <c r="GZ26" s="335"/>
      <c r="HA26" s="335"/>
      <c r="HB26" s="335"/>
      <c r="HC26" s="335"/>
      <c r="HD26" s="335"/>
      <c r="HE26" s="335"/>
      <c r="HF26" s="335"/>
      <c r="HG26" s="335"/>
      <c r="HH26" s="335"/>
      <c r="HI26" s="335"/>
      <c r="HJ26" s="335"/>
      <c r="HK26" s="335"/>
      <c r="HL26" s="335"/>
      <c r="HM26" s="335"/>
    </row>
    <row r="27" spans="1:221" x14ac:dyDescent="0.25">
      <c r="P27" s="385"/>
      <c r="R27" s="382"/>
      <c r="S27" s="376"/>
      <c r="T27" s="377"/>
      <c r="U27" s="335"/>
      <c r="V27" s="378"/>
      <c r="W27" s="335"/>
      <c r="X27" s="335"/>
      <c r="Y27" s="335"/>
      <c r="Z27" s="335"/>
      <c r="AA27" s="335"/>
      <c r="AB27" s="335"/>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c r="BF27" s="335"/>
      <c r="BG27" s="335"/>
      <c r="BH27" s="335"/>
      <c r="BI27" s="335"/>
      <c r="BJ27" s="335"/>
      <c r="BK27" s="335"/>
      <c r="BL27" s="335"/>
      <c r="BM27" s="335"/>
      <c r="BN27" s="335"/>
      <c r="BO27" s="335"/>
      <c r="BP27" s="335"/>
      <c r="BQ27" s="335"/>
      <c r="BR27" s="335"/>
      <c r="BS27" s="335"/>
      <c r="BT27" s="335"/>
      <c r="BU27" s="335"/>
      <c r="BV27" s="335"/>
      <c r="BW27" s="335"/>
      <c r="BX27" s="335"/>
      <c r="BY27" s="335"/>
      <c r="BZ27" s="335"/>
      <c r="CA27" s="335"/>
      <c r="CB27" s="335"/>
      <c r="CC27" s="335"/>
      <c r="CD27" s="335"/>
      <c r="CE27" s="335"/>
      <c r="CF27" s="335"/>
      <c r="CG27" s="335"/>
      <c r="CH27" s="335"/>
      <c r="CI27" s="335"/>
      <c r="CJ27" s="335"/>
      <c r="CK27" s="335"/>
      <c r="CL27" s="335"/>
      <c r="CM27" s="335"/>
      <c r="CN27" s="335"/>
      <c r="CO27" s="335"/>
      <c r="CP27" s="335"/>
      <c r="CQ27" s="335"/>
      <c r="CR27" s="335"/>
      <c r="CS27" s="335"/>
      <c r="CT27" s="335"/>
      <c r="CU27" s="335"/>
      <c r="CV27" s="335"/>
      <c r="CW27" s="335"/>
      <c r="CX27" s="335"/>
      <c r="CY27" s="335"/>
      <c r="CZ27" s="335"/>
      <c r="DA27" s="335"/>
      <c r="DB27" s="335"/>
      <c r="DC27" s="335"/>
      <c r="DD27" s="335"/>
      <c r="DE27" s="335"/>
      <c r="DF27" s="335"/>
      <c r="DG27" s="335"/>
      <c r="DH27" s="335"/>
      <c r="DI27" s="335"/>
      <c r="DJ27" s="335"/>
      <c r="DK27" s="335"/>
      <c r="DL27" s="335"/>
      <c r="DM27" s="335"/>
      <c r="DN27" s="335"/>
      <c r="DO27" s="335"/>
      <c r="DP27" s="335"/>
      <c r="DQ27" s="335"/>
      <c r="DR27" s="335"/>
      <c r="DS27" s="335"/>
      <c r="DT27" s="335"/>
      <c r="DU27" s="335"/>
      <c r="DV27" s="335"/>
      <c r="DW27" s="335"/>
      <c r="DX27" s="335"/>
      <c r="DY27" s="335"/>
      <c r="DZ27" s="335"/>
      <c r="EA27" s="335"/>
      <c r="EB27" s="335"/>
      <c r="EC27" s="335"/>
      <c r="ED27" s="335"/>
      <c r="EE27" s="335"/>
      <c r="EF27" s="335"/>
      <c r="EG27" s="335"/>
      <c r="EH27" s="335"/>
      <c r="EI27" s="335"/>
      <c r="EJ27" s="335"/>
      <c r="EK27" s="335"/>
      <c r="EL27" s="335"/>
      <c r="EM27" s="335"/>
      <c r="EN27" s="335"/>
      <c r="EO27" s="335"/>
      <c r="EP27" s="335"/>
      <c r="EQ27" s="335"/>
      <c r="ER27" s="335"/>
      <c r="ES27" s="335"/>
      <c r="ET27" s="335"/>
      <c r="EU27" s="335"/>
      <c r="EV27" s="335"/>
      <c r="EW27" s="335"/>
      <c r="EX27" s="335"/>
      <c r="EY27" s="335"/>
      <c r="EZ27" s="335"/>
      <c r="FA27" s="335"/>
      <c r="FB27" s="335"/>
      <c r="FC27" s="335"/>
      <c r="FD27" s="335"/>
      <c r="FE27" s="335"/>
      <c r="FF27" s="335"/>
      <c r="FG27" s="335"/>
      <c r="FH27" s="335"/>
      <c r="FI27" s="335"/>
      <c r="FJ27" s="335"/>
      <c r="FK27" s="335"/>
      <c r="FL27" s="335"/>
      <c r="FM27" s="335"/>
      <c r="FN27" s="335"/>
      <c r="FO27" s="335"/>
      <c r="FP27" s="335"/>
      <c r="FQ27" s="335"/>
      <c r="FR27" s="335"/>
      <c r="FS27" s="335"/>
      <c r="FT27" s="335"/>
      <c r="FU27" s="335"/>
      <c r="FV27" s="335"/>
      <c r="FW27" s="335"/>
      <c r="FX27" s="335"/>
      <c r="FY27" s="335"/>
      <c r="FZ27" s="335"/>
      <c r="GA27" s="335"/>
      <c r="GB27" s="335"/>
      <c r="GC27" s="335"/>
      <c r="GD27" s="335"/>
      <c r="GE27" s="335"/>
      <c r="GF27" s="335"/>
      <c r="GG27" s="335"/>
      <c r="GH27" s="335"/>
      <c r="GI27" s="335"/>
      <c r="GJ27" s="335"/>
      <c r="GK27" s="335"/>
      <c r="GL27" s="335"/>
      <c r="GM27" s="335"/>
      <c r="GN27" s="335"/>
      <c r="GO27" s="335"/>
      <c r="GP27" s="335"/>
      <c r="GQ27" s="335"/>
      <c r="GR27" s="335"/>
      <c r="GS27" s="335"/>
      <c r="GT27" s="335"/>
      <c r="GU27" s="335"/>
      <c r="GV27" s="335"/>
      <c r="GW27" s="335"/>
      <c r="GX27" s="335"/>
      <c r="GY27" s="335"/>
      <c r="GZ27" s="335"/>
      <c r="HA27" s="335"/>
      <c r="HB27" s="335"/>
      <c r="HC27" s="335"/>
      <c r="HD27" s="335"/>
      <c r="HE27" s="335"/>
      <c r="HF27" s="335"/>
      <c r="HG27" s="335"/>
      <c r="HH27" s="335"/>
      <c r="HI27" s="335"/>
      <c r="HJ27" s="335"/>
      <c r="HK27" s="335"/>
      <c r="HL27" s="335"/>
      <c r="HM27" s="335"/>
    </row>
    <row r="28" spans="1:221" x14ac:dyDescent="0.25">
      <c r="A28" s="386" t="s">
        <v>79</v>
      </c>
      <c r="B28" s="387"/>
      <c r="C28" s="387"/>
      <c r="D28" s="362">
        <f>IF($C$17&lt;0,0,IF($C$17&gt;833000,833000,$C$17))</f>
        <v>0</v>
      </c>
      <c r="E28" s="363" t="s">
        <v>41</v>
      </c>
      <c r="F28" s="364" t="s">
        <v>8</v>
      </c>
      <c r="G28" s="388"/>
      <c r="H28" s="388"/>
      <c r="I28" s="388">
        <f>'Rider Rates'!$B$4</f>
        <v>4.6278999999999999E-3</v>
      </c>
      <c r="J28" s="389">
        <f t="shared" ref="J28:J48" si="0">SUM(G28:I28)</f>
        <v>4.6278999999999999E-3</v>
      </c>
      <c r="K28" s="366" t="s">
        <v>42</v>
      </c>
      <c r="L28" s="250"/>
      <c r="M28" s="250"/>
      <c r="N28" s="250">
        <f t="shared" ref="N28:N33" si="1">ROUND(D28*I28,2)</f>
        <v>0</v>
      </c>
      <c r="O28" s="250">
        <f t="shared" ref="O28:O49" si="2">SUM(L28:N28)</f>
        <v>0</v>
      </c>
      <c r="P28" s="360">
        <f>'Rider Rates'!$D$4</f>
        <v>45657</v>
      </c>
      <c r="R28" s="382"/>
      <c r="S28" s="376"/>
      <c r="T28" s="377"/>
      <c r="U28" s="335"/>
      <c r="V28" s="378"/>
      <c r="W28" s="335"/>
      <c r="X28" s="335"/>
      <c r="Y28" s="335"/>
      <c r="Z28" s="335"/>
      <c r="AA28" s="335"/>
      <c r="AB28" s="335"/>
      <c r="AC28" s="335"/>
      <c r="AD28" s="335"/>
      <c r="AE28" s="335"/>
      <c r="AF28" s="335"/>
      <c r="AG28" s="335"/>
      <c r="AH28" s="335"/>
      <c r="AI28" s="335"/>
      <c r="AJ28" s="335"/>
      <c r="AK28" s="335"/>
      <c r="AL28" s="335"/>
      <c r="AM28" s="335"/>
      <c r="AN28" s="335"/>
      <c r="AO28" s="335"/>
      <c r="AP28" s="335"/>
      <c r="AQ28" s="335"/>
      <c r="AR28" s="335"/>
      <c r="AS28" s="335"/>
      <c r="AT28" s="335"/>
      <c r="AU28" s="335"/>
      <c r="AV28" s="335"/>
      <c r="AW28" s="335"/>
      <c r="AX28" s="335"/>
      <c r="AY28" s="335"/>
      <c r="AZ28" s="335"/>
      <c r="BA28" s="335"/>
      <c r="BB28" s="335"/>
      <c r="BC28" s="335"/>
      <c r="BD28" s="335"/>
      <c r="BE28" s="335"/>
      <c r="BF28" s="335"/>
      <c r="BG28" s="335"/>
      <c r="BH28" s="335"/>
      <c r="BI28" s="335"/>
      <c r="BJ28" s="335"/>
      <c r="BK28" s="335"/>
      <c r="BL28" s="335"/>
      <c r="BM28" s="335"/>
      <c r="BN28" s="335"/>
      <c r="BO28" s="335"/>
      <c r="BP28" s="335"/>
      <c r="BQ28" s="335"/>
      <c r="BR28" s="335"/>
      <c r="BS28" s="335"/>
      <c r="BT28" s="335"/>
      <c r="BU28" s="335"/>
      <c r="BV28" s="335"/>
      <c r="BW28" s="335"/>
      <c r="BX28" s="335"/>
      <c r="BY28" s="335"/>
      <c r="BZ28" s="335"/>
      <c r="CA28" s="335"/>
      <c r="CB28" s="335"/>
      <c r="CC28" s="335"/>
      <c r="CD28" s="335"/>
      <c r="CE28" s="335"/>
      <c r="CF28" s="335"/>
      <c r="CG28" s="335"/>
      <c r="CH28" s="335"/>
      <c r="CI28" s="335"/>
      <c r="CJ28" s="335"/>
      <c r="CK28" s="335"/>
      <c r="CL28" s="335"/>
      <c r="CM28" s="335"/>
      <c r="CN28" s="335"/>
      <c r="CO28" s="335"/>
      <c r="CP28" s="335"/>
      <c r="CQ28" s="335"/>
      <c r="CR28" s="335"/>
      <c r="CS28" s="335"/>
      <c r="CT28" s="335"/>
      <c r="CU28" s="335"/>
      <c r="CV28" s="335"/>
      <c r="CW28" s="335"/>
      <c r="CX28" s="335"/>
      <c r="CY28" s="335"/>
      <c r="CZ28" s="335"/>
      <c r="DA28" s="335"/>
      <c r="DB28" s="335"/>
      <c r="DC28" s="335"/>
      <c r="DD28" s="335"/>
      <c r="DE28" s="335"/>
      <c r="DF28" s="335"/>
      <c r="DG28" s="335"/>
      <c r="DH28" s="335"/>
      <c r="DI28" s="335"/>
      <c r="DJ28" s="335"/>
      <c r="DK28" s="335"/>
      <c r="DL28" s="335"/>
      <c r="DM28" s="335"/>
      <c r="DN28" s="335"/>
      <c r="DO28" s="335"/>
      <c r="DP28" s="335"/>
      <c r="DQ28" s="335"/>
      <c r="DR28" s="335"/>
      <c r="DS28" s="335"/>
      <c r="DT28" s="335"/>
      <c r="DU28" s="335"/>
      <c r="DV28" s="335"/>
      <c r="DW28" s="335"/>
      <c r="DX28" s="335"/>
      <c r="DY28" s="335"/>
      <c r="DZ28" s="335"/>
      <c r="EA28" s="335"/>
      <c r="EB28" s="335"/>
      <c r="EC28" s="335"/>
      <c r="ED28" s="335"/>
      <c r="EE28" s="335"/>
      <c r="EF28" s="335"/>
      <c r="EG28" s="335"/>
      <c r="EH28" s="335"/>
      <c r="EI28" s="335"/>
      <c r="EJ28" s="335"/>
      <c r="EK28" s="335"/>
      <c r="EL28" s="335"/>
      <c r="EM28" s="335"/>
      <c r="EN28" s="335"/>
      <c r="EO28" s="335"/>
      <c r="EP28" s="335"/>
      <c r="EQ28" s="335"/>
      <c r="ER28" s="335"/>
      <c r="ES28" s="335"/>
      <c r="ET28" s="335"/>
      <c r="EU28" s="335"/>
      <c r="EV28" s="335"/>
      <c r="EW28" s="335"/>
      <c r="EX28" s="335"/>
      <c r="EY28" s="335"/>
      <c r="EZ28" s="335"/>
      <c r="FA28" s="335"/>
      <c r="FB28" s="335"/>
      <c r="FC28" s="335"/>
      <c r="FD28" s="335"/>
      <c r="FE28" s="335"/>
      <c r="FF28" s="335"/>
      <c r="FG28" s="335"/>
      <c r="FH28" s="335"/>
      <c r="FI28" s="335"/>
      <c r="FJ28" s="335"/>
      <c r="FK28" s="335"/>
      <c r="FL28" s="335"/>
      <c r="FM28" s="335"/>
      <c r="FN28" s="335"/>
      <c r="FO28" s="335"/>
      <c r="FP28" s="335"/>
      <c r="FQ28" s="335"/>
      <c r="FR28" s="335"/>
      <c r="FS28" s="335"/>
      <c r="FT28" s="335"/>
      <c r="FU28" s="335"/>
      <c r="FV28" s="335"/>
      <c r="FW28" s="335"/>
      <c r="FX28" s="335"/>
      <c r="FY28" s="335"/>
      <c r="FZ28" s="335"/>
      <c r="GA28" s="335"/>
      <c r="GB28" s="335"/>
      <c r="GC28" s="335"/>
      <c r="GD28" s="335"/>
      <c r="GE28" s="335"/>
      <c r="GF28" s="335"/>
      <c r="GG28" s="335"/>
      <c r="GH28" s="335"/>
      <c r="GI28" s="335"/>
      <c r="GJ28" s="335"/>
      <c r="GK28" s="335"/>
      <c r="GL28" s="335"/>
      <c r="GM28" s="335"/>
      <c r="GN28" s="335"/>
      <c r="GO28" s="335"/>
      <c r="GP28" s="335"/>
      <c r="GQ28" s="335"/>
      <c r="GR28" s="335"/>
      <c r="GS28" s="335"/>
      <c r="GT28" s="335"/>
      <c r="GU28" s="335"/>
      <c r="GV28" s="335"/>
      <c r="GW28" s="335"/>
      <c r="GX28" s="335"/>
      <c r="GY28" s="335"/>
      <c r="GZ28" s="335"/>
      <c r="HA28" s="335"/>
      <c r="HB28" s="335"/>
      <c r="HC28" s="335"/>
      <c r="HD28" s="335"/>
      <c r="HE28" s="335"/>
      <c r="HF28" s="335"/>
      <c r="HG28" s="335"/>
      <c r="HH28" s="335"/>
      <c r="HI28" s="335"/>
      <c r="HJ28" s="335"/>
      <c r="HK28" s="335"/>
      <c r="HL28" s="335"/>
      <c r="HM28" s="335"/>
    </row>
    <row r="29" spans="1:221" x14ac:dyDescent="0.25">
      <c r="A29" s="386" t="s">
        <v>80</v>
      </c>
      <c r="B29" s="335"/>
      <c r="C29" s="335"/>
      <c r="D29" s="390">
        <f>IF($C$17&gt;833000,$C$17-833000,0)</f>
        <v>0</v>
      </c>
      <c r="E29" s="363" t="s">
        <v>41</v>
      </c>
      <c r="F29" s="364" t="s">
        <v>8</v>
      </c>
      <c r="G29" s="388"/>
      <c r="H29" s="388"/>
      <c r="I29" s="388">
        <f>'Rider Rates'!$B$5</f>
        <v>1.7560000000000001E-4</v>
      </c>
      <c r="J29" s="389">
        <f t="shared" si="0"/>
        <v>1.7560000000000001E-4</v>
      </c>
      <c r="K29" s="366" t="s">
        <v>42</v>
      </c>
      <c r="L29" s="250"/>
      <c r="M29" s="250"/>
      <c r="N29" s="250">
        <f t="shared" si="1"/>
        <v>0</v>
      </c>
      <c r="O29" s="250">
        <f t="shared" si="2"/>
        <v>0</v>
      </c>
      <c r="P29" s="360">
        <f>'Rider Rates'!$D$4</f>
        <v>45657</v>
      </c>
      <c r="R29" s="382"/>
      <c r="S29" s="376"/>
      <c r="T29" s="377"/>
      <c r="U29" s="335"/>
      <c r="V29" s="378"/>
      <c r="W29" s="335"/>
      <c r="X29" s="335"/>
      <c r="Y29" s="335"/>
      <c r="Z29" s="335"/>
      <c r="AA29" s="335"/>
      <c r="AB29" s="335"/>
      <c r="AC29" s="335"/>
      <c r="AD29" s="335"/>
      <c r="AE29" s="335"/>
      <c r="AF29" s="335"/>
      <c r="AG29" s="335"/>
      <c r="AH29" s="335"/>
      <c r="AI29" s="335"/>
      <c r="AJ29" s="335"/>
      <c r="AK29" s="335"/>
      <c r="AL29" s="335"/>
      <c r="AM29" s="335"/>
      <c r="AN29" s="335"/>
      <c r="AO29" s="335"/>
      <c r="AP29" s="335"/>
      <c r="AQ29" s="335"/>
      <c r="AR29" s="335"/>
      <c r="AS29" s="335"/>
      <c r="AT29" s="335"/>
      <c r="AU29" s="335"/>
      <c r="AV29" s="335"/>
      <c r="AW29" s="335"/>
      <c r="AX29" s="335"/>
      <c r="AY29" s="335"/>
      <c r="AZ29" s="335"/>
      <c r="BA29" s="335"/>
      <c r="BB29" s="335"/>
      <c r="BC29" s="335"/>
      <c r="BD29" s="335"/>
      <c r="BE29" s="335"/>
      <c r="BF29" s="335"/>
      <c r="BG29" s="335"/>
      <c r="BH29" s="335"/>
      <c r="BI29" s="335"/>
      <c r="BJ29" s="335"/>
      <c r="BK29" s="335"/>
      <c r="BL29" s="335"/>
      <c r="BM29" s="335"/>
      <c r="BN29" s="335"/>
      <c r="BO29" s="335"/>
      <c r="BP29" s="335"/>
      <c r="BQ29" s="335"/>
      <c r="BR29" s="335"/>
      <c r="BS29" s="335"/>
      <c r="BT29" s="335"/>
      <c r="BU29" s="335"/>
      <c r="BV29" s="335"/>
      <c r="BW29" s="335"/>
      <c r="BX29" s="335"/>
      <c r="BY29" s="335"/>
      <c r="BZ29" s="335"/>
      <c r="CA29" s="335"/>
      <c r="CB29" s="335"/>
      <c r="CC29" s="335"/>
      <c r="CD29" s="335"/>
      <c r="CE29" s="335"/>
      <c r="CF29" s="335"/>
      <c r="CG29" s="335"/>
      <c r="CH29" s="335"/>
      <c r="CI29" s="335"/>
      <c r="CJ29" s="335"/>
      <c r="CK29" s="335"/>
      <c r="CL29" s="335"/>
      <c r="CM29" s="335"/>
      <c r="CN29" s="335"/>
      <c r="CO29" s="335"/>
      <c r="CP29" s="335"/>
      <c r="CQ29" s="335"/>
      <c r="CR29" s="335"/>
      <c r="CS29" s="335"/>
      <c r="CT29" s="335"/>
      <c r="CU29" s="335"/>
      <c r="CV29" s="335"/>
      <c r="CW29" s="335"/>
      <c r="CX29" s="335"/>
      <c r="CY29" s="335"/>
      <c r="CZ29" s="335"/>
      <c r="DA29" s="335"/>
      <c r="DB29" s="335"/>
      <c r="DC29" s="335"/>
      <c r="DD29" s="335"/>
      <c r="DE29" s="335"/>
      <c r="DF29" s="335"/>
      <c r="DG29" s="335"/>
      <c r="DH29" s="335"/>
      <c r="DI29" s="335"/>
      <c r="DJ29" s="335"/>
      <c r="DK29" s="335"/>
      <c r="DL29" s="335"/>
      <c r="DM29" s="335"/>
      <c r="DN29" s="335"/>
      <c r="DO29" s="335"/>
      <c r="DP29" s="335"/>
      <c r="DQ29" s="335"/>
      <c r="DR29" s="335"/>
      <c r="DS29" s="335"/>
      <c r="DT29" s="335"/>
      <c r="DU29" s="335"/>
      <c r="DV29" s="335"/>
      <c r="DW29" s="335"/>
      <c r="DX29" s="335"/>
      <c r="DY29" s="335"/>
      <c r="DZ29" s="335"/>
      <c r="EA29" s="335"/>
      <c r="EB29" s="335"/>
      <c r="EC29" s="335"/>
      <c r="ED29" s="335"/>
      <c r="EE29" s="335"/>
      <c r="EF29" s="335"/>
      <c r="EG29" s="335"/>
      <c r="EH29" s="335"/>
      <c r="EI29" s="335"/>
      <c r="EJ29" s="335"/>
      <c r="EK29" s="335"/>
      <c r="EL29" s="335"/>
      <c r="EM29" s="335"/>
      <c r="EN29" s="335"/>
      <c r="EO29" s="335"/>
      <c r="EP29" s="335"/>
      <c r="EQ29" s="335"/>
      <c r="ER29" s="335"/>
      <c r="ES29" s="335"/>
      <c r="ET29" s="335"/>
      <c r="EU29" s="335"/>
      <c r="EV29" s="335"/>
      <c r="EW29" s="335"/>
      <c r="EX29" s="335"/>
      <c r="EY29" s="335"/>
      <c r="EZ29" s="335"/>
      <c r="FA29" s="335"/>
      <c r="FB29" s="335"/>
      <c r="FC29" s="335"/>
      <c r="FD29" s="335"/>
      <c r="FE29" s="335"/>
      <c r="FF29" s="335"/>
      <c r="FG29" s="335"/>
      <c r="FH29" s="335"/>
      <c r="FI29" s="335"/>
      <c r="FJ29" s="335"/>
      <c r="FK29" s="335"/>
      <c r="FL29" s="335"/>
      <c r="FM29" s="335"/>
      <c r="FN29" s="335"/>
      <c r="FO29" s="335"/>
      <c r="FP29" s="335"/>
      <c r="FQ29" s="335"/>
      <c r="FR29" s="335"/>
      <c r="FS29" s="335"/>
      <c r="FT29" s="335"/>
      <c r="FU29" s="335"/>
      <c r="FV29" s="335"/>
      <c r="FW29" s="335"/>
      <c r="FX29" s="335"/>
      <c r="FY29" s="335"/>
      <c r="FZ29" s="335"/>
      <c r="GA29" s="335"/>
      <c r="GB29" s="335"/>
      <c r="GC29" s="335"/>
      <c r="GD29" s="335"/>
      <c r="GE29" s="335"/>
      <c r="GF29" s="335"/>
      <c r="GG29" s="335"/>
      <c r="GH29" s="335"/>
      <c r="GI29" s="335"/>
      <c r="GJ29" s="335"/>
      <c r="GK29" s="335"/>
      <c r="GL29" s="335"/>
      <c r="GM29" s="335"/>
      <c r="GN29" s="335"/>
      <c r="GO29" s="335"/>
      <c r="GP29" s="335"/>
      <c r="GQ29" s="335"/>
      <c r="GR29" s="335"/>
      <c r="GS29" s="335"/>
      <c r="GT29" s="335"/>
      <c r="GU29" s="335"/>
      <c r="GV29" s="335"/>
      <c r="GW29" s="335"/>
      <c r="GX29" s="335"/>
      <c r="GY29" s="335"/>
      <c r="GZ29" s="335"/>
      <c r="HA29" s="335"/>
      <c r="HB29" s="335"/>
      <c r="HC29" s="335"/>
      <c r="HD29" s="335"/>
      <c r="HE29" s="335"/>
      <c r="HF29" s="335"/>
      <c r="HG29" s="335"/>
      <c r="HH29" s="335"/>
      <c r="HI29" s="335"/>
      <c r="HJ29" s="335"/>
      <c r="HK29" s="335"/>
      <c r="HL29" s="335"/>
      <c r="HM29" s="335"/>
    </row>
    <row r="30" spans="1:221" x14ac:dyDescent="0.25">
      <c r="A30" s="386" t="s">
        <v>97</v>
      </c>
      <c r="B30" s="335"/>
      <c r="C30" s="335"/>
      <c r="D30" s="362">
        <f>IF($C$17&lt;0,0,IF($C$17&gt;2000,2000,$C$17))</f>
        <v>0</v>
      </c>
      <c r="E30" s="363" t="s">
        <v>41</v>
      </c>
      <c r="F30" s="364" t="s">
        <v>8</v>
      </c>
      <c r="G30" s="388"/>
      <c r="H30" s="388"/>
      <c r="I30" s="391">
        <f>'Rider Rates'!$B$8</f>
        <v>4.6499999999999996E-3</v>
      </c>
      <c r="J30" s="391">
        <f t="shared" si="0"/>
        <v>4.6499999999999996E-3</v>
      </c>
      <c r="K30" s="366" t="s">
        <v>42</v>
      </c>
      <c r="L30" s="250"/>
      <c r="M30" s="250"/>
      <c r="N30" s="250">
        <f t="shared" si="1"/>
        <v>0</v>
      </c>
      <c r="O30" s="250">
        <f t="shared" si="2"/>
        <v>0</v>
      </c>
      <c r="P30" s="360">
        <f>'Rider Rates'!$D$7</f>
        <v>44531</v>
      </c>
      <c r="R30" s="382"/>
      <c r="S30" s="376"/>
      <c r="T30" s="377"/>
      <c r="U30" s="335"/>
      <c r="V30" s="378"/>
      <c r="W30" s="335"/>
      <c r="X30" s="335"/>
      <c r="Y30" s="335"/>
      <c r="Z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c r="AZ30" s="335"/>
      <c r="BA30" s="335"/>
      <c r="BB30" s="335"/>
      <c r="BC30" s="335"/>
      <c r="BD30" s="335"/>
      <c r="BE30" s="335"/>
      <c r="BF30" s="335"/>
      <c r="BG30" s="335"/>
      <c r="BH30" s="335"/>
      <c r="BI30" s="335"/>
      <c r="BJ30" s="335"/>
      <c r="BK30" s="335"/>
      <c r="BL30" s="335"/>
      <c r="BM30" s="335"/>
      <c r="BN30" s="335"/>
      <c r="BO30" s="335"/>
      <c r="BP30" s="335"/>
      <c r="BQ30" s="335"/>
      <c r="BR30" s="335"/>
      <c r="BS30" s="335"/>
      <c r="BT30" s="335"/>
      <c r="BU30" s="335"/>
      <c r="BV30" s="335"/>
      <c r="BW30" s="335"/>
      <c r="BX30" s="335"/>
      <c r="BY30" s="335"/>
      <c r="BZ30" s="335"/>
      <c r="CA30" s="335"/>
      <c r="CB30" s="335"/>
      <c r="CC30" s="335"/>
      <c r="CD30" s="335"/>
      <c r="CE30" s="335"/>
      <c r="CF30" s="335"/>
      <c r="CG30" s="335"/>
      <c r="CH30" s="335"/>
      <c r="CI30" s="335"/>
      <c r="CJ30" s="335"/>
      <c r="CK30" s="335"/>
      <c r="CL30" s="335"/>
      <c r="CM30" s="335"/>
      <c r="CN30" s="335"/>
      <c r="CO30" s="335"/>
      <c r="CP30" s="335"/>
      <c r="CQ30" s="335"/>
      <c r="CR30" s="335"/>
      <c r="CS30" s="335"/>
      <c r="CT30" s="335"/>
      <c r="CU30" s="335"/>
      <c r="CV30" s="335"/>
      <c r="CW30" s="335"/>
      <c r="CX30" s="335"/>
      <c r="CY30" s="335"/>
      <c r="CZ30" s="335"/>
      <c r="DA30" s="335"/>
      <c r="DB30" s="335"/>
      <c r="DC30" s="335"/>
      <c r="DD30" s="335"/>
      <c r="DE30" s="335"/>
      <c r="DF30" s="335"/>
      <c r="DG30" s="335"/>
      <c r="DH30" s="335"/>
      <c r="DI30" s="335"/>
      <c r="DJ30" s="335"/>
      <c r="DK30" s="335"/>
      <c r="DL30" s="335"/>
      <c r="DM30" s="335"/>
      <c r="DN30" s="335"/>
      <c r="DO30" s="335"/>
      <c r="DP30" s="335"/>
      <c r="DQ30" s="335"/>
      <c r="DR30" s="335"/>
      <c r="DS30" s="335"/>
      <c r="DT30" s="335"/>
      <c r="DU30" s="335"/>
      <c r="DV30" s="335"/>
      <c r="DW30" s="335"/>
      <c r="DX30" s="335"/>
      <c r="DY30" s="335"/>
      <c r="DZ30" s="335"/>
      <c r="EA30" s="335"/>
      <c r="EB30" s="335"/>
      <c r="EC30" s="335"/>
      <c r="ED30" s="335"/>
      <c r="EE30" s="335"/>
      <c r="EF30" s="335"/>
      <c r="EG30" s="335"/>
      <c r="EH30" s="335"/>
      <c r="EI30" s="335"/>
      <c r="EJ30" s="335"/>
      <c r="EK30" s="335"/>
      <c r="EL30" s="335"/>
      <c r="EM30" s="335"/>
      <c r="EN30" s="335"/>
      <c r="EO30" s="335"/>
      <c r="EP30" s="335"/>
      <c r="EQ30" s="335"/>
      <c r="ER30" s="335"/>
      <c r="ES30" s="335"/>
      <c r="ET30" s="335"/>
      <c r="EU30" s="335"/>
      <c r="EV30" s="335"/>
      <c r="EW30" s="335"/>
      <c r="EX30" s="335"/>
      <c r="EY30" s="335"/>
      <c r="EZ30" s="335"/>
      <c r="FA30" s="335"/>
      <c r="FB30" s="335"/>
      <c r="FC30" s="335"/>
      <c r="FD30" s="335"/>
      <c r="FE30" s="335"/>
      <c r="FF30" s="335"/>
      <c r="FG30" s="335"/>
      <c r="FH30" s="335"/>
      <c r="FI30" s="335"/>
      <c r="FJ30" s="335"/>
      <c r="FK30" s="335"/>
      <c r="FL30" s="335"/>
      <c r="FM30" s="335"/>
      <c r="FN30" s="335"/>
      <c r="FO30" s="335"/>
      <c r="FP30" s="335"/>
      <c r="FQ30" s="335"/>
      <c r="FR30" s="335"/>
      <c r="FS30" s="335"/>
      <c r="FT30" s="335"/>
      <c r="FU30" s="335"/>
      <c r="FV30" s="335"/>
      <c r="FW30" s="335"/>
      <c r="FX30" s="335"/>
      <c r="FY30" s="335"/>
      <c r="FZ30" s="335"/>
      <c r="GA30" s="335"/>
      <c r="GB30" s="335"/>
      <c r="GC30" s="335"/>
      <c r="GD30" s="335"/>
      <c r="GE30" s="335"/>
      <c r="GF30" s="335"/>
      <c r="GG30" s="335"/>
      <c r="GH30" s="335"/>
      <c r="GI30" s="335"/>
      <c r="GJ30" s="335"/>
      <c r="GK30" s="335"/>
      <c r="GL30" s="335"/>
      <c r="GM30" s="335"/>
      <c r="GN30" s="335"/>
      <c r="GO30" s="335"/>
      <c r="GP30" s="335"/>
      <c r="GQ30" s="335"/>
      <c r="GR30" s="335"/>
      <c r="GS30" s="335"/>
      <c r="GT30" s="335"/>
      <c r="GU30" s="335"/>
      <c r="GV30" s="335"/>
      <c r="GW30" s="335"/>
      <c r="GX30" s="335"/>
      <c r="GY30" s="335"/>
      <c r="GZ30" s="335"/>
      <c r="HA30" s="335"/>
      <c r="HB30" s="335"/>
      <c r="HC30" s="335"/>
      <c r="HD30" s="335"/>
      <c r="HE30" s="335"/>
      <c r="HF30" s="335"/>
      <c r="HG30" s="335"/>
      <c r="HH30" s="335"/>
      <c r="HI30" s="335"/>
      <c r="HJ30" s="335"/>
      <c r="HK30" s="335"/>
      <c r="HL30" s="335"/>
      <c r="HM30" s="335"/>
    </row>
    <row r="31" spans="1:221" x14ac:dyDescent="0.25">
      <c r="A31" s="386" t="s">
        <v>98</v>
      </c>
      <c r="B31" s="335"/>
      <c r="C31" s="335"/>
      <c r="D31" s="362">
        <f>IF($C$17&lt;=2000,0,IF($C$17=0,0,IF($C$17-2000&gt;13000,13000,$C$17-2000)))</f>
        <v>0</v>
      </c>
      <c r="E31" s="363" t="s">
        <v>41</v>
      </c>
      <c r="F31" s="364" t="s">
        <v>8</v>
      </c>
      <c r="G31" s="388"/>
      <c r="H31" s="388"/>
      <c r="I31" s="391">
        <f>'Rider Rates'!$B$9</f>
        <v>4.1900000000000001E-3</v>
      </c>
      <c r="J31" s="391">
        <f t="shared" si="0"/>
        <v>4.1900000000000001E-3</v>
      </c>
      <c r="K31" s="366" t="s">
        <v>42</v>
      </c>
      <c r="L31" s="250"/>
      <c r="M31" s="250"/>
      <c r="N31" s="250">
        <f t="shared" si="1"/>
        <v>0</v>
      </c>
      <c r="O31" s="250">
        <f t="shared" si="2"/>
        <v>0</v>
      </c>
      <c r="P31" s="360">
        <f>'Rider Rates'!$D$7</f>
        <v>44531</v>
      </c>
      <c r="R31" s="382"/>
      <c r="S31" s="376"/>
      <c r="T31" s="377"/>
      <c r="U31" s="335"/>
      <c r="V31" s="378"/>
      <c r="W31" s="335"/>
      <c r="X31" s="335"/>
      <c r="Y31" s="335"/>
      <c r="Z31" s="335"/>
      <c r="AA31" s="335"/>
      <c r="AB31" s="335"/>
      <c r="AC31" s="335"/>
      <c r="AD31" s="335"/>
      <c r="AE31" s="335"/>
      <c r="AF31" s="335"/>
      <c r="AG31" s="335"/>
      <c r="AH31" s="335"/>
      <c r="AI31" s="335"/>
      <c r="AJ31" s="335"/>
      <c r="AK31" s="335"/>
      <c r="AL31" s="335"/>
      <c r="AM31" s="335"/>
      <c r="AN31" s="335"/>
      <c r="AO31" s="335"/>
      <c r="AP31" s="335"/>
      <c r="AQ31" s="335"/>
      <c r="AR31" s="335"/>
      <c r="AS31" s="335"/>
      <c r="AT31" s="335"/>
      <c r="AU31" s="335"/>
      <c r="AV31" s="335"/>
      <c r="AW31" s="335"/>
      <c r="AX31" s="335"/>
      <c r="AY31" s="335"/>
      <c r="AZ31" s="335"/>
      <c r="BA31" s="335"/>
      <c r="BB31" s="335"/>
      <c r="BC31" s="335"/>
      <c r="BD31" s="335"/>
      <c r="BE31" s="335"/>
      <c r="BF31" s="335"/>
      <c r="BG31" s="335"/>
      <c r="BH31" s="335"/>
      <c r="BI31" s="335"/>
      <c r="BJ31" s="335"/>
      <c r="BK31" s="335"/>
      <c r="BL31" s="335"/>
      <c r="BM31" s="335"/>
      <c r="BN31" s="335"/>
      <c r="BO31" s="335"/>
      <c r="BP31" s="335"/>
      <c r="BQ31" s="335"/>
      <c r="BR31" s="335"/>
      <c r="BS31" s="335"/>
      <c r="BT31" s="335"/>
      <c r="BU31" s="335"/>
      <c r="BV31" s="335"/>
      <c r="BW31" s="335"/>
      <c r="BX31" s="335"/>
      <c r="BY31" s="335"/>
      <c r="BZ31" s="335"/>
      <c r="CA31" s="335"/>
      <c r="CB31" s="335"/>
      <c r="CC31" s="335"/>
      <c r="CD31" s="335"/>
      <c r="CE31" s="335"/>
      <c r="CF31" s="335"/>
      <c r="CG31" s="335"/>
      <c r="CH31" s="335"/>
      <c r="CI31" s="335"/>
      <c r="CJ31" s="335"/>
      <c r="CK31" s="335"/>
      <c r="CL31" s="335"/>
      <c r="CM31" s="335"/>
      <c r="CN31" s="335"/>
      <c r="CO31" s="335"/>
      <c r="CP31" s="335"/>
      <c r="CQ31" s="335"/>
      <c r="CR31" s="335"/>
      <c r="CS31" s="335"/>
      <c r="CT31" s="335"/>
      <c r="CU31" s="335"/>
      <c r="CV31" s="335"/>
      <c r="CW31" s="335"/>
      <c r="CX31" s="335"/>
      <c r="CY31" s="335"/>
      <c r="CZ31" s="335"/>
      <c r="DA31" s="335"/>
      <c r="DB31" s="335"/>
      <c r="DC31" s="335"/>
      <c r="DD31" s="335"/>
      <c r="DE31" s="335"/>
      <c r="DF31" s="335"/>
      <c r="DG31" s="335"/>
      <c r="DH31" s="335"/>
      <c r="DI31" s="335"/>
      <c r="DJ31" s="335"/>
      <c r="DK31" s="335"/>
      <c r="DL31" s="335"/>
      <c r="DM31" s="335"/>
      <c r="DN31" s="335"/>
      <c r="DO31" s="335"/>
      <c r="DP31" s="335"/>
      <c r="DQ31" s="335"/>
      <c r="DR31" s="335"/>
      <c r="DS31" s="335"/>
      <c r="DT31" s="335"/>
      <c r="DU31" s="335"/>
      <c r="DV31" s="335"/>
      <c r="DW31" s="335"/>
      <c r="DX31" s="335"/>
      <c r="DY31" s="335"/>
      <c r="DZ31" s="335"/>
      <c r="EA31" s="335"/>
      <c r="EB31" s="335"/>
      <c r="EC31" s="335"/>
      <c r="ED31" s="335"/>
      <c r="EE31" s="335"/>
      <c r="EF31" s="335"/>
      <c r="EG31" s="335"/>
      <c r="EH31" s="335"/>
      <c r="EI31" s="335"/>
      <c r="EJ31" s="335"/>
      <c r="EK31" s="335"/>
      <c r="EL31" s="335"/>
      <c r="EM31" s="335"/>
      <c r="EN31" s="335"/>
      <c r="EO31" s="335"/>
      <c r="EP31" s="335"/>
      <c r="EQ31" s="335"/>
      <c r="ER31" s="335"/>
      <c r="ES31" s="335"/>
      <c r="ET31" s="335"/>
      <c r="EU31" s="335"/>
      <c r="EV31" s="335"/>
      <c r="EW31" s="335"/>
      <c r="EX31" s="335"/>
      <c r="EY31" s="335"/>
      <c r="EZ31" s="335"/>
      <c r="FA31" s="335"/>
      <c r="FB31" s="335"/>
      <c r="FC31" s="335"/>
      <c r="FD31" s="335"/>
      <c r="FE31" s="335"/>
      <c r="FF31" s="335"/>
      <c r="FG31" s="335"/>
      <c r="FH31" s="335"/>
      <c r="FI31" s="335"/>
      <c r="FJ31" s="335"/>
      <c r="FK31" s="335"/>
      <c r="FL31" s="335"/>
      <c r="FM31" s="335"/>
      <c r="FN31" s="335"/>
      <c r="FO31" s="335"/>
      <c r="FP31" s="335"/>
      <c r="FQ31" s="335"/>
      <c r="FR31" s="335"/>
      <c r="FS31" s="335"/>
      <c r="FT31" s="335"/>
      <c r="FU31" s="335"/>
      <c r="FV31" s="335"/>
      <c r="FW31" s="335"/>
      <c r="FX31" s="335"/>
      <c r="FY31" s="335"/>
      <c r="FZ31" s="335"/>
      <c r="GA31" s="335"/>
      <c r="GB31" s="335"/>
      <c r="GC31" s="335"/>
      <c r="GD31" s="335"/>
      <c r="GE31" s="335"/>
      <c r="GF31" s="335"/>
      <c r="GG31" s="335"/>
      <c r="GH31" s="335"/>
      <c r="GI31" s="335"/>
      <c r="GJ31" s="335"/>
      <c r="GK31" s="335"/>
      <c r="GL31" s="335"/>
      <c r="GM31" s="335"/>
      <c r="GN31" s="335"/>
      <c r="GO31" s="335"/>
      <c r="GP31" s="335"/>
      <c r="GQ31" s="335"/>
      <c r="GR31" s="335"/>
      <c r="GS31" s="335"/>
      <c r="GT31" s="335"/>
      <c r="GU31" s="335"/>
      <c r="GV31" s="335"/>
      <c r="GW31" s="335"/>
      <c r="GX31" s="335"/>
      <c r="GY31" s="335"/>
      <c r="GZ31" s="335"/>
      <c r="HA31" s="335"/>
      <c r="HB31" s="335"/>
      <c r="HC31" s="335"/>
      <c r="HD31" s="335"/>
      <c r="HE31" s="335"/>
      <c r="HF31" s="335"/>
      <c r="HG31" s="335"/>
      <c r="HH31" s="335"/>
      <c r="HI31" s="335"/>
      <c r="HJ31" s="335"/>
      <c r="HK31" s="335"/>
      <c r="HL31" s="335"/>
      <c r="HM31" s="335"/>
    </row>
    <row r="32" spans="1:221" x14ac:dyDescent="0.25">
      <c r="A32" s="386" t="s">
        <v>99</v>
      </c>
      <c r="B32" s="335"/>
      <c r="C32" s="335"/>
      <c r="D32" s="362">
        <f>IF($C$17=0,0,IF($C$17-15000&gt;=0,$C$17-15000,0))</f>
        <v>0</v>
      </c>
      <c r="E32" s="363" t="s">
        <v>41</v>
      </c>
      <c r="F32" s="364" t="s">
        <v>8</v>
      </c>
      <c r="G32" s="388"/>
      <c r="H32" s="388"/>
      <c r="I32" s="391">
        <f>'Rider Rates'!$B$10</f>
        <v>3.63E-3</v>
      </c>
      <c r="J32" s="391">
        <f t="shared" si="0"/>
        <v>3.63E-3</v>
      </c>
      <c r="K32" s="366" t="s">
        <v>42</v>
      </c>
      <c r="L32" s="250"/>
      <c r="M32" s="250"/>
      <c r="N32" s="250">
        <f t="shared" si="1"/>
        <v>0</v>
      </c>
      <c r="O32" s="250">
        <f t="shared" si="2"/>
        <v>0</v>
      </c>
      <c r="P32" s="360">
        <f>'Rider Rates'!$D$7</f>
        <v>44531</v>
      </c>
      <c r="R32" s="382"/>
      <c r="S32" s="376"/>
      <c r="T32" s="377"/>
      <c r="U32" s="335"/>
      <c r="V32" s="378"/>
      <c r="W32" s="335"/>
      <c r="X32" s="335"/>
      <c r="Y32" s="335"/>
      <c r="Z32" s="335"/>
      <c r="AA32" s="335"/>
      <c r="AB32" s="335"/>
      <c r="AC32" s="335"/>
      <c r="AD32" s="335"/>
      <c r="AE32" s="335"/>
      <c r="AF32" s="335"/>
      <c r="AG32" s="335"/>
      <c r="AH32" s="335"/>
      <c r="AI32" s="335"/>
      <c r="AJ32" s="335"/>
      <c r="AK32" s="335"/>
      <c r="AL32" s="335"/>
      <c r="AM32" s="335"/>
      <c r="AN32" s="335"/>
      <c r="AO32" s="335"/>
      <c r="AP32" s="335"/>
      <c r="AQ32" s="335"/>
      <c r="AR32" s="335"/>
      <c r="AS32" s="335"/>
      <c r="AT32" s="335"/>
      <c r="AU32" s="335"/>
      <c r="AV32" s="335"/>
      <c r="AW32" s="335"/>
      <c r="AX32" s="335"/>
      <c r="AY32" s="335"/>
      <c r="AZ32" s="335"/>
      <c r="BA32" s="335"/>
      <c r="BB32" s="335"/>
      <c r="BC32" s="335"/>
      <c r="BD32" s="335"/>
      <c r="BE32" s="335"/>
      <c r="BF32" s="335"/>
      <c r="BG32" s="335"/>
      <c r="BH32" s="335"/>
      <c r="BI32" s="335"/>
      <c r="BJ32" s="335"/>
      <c r="BK32" s="335"/>
      <c r="BL32" s="335"/>
      <c r="BM32" s="335"/>
      <c r="BN32" s="335"/>
      <c r="BO32" s="335"/>
      <c r="BP32" s="335"/>
      <c r="BQ32" s="335"/>
      <c r="BR32" s="335"/>
      <c r="BS32" s="335"/>
      <c r="BT32" s="335"/>
      <c r="BU32" s="335"/>
      <c r="BV32" s="335"/>
      <c r="BW32" s="335"/>
      <c r="BX32" s="335"/>
      <c r="BY32" s="335"/>
      <c r="BZ32" s="335"/>
      <c r="CA32" s="335"/>
      <c r="CB32" s="335"/>
      <c r="CC32" s="335"/>
      <c r="CD32" s="335"/>
      <c r="CE32" s="335"/>
      <c r="CF32" s="335"/>
      <c r="CG32" s="335"/>
      <c r="CH32" s="335"/>
      <c r="CI32" s="335"/>
      <c r="CJ32" s="335"/>
      <c r="CK32" s="335"/>
      <c r="CL32" s="335"/>
      <c r="CM32" s="335"/>
      <c r="CN32" s="335"/>
      <c r="CO32" s="335"/>
      <c r="CP32" s="335"/>
      <c r="CQ32" s="335"/>
      <c r="CR32" s="335"/>
      <c r="CS32" s="335"/>
      <c r="CT32" s="335"/>
      <c r="CU32" s="335"/>
      <c r="CV32" s="335"/>
      <c r="CW32" s="335"/>
      <c r="CX32" s="335"/>
      <c r="CY32" s="335"/>
      <c r="CZ32" s="335"/>
      <c r="DA32" s="335"/>
      <c r="DB32" s="335"/>
      <c r="DC32" s="335"/>
      <c r="DD32" s="335"/>
      <c r="DE32" s="335"/>
      <c r="DF32" s="335"/>
      <c r="DG32" s="335"/>
      <c r="DH32" s="335"/>
      <c r="DI32" s="335"/>
      <c r="DJ32" s="335"/>
      <c r="DK32" s="335"/>
      <c r="DL32" s="335"/>
      <c r="DM32" s="335"/>
      <c r="DN32" s="335"/>
      <c r="DO32" s="335"/>
      <c r="DP32" s="335"/>
      <c r="DQ32" s="335"/>
      <c r="DR32" s="335"/>
      <c r="DS32" s="335"/>
      <c r="DT32" s="335"/>
      <c r="DU32" s="335"/>
      <c r="DV32" s="335"/>
      <c r="DW32" s="335"/>
      <c r="DX32" s="335"/>
      <c r="DY32" s="335"/>
      <c r="DZ32" s="335"/>
      <c r="EA32" s="335"/>
      <c r="EB32" s="335"/>
      <c r="EC32" s="335"/>
      <c r="ED32" s="335"/>
      <c r="EE32" s="335"/>
      <c r="EF32" s="335"/>
      <c r="EG32" s="335"/>
      <c r="EH32" s="335"/>
      <c r="EI32" s="335"/>
      <c r="EJ32" s="335"/>
      <c r="EK32" s="335"/>
      <c r="EL32" s="335"/>
      <c r="EM32" s="335"/>
      <c r="EN32" s="335"/>
      <c r="EO32" s="335"/>
      <c r="EP32" s="335"/>
      <c r="EQ32" s="335"/>
      <c r="ER32" s="335"/>
      <c r="ES32" s="335"/>
      <c r="ET32" s="335"/>
      <c r="EU32" s="335"/>
      <c r="EV32" s="335"/>
      <c r="EW32" s="335"/>
      <c r="EX32" s="335"/>
      <c r="EY32" s="335"/>
      <c r="EZ32" s="335"/>
      <c r="FA32" s="335"/>
      <c r="FB32" s="335"/>
      <c r="FC32" s="335"/>
      <c r="FD32" s="335"/>
      <c r="FE32" s="335"/>
      <c r="FF32" s="335"/>
      <c r="FG32" s="335"/>
      <c r="FH32" s="335"/>
      <c r="FI32" s="335"/>
      <c r="FJ32" s="335"/>
      <c r="FK32" s="335"/>
      <c r="FL32" s="335"/>
      <c r="FM32" s="335"/>
      <c r="FN32" s="335"/>
      <c r="FO32" s="335"/>
      <c r="FP32" s="335"/>
      <c r="FQ32" s="335"/>
      <c r="FR32" s="335"/>
      <c r="FS32" s="335"/>
      <c r="FT32" s="335"/>
      <c r="FU32" s="335"/>
      <c r="FV32" s="335"/>
      <c r="FW32" s="335"/>
      <c r="FX32" s="335"/>
      <c r="FY32" s="335"/>
      <c r="FZ32" s="335"/>
      <c r="GA32" s="335"/>
      <c r="GB32" s="335"/>
      <c r="GC32" s="335"/>
      <c r="GD32" s="335"/>
      <c r="GE32" s="335"/>
      <c r="GF32" s="335"/>
      <c r="GG32" s="335"/>
      <c r="GH32" s="335"/>
      <c r="GI32" s="335"/>
      <c r="GJ32" s="335"/>
      <c r="GK32" s="335"/>
      <c r="GL32" s="335"/>
      <c r="GM32" s="335"/>
      <c r="GN32" s="335"/>
      <c r="GO32" s="335"/>
      <c r="GP32" s="335"/>
      <c r="GQ32" s="335"/>
      <c r="GR32" s="335"/>
      <c r="GS32" s="335"/>
      <c r="GT32" s="335"/>
      <c r="GU32" s="335"/>
      <c r="GV32" s="335"/>
      <c r="GW32" s="335"/>
      <c r="GX32" s="335"/>
      <c r="GY32" s="335"/>
      <c r="GZ32" s="335"/>
      <c r="HA32" s="335"/>
      <c r="HB32" s="335"/>
      <c r="HC32" s="335"/>
      <c r="HD32" s="335"/>
      <c r="HE32" s="335"/>
      <c r="HF32" s="335"/>
      <c r="HG32" s="335"/>
      <c r="HH32" s="335"/>
      <c r="HI32" s="335"/>
      <c r="HJ32" s="335"/>
      <c r="HK32" s="335"/>
      <c r="HL32" s="335"/>
      <c r="HM32" s="335"/>
    </row>
    <row r="33" spans="1:221" x14ac:dyDescent="0.25">
      <c r="A33" s="386" t="s">
        <v>114</v>
      </c>
      <c r="B33" s="335"/>
      <c r="C33" s="335"/>
      <c r="D33" s="392">
        <f>$N$24</f>
        <v>10</v>
      </c>
      <c r="E33" s="363" t="s">
        <v>122</v>
      </c>
      <c r="F33" s="364" t="s">
        <v>8</v>
      </c>
      <c r="G33" s="388"/>
      <c r="H33" s="388"/>
      <c r="I33" s="393">
        <f>'Rider Rates'!$B$12</f>
        <v>0</v>
      </c>
      <c r="J33" s="393">
        <f t="shared" si="0"/>
        <v>0</v>
      </c>
      <c r="K33" s="366"/>
      <c r="L33" s="250"/>
      <c r="M33" s="250"/>
      <c r="N33" s="250">
        <f t="shared" si="1"/>
        <v>0</v>
      </c>
      <c r="O33" s="250">
        <f t="shared" si="2"/>
        <v>0</v>
      </c>
      <c r="P33" s="360">
        <f>'Rider Rates'!$D$12</f>
        <v>44531</v>
      </c>
      <c r="R33" s="382"/>
      <c r="S33" s="376"/>
      <c r="T33" s="377"/>
      <c r="U33" s="335"/>
      <c r="V33" s="378"/>
      <c r="W33" s="335"/>
      <c r="X33" s="335"/>
      <c r="Y33" s="335"/>
      <c r="Z33" s="335"/>
      <c r="AA33" s="335"/>
      <c r="AB33" s="335"/>
      <c r="AC33" s="335"/>
      <c r="AD33" s="335"/>
      <c r="AE33" s="335"/>
      <c r="AF33" s="335"/>
      <c r="AG33" s="335"/>
      <c r="AH33" s="335"/>
      <c r="AI33" s="335"/>
      <c r="AJ33" s="335"/>
      <c r="AK33" s="335"/>
      <c r="AL33" s="335"/>
      <c r="AM33" s="335"/>
      <c r="AN33" s="335"/>
      <c r="AO33" s="335"/>
      <c r="AP33" s="335"/>
      <c r="AQ33" s="335"/>
      <c r="AR33" s="335"/>
      <c r="AS33" s="335"/>
      <c r="AT33" s="335"/>
      <c r="AU33" s="335"/>
      <c r="AV33" s="335"/>
      <c r="AW33" s="335"/>
      <c r="AX33" s="335"/>
      <c r="AY33" s="335"/>
      <c r="AZ33" s="335"/>
      <c r="BA33" s="335"/>
      <c r="BB33" s="335"/>
      <c r="BC33" s="335"/>
      <c r="BD33" s="335"/>
      <c r="BE33" s="335"/>
      <c r="BF33" s="335"/>
      <c r="BG33" s="335"/>
      <c r="BH33" s="335"/>
      <c r="BI33" s="335"/>
      <c r="BJ33" s="335"/>
      <c r="BK33" s="335"/>
      <c r="BL33" s="335"/>
      <c r="BM33" s="335"/>
      <c r="BN33" s="335"/>
      <c r="BO33" s="335"/>
      <c r="BP33" s="335"/>
      <c r="BQ33" s="335"/>
      <c r="BR33" s="335"/>
      <c r="BS33" s="335"/>
      <c r="BT33" s="335"/>
      <c r="BU33" s="335"/>
      <c r="BV33" s="335"/>
      <c r="BW33" s="335"/>
      <c r="BX33" s="335"/>
      <c r="BY33" s="335"/>
      <c r="BZ33" s="335"/>
      <c r="CA33" s="335"/>
      <c r="CB33" s="335"/>
      <c r="CC33" s="335"/>
      <c r="CD33" s="335"/>
      <c r="CE33" s="335"/>
      <c r="CF33" s="335"/>
      <c r="CG33" s="335"/>
      <c r="CH33" s="335"/>
      <c r="CI33" s="335"/>
      <c r="CJ33" s="335"/>
      <c r="CK33" s="335"/>
      <c r="CL33" s="335"/>
      <c r="CM33" s="335"/>
      <c r="CN33" s="335"/>
      <c r="CO33" s="335"/>
      <c r="CP33" s="335"/>
      <c r="CQ33" s="335"/>
      <c r="CR33" s="335"/>
      <c r="CS33" s="335"/>
      <c r="CT33" s="335"/>
      <c r="CU33" s="335"/>
      <c r="CV33" s="335"/>
      <c r="CW33" s="335"/>
      <c r="CX33" s="335"/>
      <c r="CY33" s="335"/>
      <c r="CZ33" s="335"/>
      <c r="DA33" s="335"/>
      <c r="DB33" s="335"/>
      <c r="DC33" s="335"/>
      <c r="DD33" s="335"/>
      <c r="DE33" s="335"/>
      <c r="DF33" s="335"/>
      <c r="DG33" s="335"/>
      <c r="DH33" s="335"/>
      <c r="DI33" s="335"/>
      <c r="DJ33" s="335"/>
      <c r="DK33" s="335"/>
      <c r="DL33" s="335"/>
      <c r="DM33" s="335"/>
      <c r="DN33" s="335"/>
      <c r="DO33" s="335"/>
      <c r="DP33" s="335"/>
      <c r="DQ33" s="335"/>
      <c r="DR33" s="335"/>
      <c r="DS33" s="335"/>
      <c r="DT33" s="335"/>
      <c r="DU33" s="335"/>
      <c r="DV33" s="335"/>
      <c r="DW33" s="335"/>
      <c r="DX33" s="335"/>
      <c r="DY33" s="335"/>
      <c r="DZ33" s="335"/>
      <c r="EA33" s="335"/>
      <c r="EB33" s="335"/>
      <c r="EC33" s="335"/>
      <c r="ED33" s="335"/>
      <c r="EE33" s="335"/>
      <c r="EF33" s="335"/>
      <c r="EG33" s="335"/>
      <c r="EH33" s="335"/>
      <c r="EI33" s="335"/>
      <c r="EJ33" s="335"/>
      <c r="EK33" s="335"/>
      <c r="EL33" s="335"/>
      <c r="EM33" s="335"/>
      <c r="EN33" s="335"/>
      <c r="EO33" s="335"/>
      <c r="EP33" s="335"/>
      <c r="EQ33" s="335"/>
      <c r="ER33" s="335"/>
      <c r="ES33" s="335"/>
      <c r="ET33" s="335"/>
      <c r="EU33" s="335"/>
      <c r="EV33" s="335"/>
      <c r="EW33" s="335"/>
      <c r="EX33" s="335"/>
      <c r="EY33" s="335"/>
      <c r="EZ33" s="335"/>
      <c r="FA33" s="335"/>
      <c r="FB33" s="335"/>
      <c r="FC33" s="335"/>
      <c r="FD33" s="335"/>
      <c r="FE33" s="335"/>
      <c r="FF33" s="335"/>
      <c r="FG33" s="335"/>
      <c r="FH33" s="335"/>
      <c r="FI33" s="335"/>
      <c r="FJ33" s="335"/>
      <c r="FK33" s="335"/>
      <c r="FL33" s="335"/>
      <c r="FM33" s="335"/>
      <c r="FN33" s="335"/>
      <c r="FO33" s="335"/>
      <c r="FP33" s="335"/>
      <c r="FQ33" s="335"/>
      <c r="FR33" s="335"/>
      <c r="FS33" s="335"/>
      <c r="FT33" s="335"/>
      <c r="FU33" s="335"/>
      <c r="FV33" s="335"/>
      <c r="FW33" s="335"/>
      <c r="FX33" s="335"/>
      <c r="FY33" s="335"/>
      <c r="FZ33" s="335"/>
      <c r="GA33" s="335"/>
      <c r="GB33" s="335"/>
      <c r="GC33" s="335"/>
      <c r="GD33" s="335"/>
      <c r="GE33" s="335"/>
      <c r="GF33" s="335"/>
      <c r="GG33" s="335"/>
      <c r="GH33" s="335"/>
      <c r="GI33" s="335"/>
      <c r="GJ33" s="335"/>
      <c r="GK33" s="335"/>
      <c r="GL33" s="335"/>
      <c r="GM33" s="335"/>
      <c r="GN33" s="335"/>
      <c r="GO33" s="335"/>
      <c r="GP33" s="335"/>
      <c r="GQ33" s="335"/>
      <c r="GR33" s="335"/>
      <c r="GS33" s="335"/>
      <c r="GT33" s="335"/>
      <c r="GU33" s="335"/>
      <c r="GV33" s="335"/>
      <c r="GW33" s="335"/>
      <c r="GX33" s="335"/>
      <c r="GY33" s="335"/>
      <c r="GZ33" s="335"/>
      <c r="HA33" s="335"/>
      <c r="HB33" s="335"/>
      <c r="HC33" s="335"/>
      <c r="HD33" s="335"/>
      <c r="HE33" s="335"/>
      <c r="HF33" s="335"/>
      <c r="HG33" s="335"/>
      <c r="HH33" s="335"/>
      <c r="HI33" s="335"/>
      <c r="HJ33" s="335"/>
      <c r="HK33" s="335"/>
      <c r="HL33" s="335"/>
      <c r="HM33" s="335"/>
    </row>
    <row r="34" spans="1:221" x14ac:dyDescent="0.25">
      <c r="A34" s="394" t="s">
        <v>159</v>
      </c>
      <c r="B34" s="335"/>
      <c r="C34" s="335"/>
      <c r="D34" s="362">
        <f>IF($C$17&lt;0,0,$C$17)</f>
        <v>0</v>
      </c>
      <c r="E34" s="363" t="s">
        <v>41</v>
      </c>
      <c r="F34" s="364" t="s">
        <v>8</v>
      </c>
      <c r="G34" s="388"/>
      <c r="H34" s="388"/>
      <c r="I34" s="388">
        <f>'Rider Rates'!$B$15</f>
        <v>0</v>
      </c>
      <c r="J34" s="388">
        <f>SUM(G34:I34)</f>
        <v>0</v>
      </c>
      <c r="K34" s="366" t="s">
        <v>42</v>
      </c>
      <c r="L34" s="250"/>
      <c r="M34" s="250"/>
      <c r="N34" s="250">
        <f>ROUND(D34*I34,2)</f>
        <v>0</v>
      </c>
      <c r="O34" s="250">
        <f t="shared" si="2"/>
        <v>0</v>
      </c>
      <c r="P34" s="360">
        <f>'Rider Rates'!$D$15</f>
        <v>45505</v>
      </c>
      <c r="R34" s="382"/>
      <c r="S34" s="376"/>
      <c r="T34" s="377"/>
      <c r="U34" s="335"/>
      <c r="V34" s="378"/>
      <c r="W34" s="335"/>
      <c r="X34" s="335"/>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335"/>
      <c r="AY34" s="335"/>
      <c r="AZ34" s="335"/>
      <c r="BA34" s="335"/>
      <c r="BB34" s="335"/>
      <c r="BC34" s="335"/>
      <c r="BD34" s="335"/>
      <c r="BE34" s="335"/>
      <c r="BF34" s="335"/>
      <c r="BG34" s="335"/>
      <c r="BH34" s="335"/>
      <c r="BI34" s="335"/>
      <c r="BJ34" s="335"/>
      <c r="BK34" s="335"/>
      <c r="BL34" s="335"/>
      <c r="BM34" s="335"/>
      <c r="BN34" s="335"/>
      <c r="BO34" s="335"/>
      <c r="BP34" s="335"/>
      <c r="BQ34" s="335"/>
      <c r="BR34" s="335"/>
      <c r="BS34" s="335"/>
      <c r="BT34" s="335"/>
      <c r="BU34" s="335"/>
      <c r="BV34" s="335"/>
      <c r="BW34" s="335"/>
      <c r="BX34" s="335"/>
      <c r="BY34" s="335"/>
      <c r="BZ34" s="335"/>
      <c r="CA34" s="335"/>
      <c r="CB34" s="335"/>
      <c r="CC34" s="335"/>
      <c r="CD34" s="335"/>
      <c r="CE34" s="335"/>
      <c r="CF34" s="335"/>
      <c r="CG34" s="335"/>
      <c r="CH34" s="335"/>
      <c r="CI34" s="335"/>
      <c r="CJ34" s="335"/>
      <c r="CK34" s="335"/>
      <c r="CL34" s="335"/>
      <c r="CM34" s="335"/>
      <c r="CN34" s="335"/>
      <c r="CO34" s="335"/>
      <c r="CP34" s="335"/>
      <c r="CQ34" s="335"/>
      <c r="CR34" s="335"/>
      <c r="CS34" s="335"/>
      <c r="CT34" s="335"/>
      <c r="CU34" s="335"/>
      <c r="CV34" s="335"/>
      <c r="CW34" s="335"/>
      <c r="CX34" s="335"/>
      <c r="CY34" s="335"/>
      <c r="CZ34" s="335"/>
      <c r="DA34" s="335"/>
      <c r="DB34" s="335"/>
      <c r="DC34" s="335"/>
      <c r="DD34" s="335"/>
      <c r="DE34" s="335"/>
      <c r="DF34" s="335"/>
      <c r="DG34" s="335"/>
      <c r="DH34" s="335"/>
      <c r="DI34" s="335"/>
      <c r="DJ34" s="335"/>
      <c r="DK34" s="335"/>
      <c r="DL34" s="335"/>
      <c r="DM34" s="335"/>
      <c r="DN34" s="335"/>
      <c r="DO34" s="335"/>
      <c r="DP34" s="335"/>
      <c r="DQ34" s="335"/>
      <c r="DR34" s="335"/>
      <c r="DS34" s="335"/>
      <c r="DT34" s="335"/>
      <c r="DU34" s="335"/>
      <c r="DV34" s="335"/>
      <c r="DW34" s="335"/>
      <c r="DX34" s="335"/>
      <c r="DY34" s="335"/>
      <c r="DZ34" s="335"/>
      <c r="EA34" s="335"/>
      <c r="EB34" s="335"/>
      <c r="EC34" s="335"/>
      <c r="ED34" s="335"/>
      <c r="EE34" s="335"/>
      <c r="EF34" s="335"/>
      <c r="EG34" s="335"/>
      <c r="EH34" s="335"/>
      <c r="EI34" s="335"/>
      <c r="EJ34" s="335"/>
      <c r="EK34" s="335"/>
      <c r="EL34" s="335"/>
      <c r="EM34" s="335"/>
      <c r="EN34" s="335"/>
      <c r="EO34" s="335"/>
      <c r="EP34" s="335"/>
      <c r="EQ34" s="335"/>
      <c r="ER34" s="335"/>
      <c r="ES34" s="335"/>
      <c r="ET34" s="335"/>
      <c r="EU34" s="335"/>
      <c r="EV34" s="335"/>
      <c r="EW34" s="335"/>
      <c r="EX34" s="335"/>
      <c r="EY34" s="335"/>
      <c r="EZ34" s="335"/>
      <c r="FA34" s="335"/>
      <c r="FB34" s="335"/>
      <c r="FC34" s="335"/>
      <c r="FD34" s="335"/>
      <c r="FE34" s="335"/>
      <c r="FF34" s="335"/>
      <c r="FG34" s="335"/>
      <c r="FH34" s="335"/>
      <c r="FI34" s="335"/>
      <c r="FJ34" s="335"/>
      <c r="FK34" s="335"/>
      <c r="FL34" s="335"/>
      <c r="FM34" s="335"/>
      <c r="FN34" s="335"/>
      <c r="FO34" s="335"/>
      <c r="FP34" s="335"/>
      <c r="FQ34" s="335"/>
      <c r="FR34" s="335"/>
      <c r="FS34" s="335"/>
      <c r="FT34" s="335"/>
      <c r="FU34" s="335"/>
      <c r="FV34" s="335"/>
      <c r="FW34" s="335"/>
      <c r="FX34" s="335"/>
      <c r="FY34" s="335"/>
      <c r="FZ34" s="335"/>
      <c r="GA34" s="335"/>
      <c r="GB34" s="335"/>
      <c r="GC34" s="335"/>
      <c r="GD34" s="335"/>
      <c r="GE34" s="335"/>
      <c r="GF34" s="335"/>
      <c r="GG34" s="335"/>
      <c r="GH34" s="335"/>
      <c r="GI34" s="335"/>
      <c r="GJ34" s="335"/>
      <c r="GK34" s="335"/>
      <c r="GL34" s="335"/>
      <c r="GM34" s="335"/>
      <c r="GN34" s="335"/>
      <c r="GO34" s="335"/>
      <c r="GP34" s="335"/>
      <c r="GQ34" s="335"/>
      <c r="GR34" s="335"/>
      <c r="GS34" s="335"/>
      <c r="GT34" s="335"/>
      <c r="GU34" s="335"/>
      <c r="GV34" s="335"/>
      <c r="GW34" s="335"/>
      <c r="GX34" s="335"/>
      <c r="GY34" s="335"/>
      <c r="GZ34" s="335"/>
      <c r="HA34" s="335"/>
      <c r="HB34" s="335"/>
      <c r="HC34" s="335"/>
      <c r="HD34" s="335"/>
      <c r="HE34" s="335"/>
      <c r="HF34" s="335"/>
      <c r="HG34" s="335"/>
      <c r="HH34" s="335"/>
      <c r="HI34" s="335"/>
      <c r="HJ34" s="335"/>
      <c r="HK34" s="335"/>
      <c r="HL34" s="335"/>
      <c r="HM34" s="335"/>
    </row>
    <row r="35" spans="1:221" x14ac:dyDescent="0.25">
      <c r="A35" s="394" t="s">
        <v>237</v>
      </c>
      <c r="B35" s="335"/>
      <c r="C35" s="335"/>
      <c r="D35" s="392">
        <f>$N$24</f>
        <v>10</v>
      </c>
      <c r="E35" s="363" t="s">
        <v>122</v>
      </c>
      <c r="F35" s="364" t="s">
        <v>8</v>
      </c>
      <c r="G35" s="388"/>
      <c r="H35" s="388"/>
      <c r="I35" s="393">
        <f>'Rider Rates'!$B$18+'Rider Rates'!$E$18</f>
        <v>0</v>
      </c>
      <c r="J35" s="393">
        <f>SUM(G35:I35)</f>
        <v>0</v>
      </c>
      <c r="K35" s="366"/>
      <c r="L35" s="250"/>
      <c r="M35" s="250"/>
      <c r="N35" s="250">
        <f>ROUND($D$35*'Rider Rates'!$B$18,2)+ROUND($D$35*'Rider Rates'!$E$18,2)</f>
        <v>0</v>
      </c>
      <c r="O35" s="250">
        <f t="shared" si="2"/>
        <v>0</v>
      </c>
      <c r="P35" s="360">
        <f>MAX('Rider Rates'!$D$18,'Rider Rates'!$F$18)</f>
        <v>44531</v>
      </c>
      <c r="R35" s="382"/>
      <c r="S35" s="376"/>
      <c r="T35" s="377"/>
      <c r="U35" s="335"/>
      <c r="V35" s="378"/>
      <c r="W35" s="335"/>
      <c r="X35" s="335"/>
      <c r="Y35" s="335"/>
      <c r="Z35" s="335"/>
      <c r="AA35" s="335"/>
      <c r="AB35" s="335"/>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c r="AZ35" s="335"/>
      <c r="BA35" s="335"/>
      <c r="BB35" s="335"/>
      <c r="BC35" s="335"/>
      <c r="BD35" s="335"/>
      <c r="BE35" s="335"/>
      <c r="BF35" s="335"/>
      <c r="BG35" s="335"/>
      <c r="BH35" s="335"/>
      <c r="BI35" s="335"/>
      <c r="BJ35" s="335"/>
      <c r="BK35" s="335"/>
      <c r="BL35" s="335"/>
      <c r="BM35" s="335"/>
      <c r="BN35" s="335"/>
      <c r="BO35" s="335"/>
      <c r="BP35" s="335"/>
      <c r="BQ35" s="335"/>
      <c r="BR35" s="335"/>
      <c r="BS35" s="335"/>
      <c r="BT35" s="335"/>
      <c r="BU35" s="335"/>
      <c r="BV35" s="335"/>
      <c r="BW35" s="335"/>
      <c r="BX35" s="335"/>
      <c r="BY35" s="335"/>
      <c r="BZ35" s="335"/>
      <c r="CA35" s="335"/>
      <c r="CB35" s="335"/>
      <c r="CC35" s="335"/>
      <c r="CD35" s="335"/>
      <c r="CE35" s="335"/>
      <c r="CF35" s="335"/>
      <c r="CG35" s="335"/>
      <c r="CH35" s="335"/>
      <c r="CI35" s="335"/>
      <c r="CJ35" s="335"/>
      <c r="CK35" s="335"/>
      <c r="CL35" s="335"/>
      <c r="CM35" s="335"/>
      <c r="CN35" s="335"/>
      <c r="CO35" s="335"/>
      <c r="CP35" s="335"/>
      <c r="CQ35" s="335"/>
      <c r="CR35" s="335"/>
      <c r="CS35" s="335"/>
      <c r="CT35" s="335"/>
      <c r="CU35" s="335"/>
      <c r="CV35" s="335"/>
      <c r="CW35" s="335"/>
      <c r="CX35" s="335"/>
      <c r="CY35" s="335"/>
      <c r="CZ35" s="335"/>
      <c r="DA35" s="335"/>
      <c r="DB35" s="335"/>
      <c r="DC35" s="335"/>
      <c r="DD35" s="335"/>
      <c r="DE35" s="335"/>
      <c r="DF35" s="335"/>
      <c r="DG35" s="335"/>
      <c r="DH35" s="335"/>
      <c r="DI35" s="335"/>
      <c r="DJ35" s="335"/>
      <c r="DK35" s="335"/>
      <c r="DL35" s="335"/>
      <c r="DM35" s="335"/>
      <c r="DN35" s="335"/>
      <c r="DO35" s="335"/>
      <c r="DP35" s="335"/>
      <c r="DQ35" s="335"/>
      <c r="DR35" s="335"/>
      <c r="DS35" s="335"/>
      <c r="DT35" s="335"/>
      <c r="DU35" s="335"/>
      <c r="DV35" s="335"/>
      <c r="DW35" s="335"/>
      <c r="DX35" s="335"/>
      <c r="DY35" s="335"/>
      <c r="DZ35" s="335"/>
      <c r="EA35" s="335"/>
      <c r="EB35" s="335"/>
      <c r="EC35" s="335"/>
      <c r="ED35" s="335"/>
      <c r="EE35" s="335"/>
      <c r="EF35" s="335"/>
      <c r="EG35" s="335"/>
      <c r="EH35" s="335"/>
      <c r="EI35" s="335"/>
      <c r="EJ35" s="335"/>
      <c r="EK35" s="335"/>
      <c r="EL35" s="335"/>
      <c r="EM35" s="335"/>
      <c r="EN35" s="335"/>
      <c r="EO35" s="335"/>
      <c r="EP35" s="335"/>
      <c r="EQ35" s="335"/>
      <c r="ER35" s="335"/>
      <c r="ES35" s="335"/>
      <c r="ET35" s="335"/>
      <c r="EU35" s="335"/>
      <c r="EV35" s="335"/>
      <c r="EW35" s="335"/>
      <c r="EX35" s="335"/>
      <c r="EY35" s="335"/>
      <c r="EZ35" s="335"/>
      <c r="FA35" s="335"/>
      <c r="FB35" s="335"/>
      <c r="FC35" s="335"/>
      <c r="FD35" s="335"/>
      <c r="FE35" s="335"/>
      <c r="FF35" s="335"/>
      <c r="FG35" s="335"/>
      <c r="FH35" s="335"/>
      <c r="FI35" s="335"/>
      <c r="FJ35" s="335"/>
      <c r="FK35" s="335"/>
      <c r="FL35" s="335"/>
      <c r="FM35" s="335"/>
      <c r="FN35" s="335"/>
      <c r="FO35" s="335"/>
      <c r="FP35" s="335"/>
      <c r="FQ35" s="335"/>
      <c r="FR35" s="335"/>
      <c r="FS35" s="335"/>
      <c r="FT35" s="335"/>
      <c r="FU35" s="335"/>
      <c r="FV35" s="335"/>
      <c r="FW35" s="335"/>
      <c r="FX35" s="335"/>
      <c r="FY35" s="335"/>
      <c r="FZ35" s="335"/>
      <c r="GA35" s="335"/>
      <c r="GB35" s="335"/>
      <c r="GC35" s="335"/>
      <c r="GD35" s="335"/>
      <c r="GE35" s="335"/>
      <c r="GF35" s="335"/>
      <c r="GG35" s="335"/>
      <c r="GH35" s="335"/>
      <c r="GI35" s="335"/>
      <c r="GJ35" s="335"/>
      <c r="GK35" s="335"/>
      <c r="GL35" s="335"/>
      <c r="GM35" s="335"/>
      <c r="GN35" s="335"/>
      <c r="GO35" s="335"/>
      <c r="GP35" s="335"/>
      <c r="GQ35" s="335"/>
      <c r="GR35" s="335"/>
      <c r="GS35" s="335"/>
      <c r="GT35" s="335"/>
      <c r="GU35" s="335"/>
      <c r="GV35" s="335"/>
      <c r="GW35" s="335"/>
      <c r="GX35" s="335"/>
      <c r="GY35" s="335"/>
      <c r="GZ35" s="335"/>
      <c r="HA35" s="335"/>
      <c r="HB35" s="335"/>
      <c r="HC35" s="335"/>
      <c r="HD35" s="335"/>
      <c r="HE35" s="335"/>
      <c r="HF35" s="335"/>
      <c r="HG35" s="335"/>
      <c r="HH35" s="335"/>
      <c r="HI35" s="335"/>
      <c r="HJ35" s="335"/>
      <c r="HK35" s="335"/>
      <c r="HL35" s="335"/>
      <c r="HM35" s="335"/>
    </row>
    <row r="36" spans="1:221" x14ac:dyDescent="0.25">
      <c r="A36" s="394" t="s">
        <v>186</v>
      </c>
      <c r="B36" s="335"/>
      <c r="C36" s="335"/>
      <c r="D36" s="362">
        <f>'Customer Info'!$B$21+'Customer Info'!$B$22</f>
        <v>0</v>
      </c>
      <c r="E36" s="363" t="s">
        <v>41</v>
      </c>
      <c r="F36" s="364" t="s">
        <v>8</v>
      </c>
      <c r="G36" s="388"/>
      <c r="H36" s="388"/>
      <c r="I36" s="388"/>
      <c r="J36" s="395">
        <f>SUM(G36:H36)</f>
        <v>0</v>
      </c>
      <c r="K36" s="366" t="s">
        <v>42</v>
      </c>
      <c r="L36" s="250">
        <f>ROUND(D36*G36,2)</f>
        <v>0</v>
      </c>
      <c r="M36" s="250"/>
      <c r="N36" s="250"/>
      <c r="O36" s="250">
        <f t="shared" si="2"/>
        <v>0</v>
      </c>
      <c r="P36" s="360">
        <f>'Rider Rates'!$D$21</f>
        <v>45444</v>
      </c>
      <c r="R36" s="382"/>
      <c r="S36" s="376"/>
      <c r="T36" s="377"/>
      <c r="U36" s="335"/>
      <c r="V36" s="378"/>
      <c r="W36" s="335"/>
      <c r="X36" s="335"/>
      <c r="Y36" s="335"/>
      <c r="Z36" s="335"/>
      <c r="AA36" s="335"/>
      <c r="AB36" s="335"/>
      <c r="AC36" s="335"/>
      <c r="AD36" s="335"/>
      <c r="AE36" s="335"/>
      <c r="AF36" s="335"/>
      <c r="AG36" s="335"/>
      <c r="AH36" s="335"/>
      <c r="AI36" s="335"/>
      <c r="AJ36" s="335"/>
      <c r="AK36" s="335"/>
      <c r="AL36" s="335"/>
      <c r="AM36" s="335"/>
      <c r="AN36" s="335"/>
      <c r="AO36" s="335"/>
      <c r="AP36" s="335"/>
      <c r="AQ36" s="335"/>
      <c r="AR36" s="335"/>
      <c r="AS36" s="335"/>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c r="BU36" s="335"/>
      <c r="BV36" s="335"/>
      <c r="BW36" s="335"/>
      <c r="BX36" s="335"/>
      <c r="BY36" s="335"/>
      <c r="BZ36" s="335"/>
      <c r="CA36" s="335"/>
      <c r="CB36" s="335"/>
      <c r="CC36" s="335"/>
      <c r="CD36" s="335"/>
      <c r="CE36" s="335"/>
      <c r="CF36" s="335"/>
      <c r="CG36" s="335"/>
      <c r="CH36" s="335"/>
      <c r="CI36" s="335"/>
      <c r="CJ36" s="335"/>
      <c r="CK36" s="335"/>
      <c r="CL36" s="335"/>
      <c r="CM36" s="335"/>
      <c r="CN36" s="335"/>
      <c r="CO36" s="335"/>
      <c r="CP36" s="335"/>
      <c r="CQ36" s="335"/>
      <c r="CR36" s="335"/>
      <c r="CS36" s="335"/>
      <c r="CT36" s="335"/>
      <c r="CU36" s="335"/>
      <c r="CV36" s="335"/>
      <c r="CW36" s="335"/>
      <c r="CX36" s="335"/>
      <c r="CY36" s="335"/>
      <c r="CZ36" s="335"/>
      <c r="DA36" s="335"/>
      <c r="DB36" s="335"/>
      <c r="DC36" s="335"/>
      <c r="DD36" s="335"/>
      <c r="DE36" s="335"/>
      <c r="DF36" s="335"/>
      <c r="DG36" s="335"/>
      <c r="DH36" s="335"/>
      <c r="DI36" s="335"/>
      <c r="DJ36" s="335"/>
      <c r="DK36" s="335"/>
      <c r="DL36" s="335"/>
      <c r="DM36" s="335"/>
      <c r="DN36" s="335"/>
      <c r="DO36" s="335"/>
      <c r="DP36" s="335"/>
      <c r="DQ36" s="335"/>
      <c r="DR36" s="335"/>
      <c r="DS36" s="335"/>
      <c r="DT36" s="335"/>
      <c r="DU36" s="335"/>
      <c r="DV36" s="335"/>
      <c r="DW36" s="335"/>
      <c r="DX36" s="335"/>
      <c r="DY36" s="335"/>
      <c r="DZ36" s="335"/>
      <c r="EA36" s="335"/>
      <c r="EB36" s="335"/>
      <c r="EC36" s="335"/>
      <c r="ED36" s="335"/>
      <c r="EE36" s="335"/>
      <c r="EF36" s="335"/>
      <c r="EG36" s="335"/>
      <c r="EH36" s="335"/>
      <c r="EI36" s="335"/>
      <c r="EJ36" s="335"/>
      <c r="EK36" s="335"/>
      <c r="EL36" s="335"/>
      <c r="EM36" s="335"/>
      <c r="EN36" s="335"/>
      <c r="EO36" s="335"/>
      <c r="EP36" s="335"/>
      <c r="EQ36" s="335"/>
      <c r="ER36" s="335"/>
      <c r="ES36" s="335"/>
      <c r="ET36" s="335"/>
      <c r="EU36" s="335"/>
      <c r="EV36" s="335"/>
      <c r="EW36" s="335"/>
      <c r="EX36" s="335"/>
      <c r="EY36" s="335"/>
      <c r="EZ36" s="335"/>
      <c r="FA36" s="335"/>
      <c r="FB36" s="335"/>
      <c r="FC36" s="335"/>
      <c r="FD36" s="335"/>
      <c r="FE36" s="335"/>
      <c r="FF36" s="335"/>
      <c r="FG36" s="335"/>
      <c r="FH36" s="335"/>
      <c r="FI36" s="335"/>
      <c r="FJ36" s="335"/>
      <c r="FK36" s="335"/>
      <c r="FL36" s="335"/>
      <c r="FM36" s="335"/>
      <c r="FN36" s="335"/>
      <c r="FO36" s="335"/>
      <c r="FP36" s="335"/>
      <c r="FQ36" s="335"/>
      <c r="FR36" s="335"/>
      <c r="FS36" s="335"/>
      <c r="FT36" s="335"/>
      <c r="FU36" s="335"/>
      <c r="FV36" s="335"/>
      <c r="FW36" s="335"/>
      <c r="FX36" s="335"/>
      <c r="FY36" s="335"/>
      <c r="FZ36" s="335"/>
      <c r="GA36" s="335"/>
      <c r="GB36" s="335"/>
      <c r="GC36" s="335"/>
      <c r="GD36" s="335"/>
      <c r="GE36" s="335"/>
      <c r="GF36" s="335"/>
      <c r="GG36" s="335"/>
      <c r="GH36" s="335"/>
      <c r="GI36" s="335"/>
      <c r="GJ36" s="335"/>
      <c r="GK36" s="335"/>
      <c r="GL36" s="335"/>
      <c r="GM36" s="335"/>
      <c r="GN36" s="335"/>
      <c r="GO36" s="335"/>
      <c r="GP36" s="335"/>
      <c r="GQ36" s="335"/>
      <c r="GR36" s="335"/>
      <c r="GS36" s="335"/>
      <c r="GT36" s="335"/>
      <c r="GU36" s="335"/>
      <c r="GV36" s="335"/>
      <c r="GW36" s="335"/>
      <c r="GX36" s="335"/>
      <c r="GY36" s="335"/>
      <c r="GZ36" s="335"/>
      <c r="HA36" s="335"/>
      <c r="HB36" s="335"/>
      <c r="HC36" s="335"/>
      <c r="HD36" s="335"/>
      <c r="HE36" s="335"/>
      <c r="HF36" s="335"/>
      <c r="HG36" s="335"/>
      <c r="HH36" s="335"/>
      <c r="HI36" s="335"/>
      <c r="HJ36" s="335"/>
      <c r="HK36" s="335"/>
      <c r="HL36" s="335"/>
      <c r="HM36" s="335"/>
    </row>
    <row r="37" spans="1:221" x14ac:dyDescent="0.25">
      <c r="A37" s="396" t="s">
        <v>172</v>
      </c>
      <c r="B37" s="335"/>
      <c r="C37" s="335"/>
      <c r="D37" s="362">
        <f>'Customer Info'!$B$21+'Customer Info'!$B$22</f>
        <v>0</v>
      </c>
      <c r="E37" s="363" t="s">
        <v>41</v>
      </c>
      <c r="F37" s="364" t="s">
        <v>8</v>
      </c>
      <c r="G37" s="388"/>
      <c r="H37" s="388"/>
      <c r="I37" s="388"/>
      <c r="J37" s="395">
        <f>SUM(G37:H37)</f>
        <v>0</v>
      </c>
      <c r="K37" s="366" t="s">
        <v>42</v>
      </c>
      <c r="L37" s="250">
        <f>ROUND(D37*G37,2)</f>
        <v>0</v>
      </c>
      <c r="M37" s="250"/>
      <c r="N37" s="250"/>
      <c r="O37" s="250">
        <f t="shared" si="2"/>
        <v>0</v>
      </c>
      <c r="P37" s="360">
        <f>'Rider Rates'!$D$29</f>
        <v>45444</v>
      </c>
      <c r="R37" s="382"/>
      <c r="S37" s="376"/>
      <c r="T37" s="377"/>
      <c r="U37" s="335"/>
      <c r="V37" s="378"/>
      <c r="W37" s="335"/>
      <c r="X37" s="335"/>
      <c r="Y37" s="335"/>
      <c r="Z37" s="335"/>
      <c r="AA37" s="335"/>
      <c r="AB37" s="335"/>
      <c r="AC37" s="335"/>
      <c r="AD37" s="335"/>
      <c r="AE37" s="335"/>
      <c r="AF37" s="335"/>
      <c r="AG37" s="335"/>
      <c r="AH37" s="335"/>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c r="BE37" s="335"/>
      <c r="BF37" s="335"/>
      <c r="BG37" s="335"/>
      <c r="BH37" s="335"/>
      <c r="BI37" s="335"/>
      <c r="BJ37" s="335"/>
      <c r="BK37" s="335"/>
      <c r="BL37" s="335"/>
      <c r="BM37" s="335"/>
      <c r="BN37" s="335"/>
      <c r="BO37" s="335"/>
      <c r="BP37" s="335"/>
      <c r="BQ37" s="335"/>
      <c r="BR37" s="335"/>
      <c r="BS37" s="335"/>
      <c r="BT37" s="335"/>
      <c r="BU37" s="335"/>
      <c r="BV37" s="335"/>
      <c r="BW37" s="335"/>
      <c r="BX37" s="335"/>
      <c r="BY37" s="335"/>
      <c r="BZ37" s="335"/>
      <c r="CA37" s="335"/>
      <c r="CB37" s="335"/>
      <c r="CC37" s="335"/>
      <c r="CD37" s="335"/>
      <c r="CE37" s="335"/>
      <c r="CF37" s="335"/>
      <c r="CG37" s="335"/>
      <c r="CH37" s="335"/>
      <c r="CI37" s="335"/>
      <c r="CJ37" s="335"/>
      <c r="CK37" s="335"/>
      <c r="CL37" s="335"/>
      <c r="CM37" s="335"/>
      <c r="CN37" s="335"/>
      <c r="CO37" s="335"/>
      <c r="CP37" s="335"/>
      <c r="CQ37" s="335"/>
      <c r="CR37" s="335"/>
      <c r="CS37" s="335"/>
      <c r="CT37" s="335"/>
      <c r="CU37" s="335"/>
      <c r="CV37" s="335"/>
      <c r="CW37" s="335"/>
      <c r="CX37" s="335"/>
      <c r="CY37" s="335"/>
      <c r="CZ37" s="335"/>
      <c r="DA37" s="335"/>
      <c r="DB37" s="335"/>
      <c r="DC37" s="335"/>
      <c r="DD37" s="335"/>
      <c r="DE37" s="335"/>
      <c r="DF37" s="335"/>
      <c r="DG37" s="335"/>
      <c r="DH37" s="335"/>
      <c r="DI37" s="335"/>
      <c r="DJ37" s="335"/>
      <c r="DK37" s="335"/>
      <c r="DL37" s="335"/>
      <c r="DM37" s="335"/>
      <c r="DN37" s="335"/>
      <c r="DO37" s="335"/>
      <c r="DP37" s="335"/>
      <c r="DQ37" s="335"/>
      <c r="DR37" s="335"/>
      <c r="DS37" s="335"/>
      <c r="DT37" s="335"/>
      <c r="DU37" s="335"/>
      <c r="DV37" s="335"/>
      <c r="DW37" s="335"/>
      <c r="DX37" s="335"/>
      <c r="DY37" s="335"/>
      <c r="DZ37" s="335"/>
      <c r="EA37" s="335"/>
      <c r="EB37" s="335"/>
      <c r="EC37" s="335"/>
      <c r="ED37" s="335"/>
      <c r="EE37" s="335"/>
      <c r="EF37" s="335"/>
      <c r="EG37" s="335"/>
      <c r="EH37" s="335"/>
      <c r="EI37" s="335"/>
      <c r="EJ37" s="335"/>
      <c r="EK37" s="335"/>
      <c r="EL37" s="335"/>
      <c r="EM37" s="335"/>
      <c r="EN37" s="335"/>
      <c r="EO37" s="335"/>
      <c r="EP37" s="335"/>
      <c r="EQ37" s="335"/>
      <c r="ER37" s="335"/>
      <c r="ES37" s="335"/>
      <c r="ET37" s="335"/>
      <c r="EU37" s="335"/>
      <c r="EV37" s="335"/>
      <c r="EW37" s="335"/>
      <c r="EX37" s="335"/>
      <c r="EY37" s="335"/>
      <c r="EZ37" s="335"/>
      <c r="FA37" s="335"/>
      <c r="FB37" s="335"/>
      <c r="FC37" s="335"/>
      <c r="FD37" s="335"/>
      <c r="FE37" s="335"/>
      <c r="FF37" s="335"/>
      <c r="FG37" s="335"/>
      <c r="FH37" s="335"/>
      <c r="FI37" s="335"/>
      <c r="FJ37" s="335"/>
      <c r="FK37" s="335"/>
      <c r="FL37" s="335"/>
      <c r="FM37" s="335"/>
      <c r="FN37" s="335"/>
      <c r="FO37" s="335"/>
      <c r="FP37" s="335"/>
      <c r="FQ37" s="335"/>
      <c r="FR37" s="335"/>
      <c r="FS37" s="335"/>
      <c r="FT37" s="335"/>
      <c r="FU37" s="335"/>
      <c r="FV37" s="335"/>
      <c r="FW37" s="335"/>
      <c r="FX37" s="335"/>
      <c r="FY37" s="335"/>
      <c r="FZ37" s="335"/>
      <c r="GA37" s="335"/>
      <c r="GB37" s="335"/>
      <c r="GC37" s="335"/>
      <c r="GD37" s="335"/>
      <c r="GE37" s="335"/>
      <c r="GF37" s="335"/>
      <c r="GG37" s="335"/>
      <c r="GH37" s="335"/>
      <c r="GI37" s="335"/>
      <c r="GJ37" s="335"/>
      <c r="GK37" s="335"/>
      <c r="GL37" s="335"/>
      <c r="GM37" s="335"/>
      <c r="GN37" s="335"/>
      <c r="GO37" s="335"/>
      <c r="GP37" s="335"/>
      <c r="GQ37" s="335"/>
      <c r="GR37" s="335"/>
      <c r="GS37" s="335"/>
      <c r="GT37" s="335"/>
      <c r="GU37" s="335"/>
      <c r="GV37" s="335"/>
      <c r="GW37" s="335"/>
      <c r="GX37" s="335"/>
      <c r="GY37" s="335"/>
      <c r="GZ37" s="335"/>
      <c r="HA37" s="335"/>
      <c r="HB37" s="335"/>
      <c r="HC37" s="335"/>
      <c r="HD37" s="335"/>
      <c r="HE37" s="335"/>
      <c r="HF37" s="335"/>
      <c r="HG37" s="335"/>
      <c r="HH37" s="335"/>
      <c r="HI37" s="335"/>
      <c r="HJ37" s="335"/>
      <c r="HK37" s="335"/>
      <c r="HL37" s="335"/>
      <c r="HM37" s="335"/>
    </row>
    <row r="38" spans="1:221" x14ac:dyDescent="0.25">
      <c r="A38" s="394" t="s">
        <v>193</v>
      </c>
      <c r="B38" s="335"/>
      <c r="C38" s="335"/>
      <c r="D38" s="362">
        <f>'Customer Info'!$B$21+'Customer Info'!$B$22</f>
        <v>0</v>
      </c>
      <c r="E38" s="363" t="s">
        <v>41</v>
      </c>
      <c r="F38" s="364" t="s">
        <v>8</v>
      </c>
      <c r="G38" s="388"/>
      <c r="H38" s="388"/>
      <c r="I38" s="388"/>
      <c r="J38" s="395">
        <f>SUM(G38:H38)</f>
        <v>0</v>
      </c>
      <c r="K38" s="366" t="s">
        <v>42</v>
      </c>
      <c r="L38" s="250">
        <f>ROUND(D38*G38,2)</f>
        <v>0</v>
      </c>
      <c r="M38" s="250"/>
      <c r="N38" s="250"/>
      <c r="O38" s="250">
        <f>SUM(L38:N38)</f>
        <v>0</v>
      </c>
      <c r="P38" s="360">
        <f>'Rider Rates'!$D$45</f>
        <v>45747</v>
      </c>
      <c r="R38" s="382"/>
      <c r="S38" s="376"/>
      <c r="T38" s="377"/>
      <c r="U38" s="335"/>
      <c r="V38" s="378"/>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35"/>
      <c r="BM38" s="335"/>
      <c r="BN38" s="335"/>
      <c r="BO38" s="335"/>
      <c r="BP38" s="335"/>
      <c r="BQ38" s="335"/>
      <c r="BR38" s="335"/>
      <c r="BS38" s="335"/>
      <c r="BT38" s="335"/>
      <c r="BU38" s="335"/>
      <c r="BV38" s="335"/>
      <c r="BW38" s="335"/>
      <c r="BX38" s="335"/>
      <c r="BY38" s="335"/>
      <c r="BZ38" s="335"/>
      <c r="CA38" s="335"/>
      <c r="CB38" s="335"/>
      <c r="CC38" s="335"/>
      <c r="CD38" s="335"/>
      <c r="CE38" s="335"/>
      <c r="CF38" s="335"/>
      <c r="CG38" s="335"/>
      <c r="CH38" s="335"/>
      <c r="CI38" s="335"/>
      <c r="CJ38" s="335"/>
      <c r="CK38" s="335"/>
      <c r="CL38" s="335"/>
      <c r="CM38" s="335"/>
      <c r="CN38" s="335"/>
      <c r="CO38" s="335"/>
      <c r="CP38" s="335"/>
      <c r="CQ38" s="335"/>
      <c r="CR38" s="335"/>
      <c r="CS38" s="335"/>
      <c r="CT38" s="335"/>
      <c r="CU38" s="335"/>
      <c r="CV38" s="335"/>
      <c r="CW38" s="335"/>
      <c r="CX38" s="335"/>
      <c r="CY38" s="335"/>
      <c r="CZ38" s="335"/>
      <c r="DA38" s="335"/>
      <c r="DB38" s="335"/>
      <c r="DC38" s="335"/>
      <c r="DD38" s="335"/>
      <c r="DE38" s="335"/>
      <c r="DF38" s="335"/>
      <c r="DG38" s="335"/>
      <c r="DH38" s="335"/>
      <c r="DI38" s="335"/>
      <c r="DJ38" s="335"/>
      <c r="DK38" s="335"/>
      <c r="DL38" s="335"/>
      <c r="DM38" s="335"/>
      <c r="DN38" s="335"/>
      <c r="DO38" s="335"/>
      <c r="DP38" s="335"/>
      <c r="DQ38" s="335"/>
      <c r="DR38" s="335"/>
      <c r="DS38" s="335"/>
      <c r="DT38" s="335"/>
      <c r="DU38" s="335"/>
      <c r="DV38" s="335"/>
      <c r="DW38" s="335"/>
      <c r="DX38" s="335"/>
      <c r="DY38" s="335"/>
      <c r="DZ38" s="335"/>
      <c r="EA38" s="335"/>
      <c r="EB38" s="335"/>
      <c r="EC38" s="335"/>
      <c r="ED38" s="335"/>
      <c r="EE38" s="335"/>
      <c r="EF38" s="335"/>
      <c r="EG38" s="335"/>
      <c r="EH38" s="335"/>
      <c r="EI38" s="335"/>
      <c r="EJ38" s="335"/>
      <c r="EK38" s="335"/>
      <c r="EL38" s="335"/>
      <c r="EM38" s="335"/>
      <c r="EN38" s="335"/>
      <c r="EO38" s="335"/>
      <c r="EP38" s="335"/>
      <c r="EQ38" s="335"/>
      <c r="ER38" s="335"/>
      <c r="ES38" s="335"/>
      <c r="ET38" s="335"/>
      <c r="EU38" s="335"/>
      <c r="EV38" s="335"/>
      <c r="EW38" s="335"/>
      <c r="EX38" s="335"/>
      <c r="EY38" s="335"/>
      <c r="EZ38" s="335"/>
      <c r="FA38" s="335"/>
      <c r="FB38" s="335"/>
      <c r="FC38" s="335"/>
      <c r="FD38" s="335"/>
      <c r="FE38" s="335"/>
      <c r="FF38" s="335"/>
      <c r="FG38" s="335"/>
      <c r="FH38" s="335"/>
      <c r="FI38" s="335"/>
      <c r="FJ38" s="335"/>
      <c r="FK38" s="335"/>
      <c r="FL38" s="335"/>
      <c r="FM38" s="335"/>
      <c r="FN38" s="335"/>
      <c r="FO38" s="335"/>
      <c r="FP38" s="335"/>
      <c r="FQ38" s="335"/>
      <c r="FR38" s="335"/>
      <c r="FS38" s="335"/>
      <c r="FT38" s="335"/>
      <c r="FU38" s="335"/>
      <c r="FV38" s="335"/>
      <c r="FW38" s="335"/>
      <c r="FX38" s="335"/>
      <c r="FY38" s="335"/>
      <c r="FZ38" s="335"/>
      <c r="GA38" s="335"/>
      <c r="GB38" s="335"/>
      <c r="GC38" s="335"/>
      <c r="GD38" s="335"/>
      <c r="GE38" s="335"/>
      <c r="GF38" s="335"/>
      <c r="GG38" s="335"/>
      <c r="GH38" s="335"/>
      <c r="GI38" s="335"/>
      <c r="GJ38" s="335"/>
      <c r="GK38" s="335"/>
      <c r="GL38" s="335"/>
      <c r="GM38" s="335"/>
      <c r="GN38" s="335"/>
      <c r="GO38" s="335"/>
      <c r="GP38" s="335"/>
      <c r="GQ38" s="335"/>
      <c r="GR38" s="335"/>
      <c r="GS38" s="335"/>
      <c r="GT38" s="335"/>
      <c r="GU38" s="335"/>
      <c r="GV38" s="335"/>
      <c r="GW38" s="335"/>
      <c r="GX38" s="335"/>
      <c r="GY38" s="335"/>
      <c r="GZ38" s="335"/>
      <c r="HA38" s="335"/>
      <c r="HB38" s="335"/>
      <c r="HC38" s="335"/>
      <c r="HD38" s="335"/>
      <c r="HE38" s="335"/>
      <c r="HF38" s="335"/>
      <c r="HG38" s="335"/>
      <c r="HH38" s="335"/>
      <c r="HI38" s="335"/>
      <c r="HJ38" s="335"/>
      <c r="HK38" s="335"/>
      <c r="HL38" s="335"/>
      <c r="HM38" s="335"/>
    </row>
    <row r="39" spans="1:221" x14ac:dyDescent="0.25">
      <c r="A39" s="396" t="s">
        <v>210</v>
      </c>
      <c r="B39" s="335"/>
      <c r="C39" s="335"/>
      <c r="D39" s="362"/>
      <c r="E39" s="363" t="s">
        <v>115</v>
      </c>
      <c r="F39" s="364" t="s">
        <v>15</v>
      </c>
      <c r="G39" s="388"/>
      <c r="H39" s="388"/>
      <c r="I39" s="388">
        <f>'Rider Rates'!D48</f>
        <v>1.17</v>
      </c>
      <c r="J39" s="388">
        <f>SUM(G39:I39)</f>
        <v>1.17</v>
      </c>
      <c r="K39" s="366" t="s">
        <v>42</v>
      </c>
      <c r="L39" s="250"/>
      <c r="M39" s="250"/>
      <c r="N39" s="250">
        <f>J39</f>
        <v>1.17</v>
      </c>
      <c r="O39" s="250">
        <f>SUM(L39:N39)</f>
        <v>1.17</v>
      </c>
      <c r="P39" s="360">
        <f>'Rider Rates'!E48</f>
        <v>45658</v>
      </c>
      <c r="R39" s="382"/>
      <c r="S39" s="376"/>
      <c r="T39" s="377"/>
      <c r="U39" s="335"/>
      <c r="V39" s="378"/>
      <c r="W39" s="335"/>
      <c r="X39" s="335"/>
      <c r="Y39" s="335"/>
      <c r="Z39" s="335"/>
      <c r="AA39" s="335"/>
      <c r="AB39" s="335"/>
      <c r="AC39" s="335"/>
      <c r="AD39" s="335"/>
      <c r="AE39" s="335"/>
      <c r="AF39" s="335"/>
      <c r="AG39" s="335"/>
      <c r="AH39" s="335"/>
      <c r="AI39" s="335"/>
      <c r="AJ39" s="335"/>
      <c r="AK39" s="335"/>
      <c r="AL39" s="335"/>
      <c r="AM39" s="335"/>
      <c r="AN39" s="335"/>
      <c r="AO39" s="335"/>
      <c r="AP39" s="335"/>
      <c r="AQ39" s="335"/>
      <c r="AR39" s="335"/>
      <c r="AS39" s="335"/>
      <c r="AT39" s="335"/>
      <c r="AU39" s="335"/>
      <c r="AV39" s="335"/>
      <c r="AW39" s="335"/>
      <c r="AX39" s="335"/>
      <c r="AY39" s="335"/>
      <c r="AZ39" s="335"/>
      <c r="BA39" s="335"/>
      <c r="BB39" s="335"/>
      <c r="BC39" s="335"/>
      <c r="BD39" s="335"/>
      <c r="BE39" s="335"/>
      <c r="BF39" s="335"/>
      <c r="BG39" s="335"/>
      <c r="BH39" s="335"/>
      <c r="BI39" s="335"/>
      <c r="BJ39" s="335"/>
      <c r="BK39" s="335"/>
      <c r="BL39" s="335"/>
      <c r="BM39" s="335"/>
      <c r="BN39" s="335"/>
      <c r="BO39" s="335"/>
      <c r="BP39" s="335"/>
      <c r="BQ39" s="335"/>
      <c r="BR39" s="335"/>
      <c r="BS39" s="335"/>
      <c r="BT39" s="335"/>
      <c r="BU39" s="335"/>
      <c r="BV39" s="335"/>
      <c r="BW39" s="335"/>
      <c r="BX39" s="335"/>
      <c r="BY39" s="335"/>
      <c r="BZ39" s="335"/>
      <c r="CA39" s="335"/>
      <c r="CB39" s="335"/>
      <c r="CC39" s="335"/>
      <c r="CD39" s="335"/>
      <c r="CE39" s="335"/>
      <c r="CF39" s="335"/>
      <c r="CG39" s="335"/>
      <c r="CH39" s="335"/>
      <c r="CI39" s="335"/>
      <c r="CJ39" s="335"/>
      <c r="CK39" s="335"/>
      <c r="CL39" s="335"/>
      <c r="CM39" s="335"/>
      <c r="CN39" s="335"/>
      <c r="CO39" s="335"/>
      <c r="CP39" s="335"/>
      <c r="CQ39" s="335"/>
      <c r="CR39" s="335"/>
      <c r="CS39" s="335"/>
      <c r="CT39" s="335"/>
      <c r="CU39" s="335"/>
      <c r="CV39" s="335"/>
      <c r="CW39" s="335"/>
      <c r="CX39" s="335"/>
      <c r="CY39" s="335"/>
      <c r="CZ39" s="335"/>
      <c r="DA39" s="335"/>
      <c r="DB39" s="335"/>
      <c r="DC39" s="335"/>
      <c r="DD39" s="335"/>
      <c r="DE39" s="335"/>
      <c r="DF39" s="335"/>
      <c r="DG39" s="335"/>
      <c r="DH39" s="335"/>
      <c r="DI39" s="335"/>
      <c r="DJ39" s="335"/>
      <c r="DK39" s="335"/>
      <c r="DL39" s="335"/>
      <c r="DM39" s="335"/>
      <c r="DN39" s="335"/>
      <c r="DO39" s="335"/>
      <c r="DP39" s="335"/>
      <c r="DQ39" s="335"/>
      <c r="DR39" s="335"/>
      <c r="DS39" s="335"/>
      <c r="DT39" s="335"/>
      <c r="DU39" s="335"/>
      <c r="DV39" s="335"/>
      <c r="DW39" s="335"/>
      <c r="DX39" s="335"/>
      <c r="DY39" s="335"/>
      <c r="DZ39" s="335"/>
      <c r="EA39" s="335"/>
      <c r="EB39" s="335"/>
      <c r="EC39" s="335"/>
      <c r="ED39" s="335"/>
      <c r="EE39" s="335"/>
      <c r="EF39" s="335"/>
      <c r="EG39" s="335"/>
      <c r="EH39" s="335"/>
      <c r="EI39" s="335"/>
      <c r="EJ39" s="335"/>
      <c r="EK39" s="335"/>
      <c r="EL39" s="335"/>
      <c r="EM39" s="335"/>
      <c r="EN39" s="335"/>
      <c r="EO39" s="335"/>
      <c r="EP39" s="335"/>
      <c r="EQ39" s="335"/>
      <c r="ER39" s="335"/>
      <c r="ES39" s="335"/>
      <c r="ET39" s="335"/>
      <c r="EU39" s="335"/>
      <c r="EV39" s="335"/>
      <c r="EW39" s="335"/>
      <c r="EX39" s="335"/>
      <c r="EY39" s="335"/>
      <c r="EZ39" s="335"/>
      <c r="FA39" s="335"/>
      <c r="FB39" s="335"/>
      <c r="FC39" s="335"/>
      <c r="FD39" s="335"/>
      <c r="FE39" s="335"/>
      <c r="FF39" s="335"/>
      <c r="FG39" s="335"/>
      <c r="FH39" s="335"/>
      <c r="FI39" s="335"/>
      <c r="FJ39" s="335"/>
      <c r="FK39" s="335"/>
      <c r="FL39" s="335"/>
      <c r="FM39" s="335"/>
      <c r="FN39" s="335"/>
      <c r="FO39" s="335"/>
      <c r="FP39" s="335"/>
      <c r="FQ39" s="335"/>
      <c r="FR39" s="335"/>
      <c r="FS39" s="335"/>
      <c r="FT39" s="335"/>
      <c r="FU39" s="335"/>
      <c r="FV39" s="335"/>
      <c r="FW39" s="335"/>
      <c r="FX39" s="335"/>
      <c r="FY39" s="335"/>
      <c r="FZ39" s="335"/>
      <c r="GA39" s="335"/>
      <c r="GB39" s="335"/>
      <c r="GC39" s="335"/>
      <c r="GD39" s="335"/>
      <c r="GE39" s="335"/>
      <c r="GF39" s="335"/>
      <c r="GG39" s="335"/>
      <c r="GH39" s="335"/>
      <c r="GI39" s="335"/>
      <c r="GJ39" s="335"/>
      <c r="GK39" s="335"/>
      <c r="GL39" s="335"/>
      <c r="GM39" s="335"/>
      <c r="GN39" s="335"/>
      <c r="GO39" s="335"/>
      <c r="GP39" s="335"/>
      <c r="GQ39" s="335"/>
      <c r="GR39" s="335"/>
      <c r="GS39" s="335"/>
      <c r="GT39" s="335"/>
      <c r="GU39" s="335"/>
      <c r="GV39" s="335"/>
      <c r="GW39" s="335"/>
      <c r="GX39" s="335"/>
      <c r="GY39" s="335"/>
      <c r="GZ39" s="335"/>
      <c r="HA39" s="335"/>
      <c r="HB39" s="335"/>
      <c r="HC39" s="335"/>
      <c r="HD39" s="335"/>
      <c r="HE39" s="335"/>
      <c r="HF39" s="335"/>
      <c r="HG39" s="335"/>
      <c r="HH39" s="335"/>
      <c r="HI39" s="335"/>
      <c r="HJ39" s="335"/>
      <c r="HK39" s="335"/>
      <c r="HL39" s="335"/>
      <c r="HM39" s="335"/>
    </row>
    <row r="40" spans="1:221" x14ac:dyDescent="0.25">
      <c r="A40" s="394" t="s">
        <v>189</v>
      </c>
      <c r="B40" s="335"/>
      <c r="C40" s="335"/>
      <c r="D40" s="362">
        <f>IF($C$17&lt;0,0,$C$17)</f>
        <v>0</v>
      </c>
      <c r="E40" s="397" t="s">
        <v>41</v>
      </c>
      <c r="F40" s="364" t="s">
        <v>8</v>
      </c>
      <c r="G40" s="388"/>
      <c r="H40" s="388">
        <f>'Rider Rates'!$B$55</f>
        <v>3.5317099999999997E-2</v>
      </c>
      <c r="I40" s="388"/>
      <c r="J40" s="388">
        <f>SUM(G40:I40)</f>
        <v>3.5317099999999997E-2</v>
      </c>
      <c r="K40" s="366" t="s">
        <v>42</v>
      </c>
      <c r="L40" s="250"/>
      <c r="M40" s="250">
        <f>ROUND(D40*H40,2)</f>
        <v>0</v>
      </c>
      <c r="N40" s="398"/>
      <c r="O40" s="250">
        <f t="shared" si="2"/>
        <v>0</v>
      </c>
      <c r="P40" s="360">
        <f>'Rider Rates'!$D$55</f>
        <v>45747</v>
      </c>
      <c r="R40" s="382"/>
      <c r="S40" s="376"/>
      <c r="T40" s="377"/>
      <c r="U40" s="335"/>
      <c r="V40" s="378"/>
      <c r="W40" s="335"/>
      <c r="X40" s="335"/>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c r="BU40" s="335"/>
      <c r="BV40" s="335"/>
      <c r="BW40" s="335"/>
      <c r="BX40" s="335"/>
      <c r="BY40" s="335"/>
      <c r="BZ40" s="335"/>
      <c r="CA40" s="335"/>
      <c r="CB40" s="335"/>
      <c r="CC40" s="335"/>
      <c r="CD40" s="335"/>
      <c r="CE40" s="335"/>
      <c r="CF40" s="335"/>
      <c r="CG40" s="335"/>
      <c r="CH40" s="335"/>
      <c r="CI40" s="335"/>
      <c r="CJ40" s="335"/>
      <c r="CK40" s="335"/>
      <c r="CL40" s="335"/>
      <c r="CM40" s="335"/>
      <c r="CN40" s="335"/>
      <c r="CO40" s="335"/>
      <c r="CP40" s="335"/>
      <c r="CQ40" s="335"/>
      <c r="CR40" s="335"/>
      <c r="CS40" s="335"/>
      <c r="CT40" s="335"/>
      <c r="CU40" s="335"/>
      <c r="CV40" s="335"/>
      <c r="CW40" s="335"/>
      <c r="CX40" s="335"/>
      <c r="CY40" s="335"/>
      <c r="CZ40" s="335"/>
      <c r="DA40" s="335"/>
      <c r="DB40" s="335"/>
      <c r="DC40" s="335"/>
      <c r="DD40" s="335"/>
      <c r="DE40" s="335"/>
      <c r="DF40" s="335"/>
      <c r="DG40" s="335"/>
      <c r="DH40" s="335"/>
      <c r="DI40" s="335"/>
      <c r="DJ40" s="335"/>
      <c r="DK40" s="335"/>
      <c r="DL40" s="335"/>
      <c r="DM40" s="335"/>
      <c r="DN40" s="335"/>
      <c r="DO40" s="335"/>
      <c r="DP40" s="335"/>
      <c r="DQ40" s="335"/>
      <c r="DR40" s="335"/>
      <c r="DS40" s="335"/>
      <c r="DT40" s="335"/>
      <c r="DU40" s="335"/>
      <c r="DV40" s="335"/>
      <c r="DW40" s="335"/>
      <c r="DX40" s="335"/>
      <c r="DY40" s="335"/>
      <c r="DZ40" s="335"/>
      <c r="EA40" s="335"/>
      <c r="EB40" s="335"/>
      <c r="EC40" s="335"/>
      <c r="ED40" s="335"/>
      <c r="EE40" s="335"/>
      <c r="EF40" s="335"/>
      <c r="EG40" s="335"/>
      <c r="EH40" s="335"/>
      <c r="EI40" s="335"/>
      <c r="EJ40" s="335"/>
      <c r="EK40" s="335"/>
      <c r="EL40" s="335"/>
      <c r="EM40" s="335"/>
      <c r="EN40" s="335"/>
      <c r="EO40" s="335"/>
      <c r="EP40" s="335"/>
      <c r="EQ40" s="335"/>
      <c r="ER40" s="335"/>
      <c r="ES40" s="335"/>
      <c r="ET40" s="335"/>
      <c r="EU40" s="335"/>
      <c r="EV40" s="335"/>
      <c r="EW40" s="335"/>
      <c r="EX40" s="335"/>
      <c r="EY40" s="335"/>
      <c r="EZ40" s="335"/>
      <c r="FA40" s="335"/>
      <c r="FB40" s="335"/>
      <c r="FC40" s="335"/>
      <c r="FD40" s="335"/>
      <c r="FE40" s="335"/>
      <c r="FF40" s="335"/>
      <c r="FG40" s="335"/>
      <c r="FH40" s="335"/>
      <c r="FI40" s="335"/>
      <c r="FJ40" s="335"/>
      <c r="FK40" s="335"/>
      <c r="FL40" s="335"/>
      <c r="FM40" s="335"/>
      <c r="FN40" s="335"/>
      <c r="FO40" s="335"/>
      <c r="FP40" s="335"/>
      <c r="FQ40" s="335"/>
      <c r="FR40" s="335"/>
      <c r="FS40" s="335"/>
      <c r="FT40" s="335"/>
      <c r="FU40" s="335"/>
      <c r="FV40" s="335"/>
      <c r="FW40" s="335"/>
      <c r="FX40" s="335"/>
      <c r="FY40" s="335"/>
      <c r="FZ40" s="335"/>
      <c r="GA40" s="335"/>
      <c r="GB40" s="335"/>
      <c r="GC40" s="335"/>
      <c r="GD40" s="335"/>
      <c r="GE40" s="335"/>
      <c r="GF40" s="335"/>
      <c r="GG40" s="335"/>
      <c r="GH40" s="335"/>
      <c r="GI40" s="335"/>
      <c r="GJ40" s="335"/>
      <c r="GK40" s="335"/>
      <c r="GL40" s="335"/>
      <c r="GM40" s="335"/>
      <c r="GN40" s="335"/>
      <c r="GO40" s="335"/>
      <c r="GP40" s="335"/>
      <c r="GQ40" s="335"/>
      <c r="GR40" s="335"/>
      <c r="GS40" s="335"/>
      <c r="GT40" s="335"/>
      <c r="GU40" s="335"/>
      <c r="GV40" s="335"/>
      <c r="GW40" s="335"/>
      <c r="GX40" s="335"/>
      <c r="GY40" s="335"/>
      <c r="GZ40" s="335"/>
      <c r="HA40" s="335"/>
      <c r="HB40" s="335"/>
      <c r="HC40" s="335"/>
      <c r="HD40" s="335"/>
      <c r="HE40" s="335"/>
      <c r="HF40" s="335"/>
      <c r="HG40" s="335"/>
      <c r="HH40" s="335"/>
      <c r="HI40" s="335"/>
      <c r="HJ40" s="335"/>
      <c r="HK40" s="335"/>
      <c r="HL40" s="335"/>
      <c r="HM40" s="335"/>
    </row>
    <row r="41" spans="1:221" x14ac:dyDescent="0.25">
      <c r="A41" s="386" t="s">
        <v>337</v>
      </c>
      <c r="B41" s="335"/>
      <c r="C41" s="335"/>
      <c r="D41" s="362">
        <f>IF($C$17&lt;0,0,$C$17)</f>
        <v>0</v>
      </c>
      <c r="E41" s="363" t="s">
        <v>41</v>
      </c>
      <c r="F41" s="364" t="s">
        <v>8</v>
      </c>
      <c r="G41" s="388"/>
      <c r="H41" s="388"/>
      <c r="I41" s="388">
        <f>'Rider Rates'!$B$66</f>
        <v>7.3870000000000001E-4</v>
      </c>
      <c r="J41" s="388">
        <f t="shared" ref="J41" si="3">SUM(G41:I41)</f>
        <v>7.3870000000000001E-4</v>
      </c>
      <c r="K41" s="366" t="s">
        <v>42</v>
      </c>
      <c r="L41" s="250"/>
      <c r="M41" s="250"/>
      <c r="N41" s="250">
        <f>ROUND($D$41*'Rider Rates'!$B$66,2)</f>
        <v>0</v>
      </c>
      <c r="O41" s="250">
        <f t="shared" ref="O41" si="4">SUM(L41:N41)</f>
        <v>0</v>
      </c>
      <c r="P41" s="360">
        <f>'Rider Rates'!$D$66</f>
        <v>45747</v>
      </c>
      <c r="R41" s="382"/>
      <c r="S41" s="376"/>
      <c r="T41" s="377"/>
      <c r="U41" s="335"/>
      <c r="V41" s="378"/>
      <c r="W41" s="335"/>
      <c r="X41" s="335"/>
      <c r="Y41" s="335"/>
      <c r="Z41" s="335"/>
      <c r="AA41" s="335"/>
      <c r="AB41" s="335"/>
      <c r="AC41" s="335"/>
      <c r="AD41" s="335"/>
      <c r="AE41" s="335"/>
      <c r="AF41" s="335"/>
      <c r="AG41" s="335"/>
      <c r="AH41" s="335"/>
      <c r="AI41" s="335"/>
      <c r="AJ41" s="335"/>
      <c r="AK41" s="335"/>
      <c r="AL41" s="335"/>
      <c r="AM41" s="335"/>
      <c r="AN41" s="335"/>
      <c r="AO41" s="335"/>
      <c r="AP41" s="335"/>
      <c r="AQ41" s="335"/>
      <c r="AR41" s="335"/>
      <c r="AS41" s="335"/>
      <c r="AT41" s="335"/>
      <c r="AU41" s="335"/>
      <c r="AV41" s="335"/>
      <c r="AW41" s="335"/>
      <c r="AX41" s="335"/>
      <c r="AY41" s="335"/>
      <c r="AZ41" s="335"/>
      <c r="BA41" s="335"/>
      <c r="BB41" s="335"/>
      <c r="BC41" s="335"/>
      <c r="BD41" s="335"/>
      <c r="BE41" s="335"/>
      <c r="BF41" s="335"/>
      <c r="BG41" s="335"/>
      <c r="BH41" s="335"/>
      <c r="BI41" s="335"/>
      <c r="BJ41" s="335"/>
      <c r="BK41" s="335"/>
      <c r="BL41" s="335"/>
      <c r="BM41" s="335"/>
      <c r="BN41" s="335"/>
      <c r="BO41" s="335"/>
      <c r="BP41" s="335"/>
      <c r="BQ41" s="335"/>
      <c r="BR41" s="335"/>
      <c r="BS41" s="335"/>
      <c r="BT41" s="335"/>
      <c r="BU41" s="335"/>
      <c r="BV41" s="335"/>
      <c r="BW41" s="335"/>
      <c r="BX41" s="335"/>
      <c r="BY41" s="335"/>
      <c r="BZ41" s="335"/>
      <c r="CA41" s="335"/>
      <c r="CB41" s="335"/>
      <c r="CC41" s="335"/>
      <c r="CD41" s="335"/>
      <c r="CE41" s="335"/>
      <c r="CF41" s="335"/>
      <c r="CG41" s="335"/>
      <c r="CH41" s="335"/>
      <c r="CI41" s="335"/>
      <c r="CJ41" s="335"/>
      <c r="CK41" s="335"/>
      <c r="CL41" s="335"/>
      <c r="CM41" s="335"/>
      <c r="CN41" s="335"/>
      <c r="CO41" s="335"/>
      <c r="CP41" s="335"/>
      <c r="CQ41" s="335"/>
      <c r="CR41" s="335"/>
      <c r="CS41" s="335"/>
      <c r="CT41" s="335"/>
      <c r="CU41" s="335"/>
      <c r="CV41" s="335"/>
      <c r="CW41" s="335"/>
      <c r="CX41" s="335"/>
      <c r="CY41" s="335"/>
      <c r="CZ41" s="335"/>
      <c r="DA41" s="335"/>
      <c r="DB41" s="335"/>
      <c r="DC41" s="335"/>
      <c r="DD41" s="335"/>
      <c r="DE41" s="335"/>
      <c r="DF41" s="335"/>
      <c r="DG41" s="335"/>
      <c r="DH41" s="335"/>
      <c r="DI41" s="335"/>
      <c r="DJ41" s="335"/>
      <c r="DK41" s="335"/>
      <c r="DL41" s="335"/>
      <c r="DM41" s="335"/>
      <c r="DN41" s="335"/>
      <c r="DO41" s="335"/>
      <c r="DP41" s="335"/>
      <c r="DQ41" s="335"/>
      <c r="DR41" s="335"/>
      <c r="DS41" s="335"/>
      <c r="DT41" s="335"/>
      <c r="DU41" s="335"/>
      <c r="DV41" s="335"/>
      <c r="DW41" s="335"/>
      <c r="DX41" s="335"/>
      <c r="DY41" s="335"/>
      <c r="DZ41" s="335"/>
      <c r="EA41" s="335"/>
      <c r="EB41" s="335"/>
      <c r="EC41" s="335"/>
      <c r="ED41" s="335"/>
      <c r="EE41" s="335"/>
      <c r="EF41" s="335"/>
      <c r="EG41" s="335"/>
      <c r="EH41" s="335"/>
      <c r="EI41" s="335"/>
      <c r="EJ41" s="335"/>
      <c r="EK41" s="335"/>
      <c r="EL41" s="335"/>
      <c r="EM41" s="335"/>
      <c r="EN41" s="335"/>
      <c r="EO41" s="335"/>
      <c r="EP41" s="335"/>
      <c r="EQ41" s="335"/>
      <c r="ER41" s="335"/>
      <c r="ES41" s="335"/>
      <c r="ET41" s="335"/>
      <c r="EU41" s="335"/>
      <c r="EV41" s="335"/>
      <c r="EW41" s="335"/>
      <c r="EX41" s="335"/>
      <c r="EY41" s="335"/>
      <c r="EZ41" s="335"/>
      <c r="FA41" s="335"/>
      <c r="FB41" s="335"/>
      <c r="FC41" s="335"/>
      <c r="FD41" s="335"/>
      <c r="FE41" s="335"/>
      <c r="FF41" s="335"/>
      <c r="FG41" s="335"/>
      <c r="FH41" s="335"/>
      <c r="FI41" s="335"/>
      <c r="FJ41" s="335"/>
      <c r="FK41" s="335"/>
      <c r="FL41" s="335"/>
      <c r="FM41" s="335"/>
      <c r="FN41" s="335"/>
      <c r="FO41" s="335"/>
      <c r="FP41" s="335"/>
      <c r="FQ41" s="335"/>
      <c r="FR41" s="335"/>
      <c r="FS41" s="335"/>
      <c r="FT41" s="335"/>
      <c r="FU41" s="335"/>
      <c r="FV41" s="335"/>
      <c r="FW41" s="335"/>
      <c r="FX41" s="335"/>
      <c r="FY41" s="335"/>
      <c r="FZ41" s="335"/>
      <c r="GA41" s="335"/>
      <c r="GB41" s="335"/>
      <c r="GC41" s="335"/>
      <c r="GD41" s="335"/>
      <c r="GE41" s="335"/>
      <c r="GF41" s="335"/>
      <c r="GG41" s="335"/>
      <c r="GH41" s="335"/>
      <c r="GI41" s="335"/>
      <c r="GJ41" s="335"/>
      <c r="GK41" s="335"/>
      <c r="GL41" s="335"/>
      <c r="GM41" s="335"/>
      <c r="GN41" s="335"/>
      <c r="GO41" s="335"/>
      <c r="GP41" s="335"/>
      <c r="GQ41" s="335"/>
      <c r="GR41" s="335"/>
      <c r="GS41" s="335"/>
      <c r="GT41" s="335"/>
      <c r="GU41" s="335"/>
      <c r="GV41" s="335"/>
      <c r="GW41" s="335"/>
      <c r="GX41" s="335"/>
      <c r="GY41" s="335"/>
      <c r="GZ41" s="335"/>
      <c r="HA41" s="335"/>
      <c r="HB41" s="335"/>
      <c r="HC41" s="335"/>
      <c r="HD41" s="335"/>
      <c r="HE41" s="335"/>
      <c r="HF41" s="335"/>
      <c r="HG41" s="335"/>
      <c r="HH41" s="335"/>
      <c r="HI41" s="335"/>
      <c r="HJ41" s="335"/>
      <c r="HK41" s="335"/>
      <c r="HL41" s="335"/>
      <c r="HM41" s="335"/>
    </row>
    <row r="42" spans="1:221" x14ac:dyDescent="0.25">
      <c r="A42" s="386" t="s">
        <v>96</v>
      </c>
      <c r="B42" s="335"/>
      <c r="C42" s="335"/>
      <c r="D42" s="362">
        <f>IF('Customer Info'!C34=TRUE,0,IF($C$17&lt;0,0,$C$17))</f>
        <v>0</v>
      </c>
      <c r="E42" s="363" t="s">
        <v>41</v>
      </c>
      <c r="F42" s="364" t="s">
        <v>8</v>
      </c>
      <c r="G42" s="388"/>
      <c r="H42" s="388"/>
      <c r="I42" s="388">
        <f>'Rider Rates'!$B$69+'Rider Rates'!$C$69</f>
        <v>0</v>
      </c>
      <c r="J42" s="388">
        <f t="shared" si="0"/>
        <v>0</v>
      </c>
      <c r="K42" s="366" t="s">
        <v>42</v>
      </c>
      <c r="L42" s="250"/>
      <c r="M42" s="250"/>
      <c r="N42" s="250">
        <f>ROUND($D$42*'Rider Rates'!$B$69,2)+ROUND($D$42*'Rider Rates'!$C$69,2)</f>
        <v>0</v>
      </c>
      <c r="O42" s="250">
        <f t="shared" si="2"/>
        <v>0</v>
      </c>
      <c r="P42" s="360">
        <f>'Rider Rates'!$D$69</f>
        <v>45444</v>
      </c>
      <c r="R42" s="382"/>
      <c r="S42" s="376"/>
      <c r="T42" s="377"/>
      <c r="U42" s="335"/>
      <c r="V42" s="378"/>
      <c r="W42" s="335"/>
      <c r="X42" s="335"/>
      <c r="Y42" s="335"/>
      <c r="Z42" s="335"/>
      <c r="AA42" s="335"/>
      <c r="AB42" s="335"/>
      <c r="AC42" s="335"/>
      <c r="AD42" s="335"/>
      <c r="AE42" s="335"/>
      <c r="AF42" s="335"/>
      <c r="AG42" s="335"/>
      <c r="AH42" s="335"/>
      <c r="AI42" s="335"/>
      <c r="AJ42" s="335"/>
      <c r="AK42" s="335"/>
      <c r="AL42" s="335"/>
      <c r="AM42" s="335"/>
      <c r="AN42" s="335"/>
      <c r="AO42" s="335"/>
      <c r="AP42" s="335"/>
      <c r="AQ42" s="335"/>
      <c r="AR42" s="335"/>
      <c r="AS42" s="335"/>
      <c r="AT42" s="335"/>
      <c r="AU42" s="335"/>
      <c r="AV42" s="335"/>
      <c r="AW42" s="335"/>
      <c r="AX42" s="335"/>
      <c r="AY42" s="335"/>
      <c r="AZ42" s="335"/>
      <c r="BA42" s="335"/>
      <c r="BB42" s="335"/>
      <c r="BC42" s="335"/>
      <c r="BD42" s="335"/>
      <c r="BE42" s="335"/>
      <c r="BF42" s="335"/>
      <c r="BG42" s="335"/>
      <c r="BH42" s="335"/>
      <c r="BI42" s="335"/>
      <c r="BJ42" s="335"/>
      <c r="BK42" s="335"/>
      <c r="BL42" s="335"/>
      <c r="BM42" s="335"/>
      <c r="BN42" s="335"/>
      <c r="BO42" s="335"/>
      <c r="BP42" s="335"/>
      <c r="BQ42" s="335"/>
      <c r="BR42" s="335"/>
      <c r="BS42" s="335"/>
      <c r="BT42" s="335"/>
      <c r="BU42" s="335"/>
      <c r="BV42" s="335"/>
      <c r="BW42" s="335"/>
      <c r="BX42" s="335"/>
      <c r="BY42" s="335"/>
      <c r="BZ42" s="335"/>
      <c r="CA42" s="335"/>
      <c r="CB42" s="335"/>
      <c r="CC42" s="335"/>
      <c r="CD42" s="335"/>
      <c r="CE42" s="335"/>
      <c r="CF42" s="335"/>
      <c r="CG42" s="335"/>
      <c r="CH42" s="335"/>
      <c r="CI42" s="335"/>
      <c r="CJ42" s="335"/>
      <c r="CK42" s="335"/>
      <c r="CL42" s="335"/>
      <c r="CM42" s="335"/>
      <c r="CN42" s="335"/>
      <c r="CO42" s="335"/>
      <c r="CP42" s="335"/>
      <c r="CQ42" s="335"/>
      <c r="CR42" s="335"/>
      <c r="CS42" s="335"/>
      <c r="CT42" s="335"/>
      <c r="CU42" s="335"/>
      <c r="CV42" s="335"/>
      <c r="CW42" s="335"/>
      <c r="CX42" s="335"/>
      <c r="CY42" s="335"/>
      <c r="CZ42" s="335"/>
      <c r="DA42" s="335"/>
      <c r="DB42" s="335"/>
      <c r="DC42" s="335"/>
      <c r="DD42" s="335"/>
      <c r="DE42" s="335"/>
      <c r="DF42" s="335"/>
      <c r="DG42" s="335"/>
      <c r="DH42" s="335"/>
      <c r="DI42" s="335"/>
      <c r="DJ42" s="335"/>
      <c r="DK42" s="335"/>
      <c r="DL42" s="335"/>
      <c r="DM42" s="335"/>
      <c r="DN42" s="335"/>
      <c r="DO42" s="335"/>
      <c r="DP42" s="335"/>
      <c r="DQ42" s="335"/>
      <c r="DR42" s="335"/>
      <c r="DS42" s="335"/>
      <c r="DT42" s="335"/>
      <c r="DU42" s="335"/>
      <c r="DV42" s="335"/>
      <c r="DW42" s="335"/>
      <c r="DX42" s="335"/>
      <c r="DY42" s="335"/>
      <c r="DZ42" s="335"/>
      <c r="EA42" s="335"/>
      <c r="EB42" s="335"/>
      <c r="EC42" s="335"/>
      <c r="ED42" s="335"/>
      <c r="EE42" s="335"/>
      <c r="EF42" s="335"/>
      <c r="EG42" s="335"/>
      <c r="EH42" s="335"/>
      <c r="EI42" s="335"/>
      <c r="EJ42" s="335"/>
      <c r="EK42" s="335"/>
      <c r="EL42" s="335"/>
      <c r="EM42" s="335"/>
      <c r="EN42" s="335"/>
      <c r="EO42" s="335"/>
      <c r="EP42" s="335"/>
      <c r="EQ42" s="335"/>
      <c r="ER42" s="335"/>
      <c r="ES42" s="335"/>
      <c r="ET42" s="335"/>
      <c r="EU42" s="335"/>
      <c r="EV42" s="335"/>
      <c r="EW42" s="335"/>
      <c r="EX42" s="335"/>
      <c r="EY42" s="335"/>
      <c r="EZ42" s="335"/>
      <c r="FA42" s="335"/>
      <c r="FB42" s="335"/>
      <c r="FC42" s="335"/>
      <c r="FD42" s="335"/>
      <c r="FE42" s="335"/>
      <c r="FF42" s="335"/>
      <c r="FG42" s="335"/>
      <c r="FH42" s="335"/>
      <c r="FI42" s="335"/>
      <c r="FJ42" s="335"/>
      <c r="FK42" s="335"/>
      <c r="FL42" s="335"/>
      <c r="FM42" s="335"/>
      <c r="FN42" s="335"/>
      <c r="FO42" s="335"/>
      <c r="FP42" s="335"/>
      <c r="FQ42" s="335"/>
      <c r="FR42" s="335"/>
      <c r="FS42" s="335"/>
      <c r="FT42" s="335"/>
      <c r="FU42" s="335"/>
      <c r="FV42" s="335"/>
      <c r="FW42" s="335"/>
      <c r="FX42" s="335"/>
      <c r="FY42" s="335"/>
      <c r="FZ42" s="335"/>
      <c r="GA42" s="335"/>
      <c r="GB42" s="335"/>
      <c r="GC42" s="335"/>
      <c r="GD42" s="335"/>
      <c r="GE42" s="335"/>
      <c r="GF42" s="335"/>
      <c r="GG42" s="335"/>
      <c r="GH42" s="335"/>
      <c r="GI42" s="335"/>
      <c r="GJ42" s="335"/>
      <c r="GK42" s="335"/>
      <c r="GL42" s="335"/>
      <c r="GM42" s="335"/>
      <c r="GN42" s="335"/>
      <c r="GO42" s="335"/>
      <c r="GP42" s="335"/>
      <c r="GQ42" s="335"/>
      <c r="GR42" s="335"/>
      <c r="GS42" s="335"/>
      <c r="GT42" s="335"/>
      <c r="GU42" s="335"/>
      <c r="GV42" s="335"/>
      <c r="GW42" s="335"/>
      <c r="GX42" s="335"/>
      <c r="GY42" s="335"/>
      <c r="GZ42" s="335"/>
      <c r="HA42" s="335"/>
      <c r="HB42" s="335"/>
      <c r="HC42" s="335"/>
      <c r="HD42" s="335"/>
      <c r="HE42" s="335"/>
      <c r="HF42" s="335"/>
      <c r="HG42" s="335"/>
      <c r="HH42" s="335"/>
      <c r="HI42" s="335"/>
      <c r="HJ42" s="335"/>
      <c r="HK42" s="335"/>
      <c r="HL42" s="335"/>
      <c r="HM42" s="335"/>
    </row>
    <row r="43" spans="1:221" x14ac:dyDescent="0.25">
      <c r="A43" s="386" t="s">
        <v>81</v>
      </c>
      <c r="B43" s="335"/>
      <c r="C43" s="335"/>
      <c r="D43" s="392">
        <f>$N$24</f>
        <v>10</v>
      </c>
      <c r="E43" s="363" t="s">
        <v>122</v>
      </c>
      <c r="F43" s="364" t="s">
        <v>8</v>
      </c>
      <c r="G43" s="399"/>
      <c r="H43" s="355"/>
      <c r="I43" s="400">
        <f>'Rider Rates'!$B$85</f>
        <v>1.9512100000000001E-2</v>
      </c>
      <c r="J43" s="400">
        <f t="shared" si="0"/>
        <v>1.9512100000000001E-2</v>
      </c>
      <c r="K43" s="366"/>
      <c r="L43" s="250"/>
      <c r="M43" s="250"/>
      <c r="N43" s="250">
        <f>ROUND(D43*I43,2)</f>
        <v>0.2</v>
      </c>
      <c r="O43" s="250">
        <f t="shared" si="2"/>
        <v>0.2</v>
      </c>
      <c r="P43" s="360">
        <f>'Rider Rates'!$D$85</f>
        <v>45747</v>
      </c>
      <c r="R43" s="382"/>
      <c r="S43" s="376"/>
      <c r="T43" s="377"/>
      <c r="U43" s="335"/>
      <c r="V43" s="378"/>
      <c r="W43" s="335"/>
      <c r="X43" s="335"/>
      <c r="Y43" s="335"/>
      <c r="Z43" s="335"/>
      <c r="AA43" s="335"/>
      <c r="AB43" s="335"/>
      <c r="AC43" s="335"/>
      <c r="AD43" s="335"/>
      <c r="AE43" s="335"/>
      <c r="AF43" s="335"/>
      <c r="AG43" s="335"/>
      <c r="AH43" s="335"/>
      <c r="AI43" s="335"/>
      <c r="AJ43" s="335"/>
      <c r="AK43" s="335"/>
      <c r="AL43" s="335"/>
      <c r="AM43" s="335"/>
      <c r="AN43" s="335"/>
      <c r="AO43" s="335"/>
      <c r="AP43" s="335"/>
      <c r="AQ43" s="335"/>
      <c r="AR43" s="335"/>
      <c r="AS43" s="335"/>
      <c r="AT43" s="335"/>
      <c r="AU43" s="335"/>
      <c r="AV43" s="335"/>
      <c r="AW43" s="335"/>
      <c r="AX43" s="335"/>
      <c r="AY43" s="335"/>
      <c r="AZ43" s="335"/>
      <c r="BA43" s="335"/>
      <c r="BB43" s="335"/>
      <c r="BC43" s="335"/>
      <c r="BD43" s="335"/>
      <c r="BE43" s="335"/>
      <c r="BF43" s="335"/>
      <c r="BG43" s="335"/>
      <c r="BH43" s="335"/>
      <c r="BI43" s="335"/>
      <c r="BJ43" s="335"/>
      <c r="BK43" s="335"/>
      <c r="BL43" s="335"/>
      <c r="BM43" s="335"/>
      <c r="BN43" s="335"/>
      <c r="BO43" s="335"/>
      <c r="BP43" s="335"/>
      <c r="BQ43" s="335"/>
      <c r="BR43" s="335"/>
      <c r="BS43" s="335"/>
      <c r="BT43" s="335"/>
      <c r="BU43" s="335"/>
      <c r="BV43" s="335"/>
      <c r="BW43" s="335"/>
      <c r="BX43" s="335"/>
      <c r="BY43" s="335"/>
      <c r="BZ43" s="335"/>
      <c r="CA43" s="335"/>
      <c r="CB43" s="335"/>
      <c r="CC43" s="335"/>
      <c r="CD43" s="335"/>
      <c r="CE43" s="335"/>
      <c r="CF43" s="335"/>
      <c r="CG43" s="335"/>
      <c r="CH43" s="335"/>
      <c r="CI43" s="335"/>
      <c r="CJ43" s="335"/>
      <c r="CK43" s="335"/>
      <c r="CL43" s="335"/>
      <c r="CM43" s="335"/>
      <c r="CN43" s="335"/>
      <c r="CO43" s="335"/>
      <c r="CP43" s="335"/>
      <c r="CQ43" s="335"/>
      <c r="CR43" s="335"/>
      <c r="CS43" s="335"/>
      <c r="CT43" s="335"/>
      <c r="CU43" s="335"/>
      <c r="CV43" s="335"/>
      <c r="CW43" s="335"/>
      <c r="CX43" s="335"/>
      <c r="CY43" s="335"/>
      <c r="CZ43" s="335"/>
      <c r="DA43" s="335"/>
      <c r="DB43" s="335"/>
      <c r="DC43" s="335"/>
      <c r="DD43" s="335"/>
      <c r="DE43" s="335"/>
      <c r="DF43" s="335"/>
      <c r="DG43" s="335"/>
      <c r="DH43" s="335"/>
      <c r="DI43" s="335"/>
      <c r="DJ43" s="335"/>
      <c r="DK43" s="335"/>
      <c r="DL43" s="335"/>
      <c r="DM43" s="335"/>
      <c r="DN43" s="335"/>
      <c r="DO43" s="335"/>
      <c r="DP43" s="335"/>
      <c r="DQ43" s="335"/>
      <c r="DR43" s="335"/>
      <c r="DS43" s="335"/>
      <c r="DT43" s="335"/>
      <c r="DU43" s="335"/>
      <c r="DV43" s="335"/>
      <c r="DW43" s="335"/>
      <c r="DX43" s="335"/>
      <c r="DY43" s="335"/>
      <c r="DZ43" s="335"/>
      <c r="EA43" s="335"/>
      <c r="EB43" s="335"/>
      <c r="EC43" s="335"/>
      <c r="ED43" s="335"/>
      <c r="EE43" s="335"/>
      <c r="EF43" s="335"/>
      <c r="EG43" s="335"/>
      <c r="EH43" s="335"/>
      <c r="EI43" s="335"/>
      <c r="EJ43" s="335"/>
      <c r="EK43" s="335"/>
      <c r="EL43" s="335"/>
      <c r="EM43" s="335"/>
      <c r="EN43" s="335"/>
      <c r="EO43" s="335"/>
      <c r="EP43" s="335"/>
      <c r="EQ43" s="335"/>
      <c r="ER43" s="335"/>
      <c r="ES43" s="335"/>
      <c r="ET43" s="335"/>
      <c r="EU43" s="335"/>
      <c r="EV43" s="335"/>
      <c r="EW43" s="335"/>
      <c r="EX43" s="335"/>
      <c r="EY43" s="335"/>
      <c r="EZ43" s="335"/>
      <c r="FA43" s="335"/>
      <c r="FB43" s="335"/>
      <c r="FC43" s="335"/>
      <c r="FD43" s="335"/>
      <c r="FE43" s="335"/>
      <c r="FF43" s="335"/>
      <c r="FG43" s="335"/>
      <c r="FH43" s="335"/>
      <c r="FI43" s="335"/>
      <c r="FJ43" s="335"/>
      <c r="FK43" s="335"/>
      <c r="FL43" s="335"/>
      <c r="FM43" s="335"/>
      <c r="FN43" s="335"/>
      <c r="FO43" s="335"/>
      <c r="FP43" s="335"/>
      <c r="FQ43" s="335"/>
      <c r="FR43" s="335"/>
      <c r="FS43" s="335"/>
      <c r="FT43" s="335"/>
      <c r="FU43" s="335"/>
      <c r="FV43" s="335"/>
      <c r="FW43" s="335"/>
      <c r="FX43" s="335"/>
      <c r="FY43" s="335"/>
      <c r="FZ43" s="335"/>
      <c r="GA43" s="335"/>
      <c r="GB43" s="335"/>
      <c r="GC43" s="335"/>
      <c r="GD43" s="335"/>
      <c r="GE43" s="335"/>
      <c r="GF43" s="335"/>
      <c r="GG43" s="335"/>
      <c r="GH43" s="335"/>
      <c r="GI43" s="335"/>
      <c r="GJ43" s="335"/>
      <c r="GK43" s="335"/>
      <c r="GL43" s="335"/>
      <c r="GM43" s="335"/>
      <c r="GN43" s="335"/>
      <c r="GO43" s="335"/>
      <c r="GP43" s="335"/>
      <c r="GQ43" s="335"/>
      <c r="GR43" s="335"/>
      <c r="GS43" s="335"/>
      <c r="GT43" s="335"/>
      <c r="GU43" s="335"/>
      <c r="GV43" s="335"/>
      <c r="GW43" s="335"/>
      <c r="GX43" s="335"/>
      <c r="GY43" s="335"/>
      <c r="GZ43" s="335"/>
      <c r="HA43" s="335"/>
      <c r="HB43" s="335"/>
      <c r="HC43" s="335"/>
      <c r="HD43" s="335"/>
      <c r="HE43" s="335"/>
      <c r="HF43" s="335"/>
      <c r="HG43" s="335"/>
      <c r="HH43" s="335"/>
      <c r="HI43" s="335"/>
      <c r="HJ43" s="335"/>
      <c r="HK43" s="335"/>
      <c r="HL43" s="335"/>
      <c r="HM43" s="335"/>
    </row>
    <row r="44" spans="1:221" x14ac:dyDescent="0.25">
      <c r="A44" s="386" t="s">
        <v>82</v>
      </c>
      <c r="B44" s="335"/>
      <c r="C44" s="335"/>
      <c r="D44" s="392">
        <f>$N$24</f>
        <v>10</v>
      </c>
      <c r="E44" s="363" t="s">
        <v>122</v>
      </c>
      <c r="F44" s="364" t="s">
        <v>8</v>
      </c>
      <c r="G44" s="401"/>
      <c r="H44" s="355"/>
      <c r="I44" s="400">
        <f>'Rider Rates'!$B$87</f>
        <v>6.6985699999999995E-2</v>
      </c>
      <c r="J44" s="400">
        <f t="shared" si="0"/>
        <v>6.6985699999999995E-2</v>
      </c>
      <c r="K44" s="366"/>
      <c r="L44" s="250"/>
      <c r="M44" s="250"/>
      <c r="N44" s="250">
        <f>ROUND(D44*I44,2)</f>
        <v>0.67</v>
      </c>
      <c r="O44" s="250">
        <f t="shared" si="2"/>
        <v>0.67</v>
      </c>
      <c r="P44" s="360">
        <f>'Rider Rates'!$D$87</f>
        <v>45167</v>
      </c>
      <c r="R44" s="382"/>
      <c r="S44" s="376"/>
      <c r="T44" s="377"/>
      <c r="U44" s="335"/>
      <c r="V44" s="378"/>
      <c r="W44" s="335"/>
      <c r="X44" s="335"/>
      <c r="Y44" s="335"/>
      <c r="Z44" s="335"/>
      <c r="AA44" s="335"/>
      <c r="AB44" s="335"/>
      <c r="AC44" s="335"/>
      <c r="AD44" s="335"/>
      <c r="AE44" s="335"/>
      <c r="AF44" s="335"/>
      <c r="AG44" s="335"/>
      <c r="AH44" s="335"/>
      <c r="AI44" s="335"/>
      <c r="AJ44" s="335"/>
      <c r="AK44" s="335"/>
      <c r="AL44" s="335"/>
      <c r="AM44" s="335"/>
      <c r="AN44" s="335"/>
      <c r="AO44" s="335"/>
      <c r="AP44" s="335"/>
      <c r="AQ44" s="335"/>
      <c r="AR44" s="335"/>
      <c r="AS44" s="335"/>
      <c r="AT44" s="335"/>
      <c r="AU44" s="335"/>
      <c r="AV44" s="335"/>
      <c r="AW44" s="335"/>
      <c r="AX44" s="335"/>
      <c r="AY44" s="335"/>
      <c r="AZ44" s="335"/>
      <c r="BA44" s="335"/>
      <c r="BB44" s="335"/>
      <c r="BC44" s="335"/>
      <c r="BD44" s="335"/>
      <c r="BE44" s="335"/>
      <c r="BF44" s="335"/>
      <c r="BG44" s="335"/>
      <c r="BH44" s="335"/>
      <c r="BI44" s="335"/>
      <c r="BJ44" s="335"/>
      <c r="BK44" s="335"/>
      <c r="BL44" s="335"/>
      <c r="BM44" s="335"/>
      <c r="BN44" s="335"/>
      <c r="BO44" s="335"/>
      <c r="BP44" s="335"/>
      <c r="BQ44" s="335"/>
      <c r="BR44" s="335"/>
      <c r="BS44" s="335"/>
      <c r="BT44" s="335"/>
      <c r="BU44" s="335"/>
      <c r="BV44" s="335"/>
      <c r="BW44" s="335"/>
      <c r="BX44" s="335"/>
      <c r="BY44" s="335"/>
      <c r="BZ44" s="335"/>
      <c r="CA44" s="335"/>
      <c r="CB44" s="335"/>
      <c r="CC44" s="335"/>
      <c r="CD44" s="335"/>
      <c r="CE44" s="335"/>
      <c r="CF44" s="335"/>
      <c r="CG44" s="335"/>
      <c r="CH44" s="335"/>
      <c r="CI44" s="335"/>
      <c r="CJ44" s="335"/>
      <c r="CK44" s="335"/>
      <c r="CL44" s="335"/>
      <c r="CM44" s="335"/>
      <c r="CN44" s="335"/>
      <c r="CO44" s="335"/>
      <c r="CP44" s="335"/>
      <c r="CQ44" s="335"/>
      <c r="CR44" s="335"/>
      <c r="CS44" s="335"/>
      <c r="CT44" s="335"/>
      <c r="CU44" s="335"/>
      <c r="CV44" s="335"/>
      <c r="CW44" s="335"/>
      <c r="CX44" s="335"/>
      <c r="CY44" s="335"/>
      <c r="CZ44" s="335"/>
      <c r="DA44" s="335"/>
      <c r="DB44" s="335"/>
      <c r="DC44" s="335"/>
      <c r="DD44" s="335"/>
      <c r="DE44" s="335"/>
      <c r="DF44" s="335"/>
      <c r="DG44" s="335"/>
      <c r="DH44" s="335"/>
      <c r="DI44" s="335"/>
      <c r="DJ44" s="335"/>
      <c r="DK44" s="335"/>
      <c r="DL44" s="335"/>
      <c r="DM44" s="335"/>
      <c r="DN44" s="335"/>
      <c r="DO44" s="335"/>
      <c r="DP44" s="335"/>
      <c r="DQ44" s="335"/>
      <c r="DR44" s="335"/>
      <c r="DS44" s="335"/>
      <c r="DT44" s="335"/>
      <c r="DU44" s="335"/>
      <c r="DV44" s="335"/>
      <c r="DW44" s="335"/>
      <c r="DX44" s="335"/>
      <c r="DY44" s="335"/>
      <c r="DZ44" s="335"/>
      <c r="EA44" s="335"/>
      <c r="EB44" s="335"/>
      <c r="EC44" s="335"/>
      <c r="ED44" s="335"/>
      <c r="EE44" s="335"/>
      <c r="EF44" s="335"/>
      <c r="EG44" s="335"/>
      <c r="EH44" s="335"/>
      <c r="EI44" s="335"/>
      <c r="EJ44" s="335"/>
      <c r="EK44" s="335"/>
      <c r="EL44" s="335"/>
      <c r="EM44" s="335"/>
      <c r="EN44" s="335"/>
      <c r="EO44" s="335"/>
      <c r="EP44" s="335"/>
      <c r="EQ44" s="335"/>
      <c r="ER44" s="335"/>
      <c r="ES44" s="335"/>
      <c r="ET44" s="335"/>
      <c r="EU44" s="335"/>
      <c r="EV44" s="335"/>
      <c r="EW44" s="335"/>
      <c r="EX44" s="335"/>
      <c r="EY44" s="335"/>
      <c r="EZ44" s="335"/>
      <c r="FA44" s="335"/>
      <c r="FB44" s="335"/>
      <c r="FC44" s="335"/>
      <c r="FD44" s="335"/>
      <c r="FE44" s="335"/>
      <c r="FF44" s="335"/>
      <c r="FG44" s="335"/>
      <c r="FH44" s="335"/>
      <c r="FI44" s="335"/>
      <c r="FJ44" s="335"/>
      <c r="FK44" s="335"/>
      <c r="FL44" s="335"/>
      <c r="FM44" s="335"/>
      <c r="FN44" s="335"/>
      <c r="FO44" s="335"/>
      <c r="FP44" s="335"/>
      <c r="FQ44" s="335"/>
      <c r="FR44" s="335"/>
      <c r="FS44" s="335"/>
      <c r="FT44" s="335"/>
      <c r="FU44" s="335"/>
      <c r="FV44" s="335"/>
      <c r="FW44" s="335"/>
      <c r="FX44" s="335"/>
      <c r="FY44" s="335"/>
      <c r="FZ44" s="335"/>
      <c r="GA44" s="335"/>
      <c r="GB44" s="335"/>
      <c r="GC44" s="335"/>
      <c r="GD44" s="335"/>
      <c r="GE44" s="335"/>
      <c r="GF44" s="335"/>
      <c r="GG44" s="335"/>
      <c r="GH44" s="335"/>
      <c r="GI44" s="335"/>
      <c r="GJ44" s="335"/>
      <c r="GK44" s="335"/>
      <c r="GL44" s="335"/>
      <c r="GM44" s="335"/>
      <c r="GN44" s="335"/>
      <c r="GO44" s="335"/>
      <c r="GP44" s="335"/>
      <c r="GQ44" s="335"/>
      <c r="GR44" s="335"/>
      <c r="GS44" s="335"/>
      <c r="GT44" s="335"/>
      <c r="GU44" s="335"/>
      <c r="GV44" s="335"/>
      <c r="GW44" s="335"/>
      <c r="GX44" s="335"/>
      <c r="GY44" s="335"/>
      <c r="GZ44" s="335"/>
      <c r="HA44" s="335"/>
      <c r="HB44" s="335"/>
      <c r="HC44" s="335"/>
      <c r="HD44" s="335"/>
      <c r="HE44" s="335"/>
      <c r="HF44" s="335"/>
      <c r="HG44" s="335"/>
      <c r="HH44" s="335"/>
      <c r="HI44" s="335"/>
      <c r="HJ44" s="335"/>
      <c r="HK44" s="335"/>
      <c r="HL44" s="335"/>
      <c r="HM44" s="335"/>
    </row>
    <row r="45" spans="1:221" x14ac:dyDescent="0.25">
      <c r="A45" s="394" t="s">
        <v>206</v>
      </c>
      <c r="B45" s="335"/>
      <c r="C45" s="335"/>
      <c r="D45" s="392"/>
      <c r="E45" s="397" t="s">
        <v>115</v>
      </c>
      <c r="F45" s="385"/>
      <c r="G45" s="401"/>
      <c r="H45" s="355"/>
      <c r="I45" s="402">
        <f>'Rider Rates'!$B$90</f>
        <v>2.2200000000000002</v>
      </c>
      <c r="J45" s="402">
        <f t="shared" si="0"/>
        <v>2.2200000000000002</v>
      </c>
      <c r="K45" s="366"/>
      <c r="L45" s="250"/>
      <c r="M45" s="250"/>
      <c r="N45" s="250">
        <f>I45</f>
        <v>2.2200000000000002</v>
      </c>
      <c r="O45" s="250">
        <f t="shared" si="2"/>
        <v>2.2200000000000002</v>
      </c>
      <c r="P45" s="360">
        <f>'Rider Rates'!$D$90</f>
        <v>45747</v>
      </c>
      <c r="R45" s="382"/>
      <c r="S45" s="376"/>
      <c r="T45" s="377"/>
      <c r="U45" s="335"/>
      <c r="V45" s="378"/>
      <c r="W45" s="335"/>
      <c r="X45" s="335"/>
      <c r="Y45" s="335"/>
      <c r="Z45" s="335"/>
      <c r="AA45" s="335"/>
      <c r="AB45" s="335"/>
      <c r="AC45" s="335"/>
      <c r="AD45" s="335"/>
      <c r="AE45" s="335"/>
      <c r="AF45" s="335"/>
      <c r="AG45" s="335"/>
      <c r="AH45" s="335"/>
      <c r="AI45" s="335"/>
      <c r="AJ45" s="335"/>
      <c r="AK45" s="335"/>
      <c r="AL45" s="335"/>
      <c r="AM45" s="335"/>
      <c r="AN45" s="335"/>
      <c r="AO45" s="335"/>
      <c r="AP45" s="335"/>
      <c r="AQ45" s="335"/>
      <c r="AR45" s="335"/>
      <c r="AS45" s="335"/>
      <c r="AT45" s="335"/>
      <c r="AU45" s="335"/>
      <c r="AV45" s="335"/>
      <c r="AW45" s="335"/>
      <c r="AX45" s="335"/>
      <c r="AY45" s="335"/>
      <c r="AZ45" s="335"/>
      <c r="BA45" s="335"/>
      <c r="BB45" s="335"/>
      <c r="BC45" s="335"/>
      <c r="BD45" s="335"/>
      <c r="BE45" s="335"/>
      <c r="BF45" s="335"/>
      <c r="BG45" s="335"/>
      <c r="BH45" s="335"/>
      <c r="BI45" s="335"/>
      <c r="BJ45" s="335"/>
      <c r="BK45" s="335"/>
      <c r="BL45" s="335"/>
      <c r="BM45" s="335"/>
      <c r="BN45" s="335"/>
      <c r="BO45" s="335"/>
      <c r="BP45" s="335"/>
      <c r="BQ45" s="335"/>
      <c r="BR45" s="335"/>
      <c r="BS45" s="335"/>
      <c r="BT45" s="335"/>
      <c r="BU45" s="335"/>
      <c r="BV45" s="335"/>
      <c r="BW45" s="335"/>
      <c r="BX45" s="335"/>
      <c r="BY45" s="335"/>
      <c r="BZ45" s="335"/>
      <c r="CA45" s="335"/>
      <c r="CB45" s="335"/>
      <c r="CC45" s="335"/>
      <c r="CD45" s="335"/>
      <c r="CE45" s="335"/>
      <c r="CF45" s="335"/>
      <c r="CG45" s="335"/>
      <c r="CH45" s="335"/>
      <c r="CI45" s="335"/>
      <c r="CJ45" s="335"/>
      <c r="CK45" s="335"/>
      <c r="CL45" s="335"/>
      <c r="CM45" s="335"/>
      <c r="CN45" s="335"/>
      <c r="CO45" s="335"/>
      <c r="CP45" s="335"/>
      <c r="CQ45" s="335"/>
      <c r="CR45" s="335"/>
      <c r="CS45" s="335"/>
      <c r="CT45" s="335"/>
      <c r="CU45" s="335"/>
      <c r="CV45" s="335"/>
      <c r="CW45" s="335"/>
      <c r="CX45" s="335"/>
      <c r="CY45" s="335"/>
      <c r="CZ45" s="335"/>
      <c r="DA45" s="335"/>
      <c r="DB45" s="335"/>
      <c r="DC45" s="335"/>
      <c r="DD45" s="335"/>
      <c r="DE45" s="335"/>
      <c r="DF45" s="335"/>
      <c r="DG45" s="335"/>
      <c r="DH45" s="335"/>
      <c r="DI45" s="335"/>
      <c r="DJ45" s="335"/>
      <c r="DK45" s="335"/>
      <c r="DL45" s="335"/>
      <c r="DM45" s="335"/>
      <c r="DN45" s="335"/>
      <c r="DO45" s="335"/>
      <c r="DP45" s="335"/>
      <c r="DQ45" s="335"/>
      <c r="DR45" s="335"/>
      <c r="DS45" s="335"/>
      <c r="DT45" s="335"/>
      <c r="DU45" s="335"/>
      <c r="DV45" s="335"/>
      <c r="DW45" s="335"/>
      <c r="DX45" s="335"/>
      <c r="DY45" s="335"/>
      <c r="DZ45" s="335"/>
      <c r="EA45" s="335"/>
      <c r="EB45" s="335"/>
      <c r="EC45" s="335"/>
      <c r="ED45" s="335"/>
      <c r="EE45" s="335"/>
      <c r="EF45" s="335"/>
      <c r="EG45" s="335"/>
      <c r="EH45" s="335"/>
      <c r="EI45" s="335"/>
      <c r="EJ45" s="335"/>
      <c r="EK45" s="335"/>
      <c r="EL45" s="335"/>
      <c r="EM45" s="335"/>
      <c r="EN45" s="335"/>
      <c r="EO45" s="335"/>
      <c r="EP45" s="335"/>
      <c r="EQ45" s="335"/>
      <c r="ER45" s="335"/>
      <c r="ES45" s="335"/>
      <c r="ET45" s="335"/>
      <c r="EU45" s="335"/>
      <c r="EV45" s="335"/>
      <c r="EW45" s="335"/>
      <c r="EX45" s="335"/>
      <c r="EY45" s="335"/>
      <c r="EZ45" s="335"/>
      <c r="FA45" s="335"/>
      <c r="FB45" s="335"/>
      <c r="FC45" s="335"/>
      <c r="FD45" s="335"/>
      <c r="FE45" s="335"/>
      <c r="FF45" s="335"/>
      <c r="FG45" s="335"/>
      <c r="FH45" s="335"/>
      <c r="FI45" s="335"/>
      <c r="FJ45" s="335"/>
      <c r="FK45" s="335"/>
      <c r="FL45" s="335"/>
      <c r="FM45" s="335"/>
      <c r="FN45" s="335"/>
      <c r="FO45" s="335"/>
      <c r="FP45" s="335"/>
      <c r="FQ45" s="335"/>
      <c r="FR45" s="335"/>
      <c r="FS45" s="335"/>
      <c r="FT45" s="335"/>
      <c r="FU45" s="335"/>
      <c r="FV45" s="335"/>
      <c r="FW45" s="335"/>
      <c r="FX45" s="335"/>
      <c r="FY45" s="335"/>
      <c r="FZ45" s="335"/>
      <c r="GA45" s="335"/>
      <c r="GB45" s="335"/>
      <c r="GC45" s="335"/>
      <c r="GD45" s="335"/>
      <c r="GE45" s="335"/>
      <c r="GF45" s="335"/>
      <c r="GG45" s="335"/>
      <c r="GH45" s="335"/>
      <c r="GI45" s="335"/>
      <c r="GJ45" s="335"/>
      <c r="GK45" s="335"/>
      <c r="GL45" s="335"/>
      <c r="GM45" s="335"/>
      <c r="GN45" s="335"/>
      <c r="GO45" s="335"/>
      <c r="GP45" s="335"/>
      <c r="GQ45" s="335"/>
      <c r="GR45" s="335"/>
      <c r="GS45" s="335"/>
      <c r="GT45" s="335"/>
      <c r="GU45" s="335"/>
      <c r="GV45" s="335"/>
      <c r="GW45" s="335"/>
      <c r="GX45" s="335"/>
      <c r="GY45" s="335"/>
      <c r="GZ45" s="335"/>
      <c r="HA45" s="335"/>
      <c r="HB45" s="335"/>
      <c r="HC45" s="335"/>
      <c r="HD45" s="335"/>
      <c r="HE45" s="335"/>
      <c r="HF45" s="335"/>
      <c r="HG45" s="335"/>
      <c r="HH45" s="335"/>
      <c r="HI45" s="335"/>
      <c r="HJ45" s="335"/>
      <c r="HK45" s="335"/>
      <c r="HL45" s="335"/>
      <c r="HM45" s="335"/>
    </row>
    <row r="46" spans="1:221" x14ac:dyDescent="0.25">
      <c r="A46" s="394" t="s">
        <v>239</v>
      </c>
      <c r="B46" s="335"/>
      <c r="C46" s="335"/>
      <c r="D46" s="362">
        <f>IF($C$17&lt;0,0,$C$17)</f>
        <v>0</v>
      </c>
      <c r="E46" s="363" t="s">
        <v>41</v>
      </c>
      <c r="F46" s="364" t="s">
        <v>8</v>
      </c>
      <c r="G46" s="388"/>
      <c r="H46" s="388"/>
      <c r="I46" s="388"/>
      <c r="J46" s="388">
        <f>'Rider Rates'!$B$94</f>
        <v>0</v>
      </c>
      <c r="K46" s="366" t="s">
        <v>42</v>
      </c>
      <c r="L46" s="250"/>
      <c r="M46" s="250"/>
      <c r="N46" s="250"/>
      <c r="O46" s="250">
        <f>ROUND($D46*('Rider Rates'!B$94),2)</f>
        <v>0</v>
      </c>
      <c r="P46" s="360">
        <f>'Rider Rates'!$D$94</f>
        <v>44531</v>
      </c>
      <c r="Q46" s="385"/>
      <c r="R46" s="382"/>
      <c r="S46" s="376"/>
      <c r="T46" s="377"/>
      <c r="U46" s="335"/>
      <c r="V46" s="378"/>
      <c r="W46" s="335"/>
      <c r="X46" s="335"/>
      <c r="Y46" s="335"/>
      <c r="Z46" s="335"/>
      <c r="AA46" s="335"/>
      <c r="AB46" s="335"/>
      <c r="AC46" s="335"/>
      <c r="AD46" s="335"/>
      <c r="AE46" s="335"/>
      <c r="AF46" s="335"/>
      <c r="AG46" s="335"/>
      <c r="AH46" s="335"/>
      <c r="AI46" s="335"/>
      <c r="AJ46" s="335"/>
      <c r="AK46" s="335"/>
      <c r="AL46" s="335"/>
      <c r="AM46" s="335"/>
      <c r="AN46" s="335"/>
      <c r="AO46" s="335"/>
      <c r="AP46" s="335"/>
      <c r="AQ46" s="335"/>
      <c r="AR46" s="335"/>
      <c r="AS46" s="335"/>
      <c r="AT46" s="335"/>
      <c r="AU46" s="335"/>
      <c r="AV46" s="335"/>
      <c r="AW46" s="335"/>
      <c r="AX46" s="335"/>
      <c r="AY46" s="335"/>
      <c r="AZ46" s="335"/>
      <c r="BA46" s="335"/>
      <c r="BB46" s="335"/>
      <c r="BC46" s="335"/>
      <c r="BD46" s="335"/>
      <c r="BE46" s="335"/>
      <c r="BF46" s="335"/>
      <c r="BG46" s="335"/>
      <c r="BH46" s="335"/>
      <c r="BI46" s="335"/>
      <c r="BJ46" s="335"/>
      <c r="BK46" s="335"/>
      <c r="BL46" s="335"/>
      <c r="BM46" s="335"/>
      <c r="BN46" s="335"/>
      <c r="BO46" s="335"/>
      <c r="BP46" s="335"/>
      <c r="BQ46" s="335"/>
      <c r="BR46" s="335"/>
      <c r="BS46" s="335"/>
      <c r="BT46" s="335"/>
      <c r="BU46" s="335"/>
      <c r="BV46" s="335"/>
      <c r="BW46" s="335"/>
      <c r="BX46" s="335"/>
      <c r="BY46" s="335"/>
      <c r="BZ46" s="335"/>
      <c r="CA46" s="335"/>
      <c r="CB46" s="335"/>
      <c r="CC46" s="335"/>
      <c r="CD46" s="335"/>
      <c r="CE46" s="335"/>
      <c r="CF46" s="335"/>
      <c r="CG46" s="335"/>
      <c r="CH46" s="335"/>
      <c r="CI46" s="335"/>
      <c r="CJ46" s="335"/>
      <c r="CK46" s="335"/>
      <c r="CL46" s="335"/>
      <c r="CM46" s="335"/>
      <c r="CN46" s="335"/>
      <c r="CO46" s="335"/>
      <c r="CP46" s="335"/>
      <c r="CQ46" s="335"/>
      <c r="CR46" s="335"/>
      <c r="CS46" s="335"/>
      <c r="CT46" s="335"/>
      <c r="CU46" s="335"/>
      <c r="CV46" s="335"/>
      <c r="CW46" s="335"/>
      <c r="CX46" s="335"/>
      <c r="CY46" s="335"/>
      <c r="CZ46" s="335"/>
      <c r="DA46" s="335"/>
      <c r="DB46" s="335"/>
      <c r="DC46" s="335"/>
      <c r="DD46" s="335"/>
      <c r="DE46" s="335"/>
      <c r="DF46" s="335"/>
      <c r="DG46" s="335"/>
      <c r="DH46" s="335"/>
      <c r="DI46" s="335"/>
      <c r="DJ46" s="335"/>
      <c r="DK46" s="335"/>
      <c r="DL46" s="335"/>
      <c r="DM46" s="335"/>
      <c r="DN46" s="335"/>
      <c r="DO46" s="335"/>
      <c r="DP46" s="335"/>
      <c r="DQ46" s="335"/>
      <c r="DR46" s="335"/>
      <c r="DS46" s="335"/>
      <c r="DT46" s="335"/>
      <c r="DU46" s="335"/>
      <c r="DV46" s="335"/>
      <c r="DW46" s="335"/>
      <c r="DX46" s="335"/>
      <c r="DY46" s="335"/>
      <c r="DZ46" s="335"/>
      <c r="EA46" s="335"/>
      <c r="EB46" s="335"/>
      <c r="EC46" s="335"/>
      <c r="ED46" s="335"/>
      <c r="EE46" s="335"/>
      <c r="EF46" s="335"/>
      <c r="EG46" s="335"/>
      <c r="EH46" s="335"/>
      <c r="EI46" s="335"/>
      <c r="EJ46" s="335"/>
      <c r="EK46" s="335"/>
      <c r="EL46" s="335"/>
      <c r="EM46" s="335"/>
      <c r="EN46" s="335"/>
      <c r="EO46" s="335"/>
      <c r="EP46" s="335"/>
      <c r="EQ46" s="335"/>
      <c r="ER46" s="335"/>
      <c r="ES46" s="335"/>
      <c r="ET46" s="335"/>
      <c r="EU46" s="335"/>
      <c r="EV46" s="335"/>
      <c r="EW46" s="335"/>
      <c r="EX46" s="335"/>
      <c r="EY46" s="335"/>
      <c r="EZ46" s="335"/>
      <c r="FA46" s="335"/>
      <c r="FB46" s="335"/>
      <c r="FC46" s="335"/>
      <c r="FD46" s="335"/>
      <c r="FE46" s="335"/>
      <c r="FF46" s="335"/>
      <c r="FG46" s="335"/>
      <c r="FH46" s="335"/>
      <c r="FI46" s="335"/>
      <c r="FJ46" s="335"/>
      <c r="FK46" s="335"/>
      <c r="FL46" s="335"/>
      <c r="FM46" s="335"/>
      <c r="FN46" s="335"/>
      <c r="FO46" s="335"/>
      <c r="FP46" s="335"/>
      <c r="FQ46" s="335"/>
      <c r="FR46" s="335"/>
      <c r="FS46" s="335"/>
      <c r="FT46" s="335"/>
      <c r="FU46" s="335"/>
      <c r="FV46" s="335"/>
      <c r="FW46" s="335"/>
      <c r="FX46" s="335"/>
      <c r="FY46" s="335"/>
      <c r="FZ46" s="335"/>
      <c r="GA46" s="335"/>
      <c r="GB46" s="335"/>
      <c r="GC46" s="335"/>
      <c r="GD46" s="335"/>
      <c r="GE46" s="335"/>
      <c r="GF46" s="335"/>
      <c r="GG46" s="335"/>
      <c r="GH46" s="335"/>
      <c r="GI46" s="335"/>
      <c r="GJ46" s="335"/>
      <c r="GK46" s="335"/>
      <c r="GL46" s="335"/>
      <c r="GM46" s="335"/>
      <c r="GN46" s="335"/>
      <c r="GO46" s="335"/>
      <c r="GP46" s="335"/>
      <c r="GQ46" s="335"/>
      <c r="GR46" s="335"/>
      <c r="GS46" s="335"/>
      <c r="GT46" s="335"/>
      <c r="GU46" s="335"/>
      <c r="GV46" s="335"/>
      <c r="GW46" s="335"/>
      <c r="GX46" s="335"/>
      <c r="GY46" s="335"/>
      <c r="GZ46" s="335"/>
      <c r="HA46" s="335"/>
      <c r="HB46" s="335"/>
      <c r="HC46" s="335"/>
      <c r="HD46" s="335"/>
      <c r="HE46" s="335"/>
      <c r="HF46" s="335"/>
      <c r="HG46" s="335"/>
      <c r="HH46" s="335"/>
      <c r="HI46" s="335"/>
      <c r="HJ46" s="335"/>
      <c r="HK46" s="335"/>
      <c r="HL46" s="335"/>
      <c r="HM46" s="335"/>
    </row>
    <row r="47" spans="1:221" x14ac:dyDescent="0.25">
      <c r="A47" s="386" t="s">
        <v>156</v>
      </c>
      <c r="B47" s="335"/>
      <c r="C47" s="335"/>
      <c r="D47" s="392">
        <f>$N$24</f>
        <v>10</v>
      </c>
      <c r="E47" s="363" t="s">
        <v>122</v>
      </c>
      <c r="F47" s="364" t="s">
        <v>8</v>
      </c>
      <c r="G47" s="401"/>
      <c r="H47" s="355"/>
      <c r="I47" s="400">
        <f>'Rider Rates'!$B$105</f>
        <v>0.24140039999999999</v>
      </c>
      <c r="J47" s="400">
        <f t="shared" si="0"/>
        <v>0.24140039999999999</v>
      </c>
      <c r="K47" s="366"/>
      <c r="L47" s="250"/>
      <c r="M47" s="250"/>
      <c r="N47" s="250">
        <f>ROUND(D47*I47,2)</f>
        <v>2.41</v>
      </c>
      <c r="O47" s="250">
        <f t="shared" si="2"/>
        <v>2.41</v>
      </c>
      <c r="P47" s="360">
        <f>'Rider Rates'!$D$105</f>
        <v>45716</v>
      </c>
      <c r="Q47" s="385"/>
      <c r="R47" s="382"/>
      <c r="S47" s="376"/>
      <c r="T47" s="377"/>
      <c r="U47" s="335"/>
      <c r="V47" s="378"/>
      <c r="W47" s="335"/>
      <c r="X47" s="335"/>
      <c r="Y47" s="335"/>
      <c r="Z47" s="335"/>
      <c r="AA47" s="335"/>
      <c r="AB47" s="335"/>
      <c r="AC47" s="335"/>
      <c r="AD47" s="335"/>
      <c r="AE47" s="335"/>
      <c r="AF47" s="335"/>
      <c r="AG47" s="335"/>
      <c r="AH47" s="335"/>
      <c r="AI47" s="335"/>
      <c r="AJ47" s="335"/>
      <c r="AK47" s="335"/>
      <c r="AL47" s="335"/>
      <c r="AM47" s="335"/>
      <c r="AN47" s="335"/>
      <c r="AO47" s="335"/>
      <c r="AP47" s="335"/>
      <c r="AQ47" s="335"/>
      <c r="AR47" s="335"/>
      <c r="AS47" s="335"/>
      <c r="AT47" s="335"/>
      <c r="AU47" s="335"/>
      <c r="AV47" s="335"/>
      <c r="AW47" s="335"/>
      <c r="AX47" s="335"/>
      <c r="AY47" s="335"/>
      <c r="AZ47" s="335"/>
      <c r="BA47" s="335"/>
      <c r="BB47" s="335"/>
      <c r="BC47" s="335"/>
      <c r="BD47" s="335"/>
      <c r="BE47" s="335"/>
      <c r="BF47" s="335"/>
      <c r="BG47" s="335"/>
      <c r="BH47" s="335"/>
      <c r="BI47" s="335"/>
      <c r="BJ47" s="335"/>
      <c r="BK47" s="335"/>
      <c r="BL47" s="335"/>
      <c r="BM47" s="335"/>
      <c r="BN47" s="335"/>
      <c r="BO47" s="335"/>
      <c r="BP47" s="335"/>
      <c r="BQ47" s="335"/>
      <c r="BR47" s="335"/>
      <c r="BS47" s="335"/>
      <c r="BT47" s="335"/>
      <c r="BU47" s="335"/>
      <c r="BV47" s="335"/>
      <c r="BW47" s="335"/>
      <c r="BX47" s="335"/>
      <c r="BY47" s="335"/>
      <c r="BZ47" s="335"/>
      <c r="CA47" s="335"/>
      <c r="CB47" s="335"/>
      <c r="CC47" s="335"/>
      <c r="CD47" s="335"/>
      <c r="CE47" s="335"/>
      <c r="CF47" s="335"/>
      <c r="CG47" s="335"/>
      <c r="CH47" s="335"/>
      <c r="CI47" s="335"/>
      <c r="CJ47" s="335"/>
      <c r="CK47" s="335"/>
      <c r="CL47" s="335"/>
      <c r="CM47" s="335"/>
      <c r="CN47" s="335"/>
      <c r="CO47" s="335"/>
      <c r="CP47" s="335"/>
      <c r="CQ47" s="335"/>
      <c r="CR47" s="335"/>
      <c r="CS47" s="335"/>
      <c r="CT47" s="335"/>
      <c r="CU47" s="335"/>
      <c r="CV47" s="335"/>
      <c r="CW47" s="335"/>
      <c r="CX47" s="335"/>
      <c r="CY47" s="335"/>
      <c r="CZ47" s="335"/>
      <c r="DA47" s="335"/>
      <c r="DB47" s="335"/>
      <c r="DC47" s="335"/>
      <c r="DD47" s="335"/>
      <c r="DE47" s="335"/>
      <c r="DF47" s="335"/>
      <c r="DG47" s="335"/>
      <c r="DH47" s="335"/>
      <c r="DI47" s="335"/>
      <c r="DJ47" s="335"/>
      <c r="DK47" s="335"/>
      <c r="DL47" s="335"/>
      <c r="DM47" s="335"/>
      <c r="DN47" s="335"/>
      <c r="DO47" s="335"/>
      <c r="DP47" s="335"/>
      <c r="DQ47" s="335"/>
      <c r="DR47" s="335"/>
      <c r="DS47" s="335"/>
      <c r="DT47" s="335"/>
      <c r="DU47" s="335"/>
      <c r="DV47" s="335"/>
      <c r="DW47" s="335"/>
      <c r="DX47" s="335"/>
      <c r="DY47" s="335"/>
      <c r="DZ47" s="335"/>
      <c r="EA47" s="335"/>
      <c r="EB47" s="335"/>
      <c r="EC47" s="335"/>
      <c r="ED47" s="335"/>
      <c r="EE47" s="335"/>
      <c r="EF47" s="335"/>
      <c r="EG47" s="335"/>
      <c r="EH47" s="335"/>
      <c r="EI47" s="335"/>
      <c r="EJ47" s="335"/>
      <c r="EK47" s="335"/>
      <c r="EL47" s="335"/>
      <c r="EM47" s="335"/>
      <c r="EN47" s="335"/>
      <c r="EO47" s="335"/>
      <c r="EP47" s="335"/>
      <c r="EQ47" s="335"/>
      <c r="ER47" s="335"/>
      <c r="ES47" s="335"/>
      <c r="ET47" s="335"/>
      <c r="EU47" s="335"/>
      <c r="EV47" s="335"/>
      <c r="EW47" s="335"/>
      <c r="EX47" s="335"/>
      <c r="EY47" s="335"/>
      <c r="EZ47" s="335"/>
      <c r="FA47" s="335"/>
      <c r="FB47" s="335"/>
      <c r="FC47" s="335"/>
      <c r="FD47" s="335"/>
      <c r="FE47" s="335"/>
      <c r="FF47" s="335"/>
      <c r="FG47" s="335"/>
      <c r="FH47" s="335"/>
      <c r="FI47" s="335"/>
      <c r="FJ47" s="335"/>
      <c r="FK47" s="335"/>
      <c r="FL47" s="335"/>
      <c r="FM47" s="335"/>
      <c r="FN47" s="335"/>
      <c r="FO47" s="335"/>
      <c r="FP47" s="335"/>
      <c r="FQ47" s="335"/>
      <c r="FR47" s="335"/>
      <c r="FS47" s="335"/>
      <c r="FT47" s="335"/>
      <c r="FU47" s="335"/>
      <c r="FV47" s="335"/>
      <c r="FW47" s="335"/>
      <c r="FX47" s="335"/>
      <c r="FY47" s="335"/>
      <c r="FZ47" s="335"/>
      <c r="GA47" s="335"/>
      <c r="GB47" s="335"/>
      <c r="GC47" s="335"/>
      <c r="GD47" s="335"/>
      <c r="GE47" s="335"/>
      <c r="GF47" s="335"/>
      <c r="GG47" s="335"/>
      <c r="GH47" s="335"/>
      <c r="GI47" s="335"/>
      <c r="GJ47" s="335"/>
      <c r="GK47" s="335"/>
      <c r="GL47" s="335"/>
      <c r="GM47" s="335"/>
      <c r="GN47" s="335"/>
      <c r="GO47" s="335"/>
      <c r="GP47" s="335"/>
      <c r="GQ47" s="335"/>
      <c r="GR47" s="335"/>
      <c r="GS47" s="335"/>
      <c r="GT47" s="335"/>
      <c r="GU47" s="335"/>
      <c r="GV47" s="335"/>
      <c r="GW47" s="335"/>
      <c r="GX47" s="335"/>
      <c r="GY47" s="335"/>
      <c r="GZ47" s="335"/>
      <c r="HA47" s="335"/>
      <c r="HB47" s="335"/>
      <c r="HC47" s="335"/>
      <c r="HD47" s="335"/>
      <c r="HE47" s="335"/>
      <c r="HF47" s="335"/>
      <c r="HG47" s="335"/>
      <c r="HH47" s="335"/>
      <c r="HI47" s="335"/>
      <c r="HJ47" s="335"/>
      <c r="HK47" s="335"/>
      <c r="HL47" s="335"/>
      <c r="HM47" s="335"/>
    </row>
    <row r="48" spans="1:221" x14ac:dyDescent="0.25">
      <c r="A48" s="394" t="s">
        <v>217</v>
      </c>
      <c r="B48" s="335"/>
      <c r="C48" s="335"/>
      <c r="D48" s="392"/>
      <c r="E48" s="397" t="s">
        <v>115</v>
      </c>
      <c r="F48" s="385"/>
      <c r="G48" s="401"/>
      <c r="H48" s="355"/>
      <c r="I48" s="403">
        <f>'Rider Rates'!B120</f>
        <v>0.97</v>
      </c>
      <c r="J48" s="402">
        <f t="shared" si="0"/>
        <v>0.97</v>
      </c>
      <c r="K48" s="366"/>
      <c r="L48" s="250"/>
      <c r="M48" s="250"/>
      <c r="N48" s="404">
        <f>I48</f>
        <v>0.97</v>
      </c>
      <c r="O48" s="250">
        <f t="shared" si="2"/>
        <v>0.97</v>
      </c>
      <c r="P48" s="360">
        <f>'Rider Rates'!D120</f>
        <v>45593</v>
      </c>
      <c r="Q48" s="385"/>
      <c r="R48" s="382"/>
      <c r="S48" s="376"/>
      <c r="T48" s="377"/>
      <c r="U48" s="335"/>
      <c r="V48" s="378"/>
      <c r="W48" s="335"/>
      <c r="X48" s="335"/>
      <c r="Y48" s="335"/>
      <c r="Z48" s="335"/>
      <c r="AA48" s="335"/>
      <c r="AB48" s="335"/>
      <c r="AC48" s="335"/>
      <c r="AD48" s="335"/>
      <c r="AE48" s="335"/>
      <c r="AF48" s="335"/>
      <c r="AG48" s="335"/>
      <c r="AH48" s="335"/>
      <c r="AI48" s="335"/>
      <c r="AJ48" s="335"/>
      <c r="AK48" s="335"/>
      <c r="AL48" s="335"/>
      <c r="AM48" s="335"/>
      <c r="AN48" s="335"/>
      <c r="AO48" s="335"/>
      <c r="AP48" s="335"/>
      <c r="AQ48" s="335"/>
      <c r="AR48" s="335"/>
      <c r="AS48" s="335"/>
      <c r="AT48" s="335"/>
      <c r="AU48" s="335"/>
      <c r="AV48" s="335"/>
      <c r="AW48" s="335"/>
      <c r="AX48" s="335"/>
      <c r="AY48" s="335"/>
      <c r="AZ48" s="335"/>
      <c r="BA48" s="335"/>
      <c r="BB48" s="335"/>
      <c r="BC48" s="335"/>
      <c r="BD48" s="335"/>
      <c r="BE48" s="335"/>
      <c r="BF48" s="335"/>
      <c r="BG48" s="335"/>
      <c r="BH48" s="335"/>
      <c r="BI48" s="335"/>
      <c r="BJ48" s="335"/>
      <c r="BK48" s="335"/>
      <c r="BL48" s="335"/>
      <c r="BM48" s="335"/>
      <c r="BN48" s="335"/>
      <c r="BO48" s="335"/>
      <c r="BP48" s="335"/>
      <c r="BQ48" s="335"/>
      <c r="BR48" s="335"/>
      <c r="BS48" s="335"/>
      <c r="BT48" s="335"/>
      <c r="BU48" s="335"/>
      <c r="BV48" s="335"/>
      <c r="BW48" s="335"/>
      <c r="BX48" s="335"/>
      <c r="BY48" s="335"/>
      <c r="BZ48" s="335"/>
      <c r="CA48" s="335"/>
      <c r="CB48" s="335"/>
      <c r="CC48" s="335"/>
      <c r="CD48" s="335"/>
      <c r="CE48" s="335"/>
      <c r="CF48" s="335"/>
      <c r="CG48" s="335"/>
      <c r="CH48" s="335"/>
      <c r="CI48" s="335"/>
      <c r="CJ48" s="335"/>
      <c r="CK48" s="335"/>
      <c r="CL48" s="335"/>
      <c r="CM48" s="335"/>
      <c r="CN48" s="335"/>
      <c r="CO48" s="335"/>
      <c r="CP48" s="335"/>
      <c r="CQ48" s="335"/>
      <c r="CR48" s="335"/>
      <c r="CS48" s="335"/>
      <c r="CT48" s="335"/>
      <c r="CU48" s="335"/>
      <c r="CV48" s="335"/>
      <c r="CW48" s="335"/>
      <c r="CX48" s="335"/>
      <c r="CY48" s="335"/>
      <c r="CZ48" s="335"/>
      <c r="DA48" s="335"/>
      <c r="DB48" s="335"/>
      <c r="DC48" s="335"/>
      <c r="DD48" s="335"/>
      <c r="DE48" s="335"/>
      <c r="DF48" s="335"/>
      <c r="DG48" s="335"/>
      <c r="DH48" s="335"/>
      <c r="DI48" s="335"/>
      <c r="DJ48" s="335"/>
      <c r="DK48" s="335"/>
      <c r="DL48" s="335"/>
      <c r="DM48" s="335"/>
      <c r="DN48" s="335"/>
      <c r="DO48" s="335"/>
      <c r="DP48" s="335"/>
      <c r="DQ48" s="335"/>
      <c r="DR48" s="335"/>
      <c r="DS48" s="335"/>
      <c r="DT48" s="335"/>
      <c r="DU48" s="335"/>
      <c r="DV48" s="335"/>
      <c r="DW48" s="335"/>
      <c r="DX48" s="335"/>
      <c r="DY48" s="335"/>
      <c r="DZ48" s="335"/>
      <c r="EA48" s="335"/>
      <c r="EB48" s="335"/>
      <c r="EC48" s="335"/>
      <c r="ED48" s="335"/>
      <c r="EE48" s="335"/>
      <c r="EF48" s="335"/>
      <c r="EG48" s="335"/>
      <c r="EH48" s="335"/>
      <c r="EI48" s="335"/>
      <c r="EJ48" s="335"/>
      <c r="EK48" s="335"/>
      <c r="EL48" s="335"/>
      <c r="EM48" s="335"/>
      <c r="EN48" s="335"/>
      <c r="EO48" s="335"/>
      <c r="EP48" s="335"/>
      <c r="EQ48" s="335"/>
      <c r="ER48" s="335"/>
      <c r="ES48" s="335"/>
      <c r="ET48" s="335"/>
      <c r="EU48" s="335"/>
      <c r="EV48" s="335"/>
      <c r="EW48" s="335"/>
      <c r="EX48" s="335"/>
      <c r="EY48" s="335"/>
      <c r="EZ48" s="335"/>
      <c r="FA48" s="335"/>
      <c r="FB48" s="335"/>
      <c r="FC48" s="335"/>
      <c r="FD48" s="335"/>
      <c r="FE48" s="335"/>
      <c r="FF48" s="335"/>
      <c r="FG48" s="335"/>
      <c r="FH48" s="335"/>
      <c r="FI48" s="335"/>
      <c r="FJ48" s="335"/>
      <c r="FK48" s="335"/>
      <c r="FL48" s="335"/>
      <c r="FM48" s="335"/>
      <c r="FN48" s="335"/>
      <c r="FO48" s="335"/>
      <c r="FP48" s="335"/>
      <c r="FQ48" s="335"/>
      <c r="FR48" s="335"/>
      <c r="FS48" s="335"/>
      <c r="FT48" s="335"/>
      <c r="FU48" s="335"/>
      <c r="FV48" s="335"/>
      <c r="FW48" s="335"/>
      <c r="FX48" s="335"/>
      <c r="FY48" s="335"/>
      <c r="FZ48" s="335"/>
      <c r="GA48" s="335"/>
      <c r="GB48" s="335"/>
      <c r="GC48" s="335"/>
      <c r="GD48" s="335"/>
      <c r="GE48" s="335"/>
      <c r="GF48" s="335"/>
      <c r="GG48" s="335"/>
      <c r="GH48" s="335"/>
      <c r="GI48" s="335"/>
      <c r="GJ48" s="335"/>
      <c r="GK48" s="335"/>
      <c r="GL48" s="335"/>
      <c r="GM48" s="335"/>
      <c r="GN48" s="335"/>
      <c r="GO48" s="335"/>
      <c r="GP48" s="335"/>
      <c r="GQ48" s="335"/>
      <c r="GR48" s="335"/>
      <c r="GS48" s="335"/>
      <c r="GT48" s="335"/>
      <c r="GU48" s="335"/>
      <c r="GV48" s="335"/>
      <c r="GW48" s="335"/>
      <c r="GX48" s="335"/>
      <c r="GY48" s="335"/>
      <c r="GZ48" s="335"/>
      <c r="HA48" s="335"/>
      <c r="HB48" s="335"/>
      <c r="HC48" s="335"/>
      <c r="HD48" s="335"/>
      <c r="HE48" s="335"/>
      <c r="HF48" s="335"/>
      <c r="HG48" s="335"/>
      <c r="HH48" s="335"/>
      <c r="HI48" s="335"/>
      <c r="HJ48" s="335"/>
      <c r="HK48" s="335"/>
      <c r="HL48" s="335"/>
      <c r="HM48" s="335"/>
    </row>
    <row r="49" spans="1:221" x14ac:dyDescent="0.25">
      <c r="A49" s="386" t="s">
        <v>157</v>
      </c>
      <c r="B49" s="335"/>
      <c r="C49" s="335"/>
      <c r="D49" s="362">
        <f>'Customer Info'!$B$21+'Customer Info'!$B$22</f>
        <v>0</v>
      </c>
      <c r="E49" s="363" t="s">
        <v>41</v>
      </c>
      <c r="F49" s="364" t="s">
        <v>8</v>
      </c>
      <c r="G49" s="388"/>
      <c r="H49" s="388"/>
      <c r="I49" s="400"/>
      <c r="J49" s="395">
        <f>SUM(G49:H49)</f>
        <v>0</v>
      </c>
      <c r="K49" s="366" t="s">
        <v>42</v>
      </c>
      <c r="L49" s="250">
        <f>ROUND(D49*G49,2)</f>
        <v>0</v>
      </c>
      <c r="M49" s="250"/>
      <c r="N49" s="250"/>
      <c r="O49" s="250">
        <f t="shared" si="2"/>
        <v>0</v>
      </c>
      <c r="P49" s="360">
        <f>'Rider Rates'!$D$112</f>
        <v>44531</v>
      </c>
      <c r="Q49" s="385"/>
      <c r="R49" s="382"/>
      <c r="S49" s="376"/>
      <c r="T49" s="377"/>
      <c r="U49" s="335"/>
      <c r="V49" s="378"/>
      <c r="W49" s="335"/>
      <c r="X49" s="335"/>
      <c r="Y49" s="335"/>
      <c r="Z49" s="335"/>
      <c r="AA49" s="335"/>
      <c r="AB49" s="335"/>
      <c r="AC49" s="335"/>
      <c r="AD49" s="335"/>
      <c r="AE49" s="335"/>
      <c r="AF49" s="335"/>
      <c r="AG49" s="335"/>
      <c r="AH49" s="335"/>
      <c r="AI49" s="335"/>
      <c r="AJ49" s="335"/>
      <c r="AK49" s="335"/>
      <c r="AL49" s="335"/>
      <c r="AM49" s="335"/>
      <c r="AN49" s="335"/>
      <c r="AO49" s="335"/>
      <c r="AP49" s="335"/>
      <c r="AQ49" s="335"/>
      <c r="AR49" s="335"/>
      <c r="AS49" s="335"/>
      <c r="AT49" s="335"/>
      <c r="AU49" s="335"/>
      <c r="AV49" s="335"/>
      <c r="AW49" s="335"/>
      <c r="AX49" s="335"/>
      <c r="AY49" s="335"/>
      <c r="AZ49" s="335"/>
      <c r="BA49" s="335"/>
      <c r="BB49" s="335"/>
      <c r="BC49" s="335"/>
      <c r="BD49" s="335"/>
      <c r="BE49" s="335"/>
      <c r="BF49" s="335"/>
      <c r="BG49" s="335"/>
      <c r="BH49" s="335"/>
      <c r="BI49" s="335"/>
      <c r="BJ49" s="335"/>
      <c r="BK49" s="335"/>
      <c r="BL49" s="335"/>
      <c r="BM49" s="335"/>
      <c r="BN49" s="335"/>
      <c r="BO49" s="335"/>
      <c r="BP49" s="335"/>
      <c r="BQ49" s="335"/>
      <c r="BR49" s="335"/>
      <c r="BS49" s="335"/>
      <c r="BT49" s="335"/>
      <c r="BU49" s="335"/>
      <c r="BV49" s="335"/>
      <c r="BW49" s="335"/>
      <c r="BX49" s="335"/>
      <c r="BY49" s="335"/>
      <c r="BZ49" s="335"/>
      <c r="CA49" s="335"/>
      <c r="CB49" s="335"/>
      <c r="CC49" s="335"/>
      <c r="CD49" s="335"/>
      <c r="CE49" s="335"/>
      <c r="CF49" s="335"/>
      <c r="CG49" s="335"/>
      <c r="CH49" s="335"/>
      <c r="CI49" s="335"/>
      <c r="CJ49" s="335"/>
      <c r="CK49" s="335"/>
      <c r="CL49" s="335"/>
      <c r="CM49" s="335"/>
      <c r="CN49" s="335"/>
      <c r="CO49" s="335"/>
      <c r="CP49" s="335"/>
      <c r="CQ49" s="335"/>
      <c r="CR49" s="335"/>
      <c r="CS49" s="335"/>
      <c r="CT49" s="335"/>
      <c r="CU49" s="335"/>
      <c r="CV49" s="335"/>
      <c r="CW49" s="335"/>
      <c r="CX49" s="335"/>
      <c r="CY49" s="335"/>
      <c r="CZ49" s="335"/>
      <c r="DA49" s="335"/>
      <c r="DB49" s="335"/>
      <c r="DC49" s="335"/>
      <c r="DD49" s="335"/>
      <c r="DE49" s="335"/>
      <c r="DF49" s="335"/>
      <c r="DG49" s="335"/>
      <c r="DH49" s="335"/>
      <c r="DI49" s="335"/>
      <c r="DJ49" s="335"/>
      <c r="DK49" s="335"/>
      <c r="DL49" s="335"/>
      <c r="DM49" s="335"/>
      <c r="DN49" s="335"/>
      <c r="DO49" s="335"/>
      <c r="DP49" s="335"/>
      <c r="DQ49" s="335"/>
      <c r="DR49" s="335"/>
      <c r="DS49" s="335"/>
      <c r="DT49" s="335"/>
      <c r="DU49" s="335"/>
      <c r="DV49" s="335"/>
      <c r="DW49" s="335"/>
      <c r="DX49" s="335"/>
      <c r="DY49" s="335"/>
      <c r="DZ49" s="335"/>
      <c r="EA49" s="335"/>
      <c r="EB49" s="335"/>
      <c r="EC49" s="335"/>
      <c r="ED49" s="335"/>
      <c r="EE49" s="335"/>
      <c r="EF49" s="335"/>
      <c r="EG49" s="335"/>
      <c r="EH49" s="335"/>
      <c r="EI49" s="335"/>
      <c r="EJ49" s="335"/>
      <c r="EK49" s="335"/>
      <c r="EL49" s="335"/>
      <c r="EM49" s="335"/>
      <c r="EN49" s="335"/>
      <c r="EO49" s="335"/>
      <c r="EP49" s="335"/>
      <c r="EQ49" s="335"/>
      <c r="ER49" s="335"/>
      <c r="ES49" s="335"/>
      <c r="ET49" s="335"/>
      <c r="EU49" s="335"/>
      <c r="EV49" s="335"/>
      <c r="EW49" s="335"/>
      <c r="EX49" s="335"/>
      <c r="EY49" s="335"/>
      <c r="EZ49" s="335"/>
      <c r="FA49" s="335"/>
      <c r="FB49" s="335"/>
      <c r="FC49" s="335"/>
      <c r="FD49" s="335"/>
      <c r="FE49" s="335"/>
      <c r="FF49" s="335"/>
      <c r="FG49" s="335"/>
      <c r="FH49" s="335"/>
      <c r="FI49" s="335"/>
      <c r="FJ49" s="335"/>
      <c r="FK49" s="335"/>
      <c r="FL49" s="335"/>
      <c r="FM49" s="335"/>
      <c r="FN49" s="335"/>
      <c r="FO49" s="335"/>
      <c r="FP49" s="335"/>
      <c r="FQ49" s="335"/>
      <c r="FR49" s="335"/>
      <c r="FS49" s="335"/>
      <c r="FT49" s="335"/>
      <c r="FU49" s="335"/>
      <c r="FV49" s="335"/>
      <c r="FW49" s="335"/>
      <c r="FX49" s="335"/>
      <c r="FY49" s="335"/>
      <c r="FZ49" s="335"/>
      <c r="GA49" s="335"/>
      <c r="GB49" s="335"/>
      <c r="GC49" s="335"/>
      <c r="GD49" s="335"/>
      <c r="GE49" s="335"/>
      <c r="GF49" s="335"/>
      <c r="GG49" s="335"/>
      <c r="GH49" s="335"/>
      <c r="GI49" s="335"/>
      <c r="GJ49" s="335"/>
      <c r="GK49" s="335"/>
      <c r="GL49" s="335"/>
      <c r="GM49" s="335"/>
      <c r="GN49" s="335"/>
      <c r="GO49" s="335"/>
      <c r="GP49" s="335"/>
      <c r="GQ49" s="335"/>
      <c r="GR49" s="335"/>
      <c r="GS49" s="335"/>
      <c r="GT49" s="335"/>
      <c r="GU49" s="335"/>
      <c r="GV49" s="335"/>
      <c r="GW49" s="335"/>
      <c r="GX49" s="335"/>
      <c r="GY49" s="335"/>
      <c r="GZ49" s="335"/>
      <c r="HA49" s="335"/>
      <c r="HB49" s="335"/>
      <c r="HC49" s="335"/>
      <c r="HD49" s="335"/>
      <c r="HE49" s="335"/>
      <c r="HF49" s="335"/>
      <c r="HG49" s="335"/>
      <c r="HH49" s="335"/>
      <c r="HI49" s="335"/>
      <c r="HJ49" s="335"/>
      <c r="HK49" s="335"/>
      <c r="HL49" s="335"/>
      <c r="HM49" s="335"/>
    </row>
    <row r="50" spans="1:221" x14ac:dyDescent="0.25">
      <c r="A50" s="394" t="s">
        <v>208</v>
      </c>
      <c r="B50" s="335"/>
      <c r="C50" s="335"/>
      <c r="D50" s="362">
        <f>IF($C$17&lt;1,0,$C$17)</f>
        <v>0</v>
      </c>
      <c r="E50" s="363" t="s">
        <v>41</v>
      </c>
      <c r="F50" s="357" t="s">
        <v>8</v>
      </c>
      <c r="G50" s="365"/>
      <c r="H50" s="365"/>
      <c r="I50" s="405">
        <f>'Rider Rates'!B117</f>
        <v>0</v>
      </c>
      <c r="J50" s="405">
        <f>SUM(G50:I50)</f>
        <v>0</v>
      </c>
      <c r="K50" s="366" t="s">
        <v>42</v>
      </c>
      <c r="L50" s="250"/>
      <c r="M50" s="250"/>
      <c r="N50" s="250">
        <f>D50*J50</f>
        <v>0</v>
      </c>
      <c r="O50" s="250">
        <f>SUM(L50:N50)</f>
        <v>0</v>
      </c>
      <c r="P50" s="360">
        <f>'Rider Rates'!D117</f>
        <v>45657</v>
      </c>
      <c r="Q50" s="385"/>
      <c r="R50" s="382"/>
      <c r="S50" s="376"/>
      <c r="T50" s="377"/>
      <c r="U50" s="335"/>
      <c r="V50" s="378"/>
      <c r="W50" s="335"/>
      <c r="X50" s="335"/>
      <c r="Y50" s="335"/>
      <c r="Z50" s="335"/>
      <c r="AA50" s="335"/>
      <c r="AB50" s="335"/>
      <c r="AC50" s="335"/>
      <c r="AD50" s="335"/>
      <c r="AE50" s="335"/>
      <c r="AF50" s="335"/>
      <c r="AG50" s="335"/>
      <c r="AH50" s="335"/>
      <c r="AI50" s="335"/>
      <c r="AJ50" s="335"/>
      <c r="AK50" s="335"/>
      <c r="AL50" s="335"/>
      <c r="AM50" s="335"/>
      <c r="AN50" s="335"/>
      <c r="AO50" s="335"/>
      <c r="AP50" s="335"/>
      <c r="AQ50" s="335"/>
      <c r="AR50" s="335"/>
      <c r="AS50" s="335"/>
      <c r="AT50" s="335"/>
      <c r="AU50" s="335"/>
      <c r="AV50" s="335"/>
      <c r="AW50" s="335"/>
      <c r="AX50" s="335"/>
      <c r="AY50" s="335"/>
      <c r="AZ50" s="335"/>
      <c r="BA50" s="335"/>
      <c r="BB50" s="335"/>
      <c r="BC50" s="335"/>
      <c r="BD50" s="335"/>
      <c r="BE50" s="335"/>
      <c r="BF50" s="335"/>
      <c r="BG50" s="335"/>
      <c r="BH50" s="335"/>
      <c r="BI50" s="335"/>
      <c r="BJ50" s="335"/>
      <c r="BK50" s="335"/>
      <c r="BL50" s="335"/>
      <c r="BM50" s="335"/>
      <c r="BN50" s="335"/>
      <c r="BO50" s="335"/>
      <c r="BP50" s="335"/>
      <c r="BQ50" s="335"/>
      <c r="BR50" s="335"/>
      <c r="BS50" s="335"/>
      <c r="BT50" s="335"/>
      <c r="BU50" s="335"/>
      <c r="BV50" s="335"/>
      <c r="BW50" s="335"/>
      <c r="BX50" s="335"/>
      <c r="BY50" s="335"/>
      <c r="BZ50" s="335"/>
      <c r="CA50" s="335"/>
      <c r="CB50" s="335"/>
      <c r="CC50" s="335"/>
      <c r="CD50" s="335"/>
      <c r="CE50" s="335"/>
      <c r="CF50" s="335"/>
      <c r="CG50" s="335"/>
      <c r="CH50" s="335"/>
      <c r="CI50" s="335"/>
      <c r="CJ50" s="335"/>
      <c r="CK50" s="335"/>
      <c r="CL50" s="335"/>
      <c r="CM50" s="335"/>
      <c r="CN50" s="335"/>
      <c r="CO50" s="335"/>
      <c r="CP50" s="335"/>
      <c r="CQ50" s="335"/>
      <c r="CR50" s="335"/>
      <c r="CS50" s="335"/>
      <c r="CT50" s="335"/>
      <c r="CU50" s="335"/>
      <c r="CV50" s="335"/>
      <c r="CW50" s="335"/>
      <c r="CX50" s="335"/>
      <c r="CY50" s="335"/>
      <c r="CZ50" s="335"/>
      <c r="DA50" s="335"/>
      <c r="DB50" s="335"/>
      <c r="DC50" s="335"/>
      <c r="DD50" s="335"/>
      <c r="DE50" s="335"/>
      <c r="DF50" s="335"/>
      <c r="DG50" s="335"/>
      <c r="DH50" s="335"/>
      <c r="DI50" s="335"/>
      <c r="DJ50" s="335"/>
      <c r="DK50" s="335"/>
      <c r="DL50" s="335"/>
      <c r="DM50" s="335"/>
      <c r="DN50" s="335"/>
      <c r="DO50" s="335"/>
      <c r="DP50" s="335"/>
      <c r="DQ50" s="335"/>
      <c r="DR50" s="335"/>
      <c r="DS50" s="335"/>
      <c r="DT50" s="335"/>
      <c r="DU50" s="335"/>
      <c r="DV50" s="335"/>
      <c r="DW50" s="335"/>
      <c r="DX50" s="335"/>
      <c r="DY50" s="335"/>
      <c r="DZ50" s="335"/>
      <c r="EA50" s="335"/>
      <c r="EB50" s="335"/>
      <c r="EC50" s="335"/>
      <c r="ED50" s="335"/>
      <c r="EE50" s="335"/>
      <c r="EF50" s="335"/>
      <c r="EG50" s="335"/>
      <c r="EH50" s="335"/>
      <c r="EI50" s="335"/>
      <c r="EJ50" s="335"/>
      <c r="EK50" s="335"/>
      <c r="EL50" s="335"/>
      <c r="EM50" s="335"/>
      <c r="EN50" s="335"/>
      <c r="EO50" s="335"/>
      <c r="EP50" s="335"/>
      <c r="EQ50" s="335"/>
      <c r="ER50" s="335"/>
      <c r="ES50" s="335"/>
      <c r="ET50" s="335"/>
      <c r="EU50" s="335"/>
      <c r="EV50" s="335"/>
      <c r="EW50" s="335"/>
      <c r="EX50" s="335"/>
      <c r="EY50" s="335"/>
      <c r="EZ50" s="335"/>
      <c r="FA50" s="335"/>
      <c r="FB50" s="335"/>
      <c r="FC50" s="335"/>
      <c r="FD50" s="335"/>
      <c r="FE50" s="335"/>
      <c r="FF50" s="335"/>
      <c r="FG50" s="335"/>
      <c r="FH50" s="335"/>
      <c r="FI50" s="335"/>
      <c r="FJ50" s="335"/>
      <c r="FK50" s="335"/>
      <c r="FL50" s="335"/>
      <c r="FM50" s="335"/>
      <c r="FN50" s="335"/>
      <c r="FO50" s="335"/>
      <c r="FP50" s="335"/>
      <c r="FQ50" s="335"/>
      <c r="FR50" s="335"/>
      <c r="FS50" s="335"/>
      <c r="FT50" s="335"/>
      <c r="FU50" s="335"/>
      <c r="FV50" s="335"/>
      <c r="FW50" s="335"/>
      <c r="FX50" s="335"/>
      <c r="FY50" s="335"/>
      <c r="FZ50" s="335"/>
      <c r="GA50" s="335"/>
      <c r="GB50" s="335"/>
      <c r="GC50" s="335"/>
      <c r="GD50" s="335"/>
      <c r="GE50" s="335"/>
      <c r="GF50" s="335"/>
      <c r="GG50" s="335"/>
      <c r="GH50" s="335"/>
      <c r="GI50" s="335"/>
      <c r="GJ50" s="335"/>
      <c r="GK50" s="335"/>
      <c r="GL50" s="335"/>
      <c r="GM50" s="335"/>
      <c r="GN50" s="335"/>
      <c r="GO50" s="335"/>
      <c r="GP50" s="335"/>
      <c r="GQ50" s="335"/>
      <c r="GR50" s="335"/>
      <c r="GS50" s="335"/>
      <c r="GT50" s="335"/>
      <c r="GU50" s="335"/>
      <c r="GV50" s="335"/>
      <c r="GW50" s="335"/>
      <c r="GX50" s="335"/>
      <c r="GY50" s="335"/>
      <c r="GZ50" s="335"/>
      <c r="HA50" s="335"/>
      <c r="HB50" s="335"/>
      <c r="HC50" s="335"/>
      <c r="HD50" s="335"/>
      <c r="HE50" s="335"/>
      <c r="HF50" s="335"/>
      <c r="HG50" s="335"/>
      <c r="HH50" s="335"/>
      <c r="HI50" s="335"/>
      <c r="HJ50" s="335"/>
      <c r="HK50" s="335"/>
      <c r="HL50" s="335"/>
      <c r="HM50" s="335"/>
    </row>
    <row r="51" spans="1:221" x14ac:dyDescent="0.25">
      <c r="A51" s="396" t="s">
        <v>230</v>
      </c>
      <c r="B51" s="335"/>
      <c r="C51" s="335"/>
      <c r="D51" s="362"/>
      <c r="E51" s="363" t="s">
        <v>115</v>
      </c>
      <c r="F51" s="364" t="s">
        <v>8</v>
      </c>
      <c r="G51" s="406"/>
      <c r="H51" s="406"/>
      <c r="I51" s="406">
        <f>'Rider Rates'!$B$124</f>
        <v>0.1</v>
      </c>
      <c r="J51" s="406">
        <f>SUM(G51:I51)</f>
        <v>0.1</v>
      </c>
      <c r="K51" s="366"/>
      <c r="L51" s="407"/>
      <c r="M51" s="407"/>
      <c r="N51" s="407">
        <f>J51</f>
        <v>0.1</v>
      </c>
      <c r="O51" s="407">
        <f>SUM(L51:N51)</f>
        <v>0.1</v>
      </c>
      <c r="P51" s="408">
        <f>'Rider Rates'!$E$124</f>
        <v>45658</v>
      </c>
      <c r="Q51" s="385"/>
      <c r="R51" s="382"/>
      <c r="S51" s="376"/>
      <c r="T51" s="377"/>
      <c r="U51" s="335"/>
      <c r="V51" s="378"/>
      <c r="W51" s="335"/>
      <c r="X51" s="335"/>
      <c r="Y51" s="335"/>
      <c r="Z51" s="335"/>
      <c r="AA51" s="335"/>
      <c r="AB51" s="335"/>
      <c r="AC51" s="335"/>
      <c r="AD51" s="335"/>
      <c r="AE51" s="335"/>
      <c r="AF51" s="335"/>
      <c r="AG51" s="335"/>
      <c r="AH51" s="335"/>
      <c r="AI51" s="335"/>
      <c r="AJ51" s="335"/>
      <c r="AK51" s="335"/>
      <c r="AL51" s="335"/>
      <c r="AM51" s="335"/>
      <c r="AN51" s="335"/>
      <c r="AO51" s="335"/>
      <c r="AP51" s="335"/>
      <c r="AQ51" s="335"/>
      <c r="AR51" s="335"/>
      <c r="AS51" s="335"/>
      <c r="AT51" s="335"/>
      <c r="AU51" s="335"/>
      <c r="AV51" s="335"/>
      <c r="AW51" s="335"/>
      <c r="AX51" s="335"/>
      <c r="AY51" s="335"/>
      <c r="AZ51" s="335"/>
      <c r="BA51" s="335"/>
      <c r="BB51" s="335"/>
      <c r="BC51" s="335"/>
      <c r="BD51" s="335"/>
      <c r="BE51" s="335"/>
      <c r="BF51" s="335"/>
      <c r="BG51" s="335"/>
      <c r="BH51" s="335"/>
      <c r="BI51" s="335"/>
      <c r="BJ51" s="335"/>
      <c r="BK51" s="335"/>
      <c r="BL51" s="335"/>
      <c r="BM51" s="335"/>
      <c r="BN51" s="335"/>
      <c r="BO51" s="335"/>
      <c r="BP51" s="335"/>
      <c r="BQ51" s="335"/>
      <c r="BR51" s="335"/>
      <c r="BS51" s="335"/>
      <c r="BT51" s="335"/>
      <c r="BU51" s="335"/>
      <c r="BV51" s="335"/>
      <c r="BW51" s="335"/>
      <c r="BX51" s="335"/>
      <c r="BY51" s="335"/>
      <c r="BZ51" s="335"/>
      <c r="CA51" s="335"/>
      <c r="CB51" s="335"/>
      <c r="CC51" s="335"/>
      <c r="CD51" s="335"/>
      <c r="CE51" s="335"/>
      <c r="CF51" s="335"/>
      <c r="CG51" s="335"/>
      <c r="CH51" s="335"/>
      <c r="CI51" s="335"/>
      <c r="CJ51" s="335"/>
      <c r="CK51" s="335"/>
      <c r="CL51" s="335"/>
      <c r="CM51" s="335"/>
      <c r="CN51" s="335"/>
      <c r="CO51" s="335"/>
      <c r="CP51" s="335"/>
      <c r="CQ51" s="335"/>
      <c r="CR51" s="335"/>
      <c r="CS51" s="335"/>
      <c r="CT51" s="335"/>
      <c r="CU51" s="335"/>
      <c r="CV51" s="335"/>
      <c r="CW51" s="335"/>
      <c r="CX51" s="335"/>
      <c r="CY51" s="335"/>
      <c r="CZ51" s="335"/>
      <c r="DA51" s="335"/>
      <c r="DB51" s="335"/>
      <c r="DC51" s="335"/>
      <c r="DD51" s="335"/>
      <c r="DE51" s="335"/>
      <c r="DF51" s="335"/>
      <c r="DG51" s="335"/>
      <c r="DH51" s="335"/>
      <c r="DI51" s="335"/>
      <c r="DJ51" s="335"/>
      <c r="DK51" s="335"/>
      <c r="DL51" s="335"/>
      <c r="DM51" s="335"/>
      <c r="DN51" s="335"/>
      <c r="DO51" s="335"/>
      <c r="DP51" s="335"/>
      <c r="DQ51" s="335"/>
      <c r="DR51" s="335"/>
      <c r="DS51" s="335"/>
      <c r="DT51" s="335"/>
      <c r="DU51" s="335"/>
      <c r="DV51" s="335"/>
      <c r="DW51" s="335"/>
      <c r="DX51" s="335"/>
      <c r="DY51" s="335"/>
      <c r="DZ51" s="335"/>
      <c r="EA51" s="335"/>
      <c r="EB51" s="335"/>
      <c r="EC51" s="335"/>
      <c r="ED51" s="335"/>
      <c r="EE51" s="335"/>
      <c r="EF51" s="335"/>
      <c r="EG51" s="335"/>
      <c r="EH51" s="335"/>
      <c r="EI51" s="335"/>
      <c r="EJ51" s="335"/>
      <c r="EK51" s="335"/>
      <c r="EL51" s="335"/>
      <c r="EM51" s="335"/>
      <c r="EN51" s="335"/>
      <c r="EO51" s="335"/>
      <c r="EP51" s="335"/>
      <c r="EQ51" s="335"/>
      <c r="ER51" s="335"/>
      <c r="ES51" s="335"/>
      <c r="ET51" s="335"/>
      <c r="EU51" s="335"/>
      <c r="EV51" s="335"/>
      <c r="EW51" s="335"/>
      <c r="EX51" s="335"/>
      <c r="EY51" s="335"/>
      <c r="EZ51" s="335"/>
      <c r="FA51" s="335"/>
      <c r="FB51" s="335"/>
      <c r="FC51" s="335"/>
      <c r="FD51" s="335"/>
      <c r="FE51" s="335"/>
      <c r="FF51" s="335"/>
      <c r="FG51" s="335"/>
      <c r="FH51" s="335"/>
      <c r="FI51" s="335"/>
      <c r="FJ51" s="335"/>
      <c r="FK51" s="335"/>
      <c r="FL51" s="335"/>
      <c r="FM51" s="335"/>
      <c r="FN51" s="335"/>
      <c r="FO51" s="335"/>
      <c r="FP51" s="335"/>
      <c r="FQ51" s="335"/>
      <c r="FR51" s="335"/>
      <c r="FS51" s="335"/>
      <c r="FT51" s="335"/>
      <c r="FU51" s="335"/>
      <c r="FV51" s="335"/>
      <c r="FW51" s="335"/>
      <c r="FX51" s="335"/>
      <c r="FY51" s="335"/>
      <c r="FZ51" s="335"/>
      <c r="GA51" s="335"/>
      <c r="GB51" s="335"/>
      <c r="GC51" s="335"/>
      <c r="GD51" s="335"/>
      <c r="GE51" s="335"/>
      <c r="GF51" s="335"/>
      <c r="GG51" s="335"/>
      <c r="GH51" s="335"/>
      <c r="GI51" s="335"/>
      <c r="GJ51" s="335"/>
      <c r="GK51" s="335"/>
      <c r="GL51" s="335"/>
      <c r="GM51" s="335"/>
      <c r="GN51" s="335"/>
      <c r="GO51" s="335"/>
      <c r="GP51" s="335"/>
      <c r="GQ51" s="335"/>
      <c r="GR51" s="335"/>
      <c r="GS51" s="335"/>
      <c r="GT51" s="335"/>
      <c r="GU51" s="335"/>
      <c r="GV51" s="335"/>
      <c r="GW51" s="335"/>
      <c r="GX51" s="335"/>
      <c r="GY51" s="335"/>
      <c r="GZ51" s="335"/>
      <c r="HA51" s="335"/>
      <c r="HB51" s="335"/>
      <c r="HC51" s="335"/>
      <c r="HD51" s="335"/>
      <c r="HE51" s="335"/>
      <c r="HF51" s="335"/>
      <c r="HG51" s="335"/>
      <c r="HH51" s="335"/>
      <c r="HI51" s="335"/>
      <c r="HJ51" s="335"/>
      <c r="HK51" s="335"/>
      <c r="HL51" s="335"/>
      <c r="HM51" s="335"/>
    </row>
    <row r="52" spans="1:221" x14ac:dyDescent="0.25">
      <c r="A52" s="396" t="s">
        <v>242</v>
      </c>
      <c r="B52" s="335"/>
      <c r="C52" s="335"/>
      <c r="D52" s="362">
        <f>C17</f>
        <v>0</v>
      </c>
      <c r="E52" s="363" t="s">
        <v>41</v>
      </c>
      <c r="F52" s="357" t="s">
        <v>8</v>
      </c>
      <c r="G52" s="388"/>
      <c r="H52" s="388"/>
      <c r="I52" s="388">
        <f>'Rider Rates'!$B$129</f>
        <v>0</v>
      </c>
      <c r="J52" s="395">
        <f>SUM(G52:I52)</f>
        <v>0</v>
      </c>
      <c r="K52" s="366" t="s">
        <v>42</v>
      </c>
      <c r="L52" s="250"/>
      <c r="M52" s="250"/>
      <c r="N52" s="250">
        <f>D52*J52</f>
        <v>0</v>
      </c>
      <c r="O52" s="250">
        <f>SUM(L52:N52)</f>
        <v>0</v>
      </c>
      <c r="P52" s="360">
        <f>'Rider Rates'!D129</f>
        <v>44531</v>
      </c>
      <c r="Q52" s="385"/>
      <c r="R52" s="382"/>
      <c r="S52" s="376"/>
      <c r="T52" s="377"/>
      <c r="U52" s="335"/>
      <c r="V52" s="378"/>
      <c r="W52" s="335"/>
      <c r="X52" s="335"/>
      <c r="Y52" s="335"/>
      <c r="Z52" s="335"/>
      <c r="AA52" s="335"/>
      <c r="AB52" s="335"/>
      <c r="AC52" s="335"/>
      <c r="AD52" s="335"/>
      <c r="AE52" s="335"/>
      <c r="AF52" s="335"/>
      <c r="AG52" s="335"/>
      <c r="AH52" s="335"/>
      <c r="AI52" s="335"/>
      <c r="AJ52" s="335"/>
      <c r="AK52" s="335"/>
      <c r="AL52" s="335"/>
      <c r="AM52" s="335"/>
      <c r="AN52" s="335"/>
      <c r="AO52" s="335"/>
      <c r="AP52" s="335"/>
      <c r="AQ52" s="335"/>
      <c r="AR52" s="335"/>
      <c r="AS52" s="335"/>
      <c r="AT52" s="335"/>
      <c r="AU52" s="335"/>
      <c r="AV52" s="335"/>
      <c r="AW52" s="335"/>
      <c r="AX52" s="335"/>
      <c r="AY52" s="335"/>
      <c r="AZ52" s="335"/>
      <c r="BA52" s="335"/>
      <c r="BB52" s="335"/>
      <c r="BC52" s="335"/>
      <c r="BD52" s="335"/>
      <c r="BE52" s="335"/>
      <c r="BF52" s="335"/>
      <c r="BG52" s="335"/>
      <c r="BH52" s="335"/>
      <c r="BI52" s="335"/>
      <c r="BJ52" s="335"/>
      <c r="BK52" s="335"/>
      <c r="BL52" s="335"/>
      <c r="BM52" s="335"/>
      <c r="BN52" s="335"/>
      <c r="BO52" s="335"/>
      <c r="BP52" s="335"/>
      <c r="BQ52" s="335"/>
      <c r="BR52" s="335"/>
      <c r="BS52" s="335"/>
      <c r="BT52" s="335"/>
      <c r="BU52" s="335"/>
      <c r="BV52" s="335"/>
      <c r="BW52" s="335"/>
      <c r="BX52" s="335"/>
      <c r="BY52" s="335"/>
      <c r="BZ52" s="335"/>
      <c r="CA52" s="335"/>
      <c r="CB52" s="335"/>
      <c r="CC52" s="335"/>
      <c r="CD52" s="335"/>
      <c r="CE52" s="335"/>
      <c r="CF52" s="335"/>
      <c r="CG52" s="335"/>
      <c r="CH52" s="335"/>
      <c r="CI52" s="335"/>
      <c r="CJ52" s="335"/>
      <c r="CK52" s="335"/>
      <c r="CL52" s="335"/>
      <c r="CM52" s="335"/>
      <c r="CN52" s="335"/>
      <c r="CO52" s="335"/>
      <c r="CP52" s="335"/>
      <c r="CQ52" s="335"/>
      <c r="CR52" s="335"/>
      <c r="CS52" s="335"/>
      <c r="CT52" s="335"/>
      <c r="CU52" s="335"/>
      <c r="CV52" s="335"/>
      <c r="CW52" s="335"/>
      <c r="CX52" s="335"/>
      <c r="CY52" s="335"/>
      <c r="CZ52" s="335"/>
      <c r="DA52" s="335"/>
      <c r="DB52" s="335"/>
      <c r="DC52" s="335"/>
      <c r="DD52" s="335"/>
      <c r="DE52" s="335"/>
      <c r="DF52" s="335"/>
      <c r="DG52" s="335"/>
      <c r="DH52" s="335"/>
      <c r="DI52" s="335"/>
      <c r="DJ52" s="335"/>
      <c r="DK52" s="335"/>
      <c r="DL52" s="335"/>
      <c r="DM52" s="335"/>
      <c r="DN52" s="335"/>
      <c r="DO52" s="335"/>
      <c r="DP52" s="335"/>
      <c r="DQ52" s="335"/>
      <c r="DR52" s="335"/>
      <c r="DS52" s="335"/>
      <c r="DT52" s="335"/>
      <c r="DU52" s="335"/>
      <c r="DV52" s="335"/>
      <c r="DW52" s="335"/>
      <c r="DX52" s="335"/>
      <c r="DY52" s="335"/>
      <c r="DZ52" s="335"/>
      <c r="EA52" s="335"/>
      <c r="EB52" s="335"/>
      <c r="EC52" s="335"/>
      <c r="ED52" s="335"/>
      <c r="EE52" s="335"/>
      <c r="EF52" s="335"/>
      <c r="EG52" s="335"/>
      <c r="EH52" s="335"/>
      <c r="EI52" s="335"/>
      <c r="EJ52" s="335"/>
      <c r="EK52" s="335"/>
      <c r="EL52" s="335"/>
      <c r="EM52" s="335"/>
      <c r="EN52" s="335"/>
      <c r="EO52" s="335"/>
      <c r="EP52" s="335"/>
      <c r="EQ52" s="335"/>
      <c r="ER52" s="335"/>
      <c r="ES52" s="335"/>
      <c r="ET52" s="335"/>
      <c r="EU52" s="335"/>
      <c r="EV52" s="335"/>
      <c r="EW52" s="335"/>
      <c r="EX52" s="335"/>
      <c r="EY52" s="335"/>
      <c r="EZ52" s="335"/>
      <c r="FA52" s="335"/>
      <c r="FB52" s="335"/>
      <c r="FC52" s="335"/>
      <c r="FD52" s="335"/>
      <c r="FE52" s="335"/>
      <c r="FF52" s="335"/>
      <c r="FG52" s="335"/>
      <c r="FH52" s="335"/>
      <c r="FI52" s="335"/>
      <c r="FJ52" s="335"/>
      <c r="FK52" s="335"/>
      <c r="FL52" s="335"/>
      <c r="FM52" s="335"/>
      <c r="FN52" s="335"/>
      <c r="FO52" s="335"/>
      <c r="FP52" s="335"/>
      <c r="FQ52" s="335"/>
      <c r="FR52" s="335"/>
      <c r="FS52" s="335"/>
      <c r="FT52" s="335"/>
      <c r="FU52" s="335"/>
      <c r="FV52" s="335"/>
      <c r="FW52" s="335"/>
      <c r="FX52" s="335"/>
      <c r="FY52" s="335"/>
      <c r="FZ52" s="335"/>
      <c r="GA52" s="335"/>
      <c r="GB52" s="335"/>
      <c r="GC52" s="335"/>
      <c r="GD52" s="335"/>
      <c r="GE52" s="335"/>
      <c r="GF52" s="335"/>
      <c r="GG52" s="335"/>
      <c r="GH52" s="335"/>
      <c r="GI52" s="335"/>
      <c r="GJ52" s="335"/>
      <c r="GK52" s="335"/>
      <c r="GL52" s="335"/>
      <c r="GM52" s="335"/>
      <c r="GN52" s="335"/>
      <c r="GO52" s="335"/>
      <c r="GP52" s="335"/>
      <c r="GQ52" s="335"/>
      <c r="GR52" s="335"/>
      <c r="GS52" s="335"/>
      <c r="GT52" s="335"/>
      <c r="GU52" s="335"/>
      <c r="GV52" s="335"/>
      <c r="GW52" s="335"/>
      <c r="GX52" s="335"/>
      <c r="GY52" s="335"/>
      <c r="GZ52" s="335"/>
      <c r="HA52" s="335"/>
      <c r="HB52" s="335"/>
      <c r="HC52" s="335"/>
      <c r="HD52" s="335"/>
      <c r="HE52" s="335"/>
      <c r="HF52" s="335"/>
      <c r="HG52" s="335"/>
      <c r="HH52" s="335"/>
      <c r="HI52" s="335"/>
      <c r="HJ52" s="335"/>
      <c r="HK52" s="335"/>
      <c r="HL52" s="335"/>
      <c r="HM52" s="335"/>
    </row>
    <row r="53" spans="1:221" x14ac:dyDescent="0.25">
      <c r="A53" s="396" t="s">
        <v>241</v>
      </c>
      <c r="B53" s="335"/>
      <c r="C53" s="335"/>
      <c r="D53" s="362"/>
      <c r="E53" s="363" t="s">
        <v>115</v>
      </c>
      <c r="F53" s="364" t="s">
        <v>8</v>
      </c>
      <c r="G53" s="406"/>
      <c r="H53" s="406"/>
      <c r="I53" s="406">
        <f>'Rider Rates'!$B$136</f>
        <v>0</v>
      </c>
      <c r="J53" s="406">
        <f>SUM(G53:I53)</f>
        <v>0</v>
      </c>
      <c r="K53" s="366"/>
      <c r="L53" s="407"/>
      <c r="M53" s="407"/>
      <c r="N53" s="407">
        <f>J53</f>
        <v>0</v>
      </c>
      <c r="O53" s="407">
        <f>SUM(L53:N53)</f>
        <v>0</v>
      </c>
      <c r="P53" s="408">
        <f>'Rider Rates'!$D$132</f>
        <v>44531</v>
      </c>
      <c r="Q53" s="385"/>
      <c r="R53" s="382"/>
      <c r="S53" s="376"/>
      <c r="T53" s="377"/>
      <c r="U53" s="335"/>
      <c r="V53" s="378"/>
      <c r="W53" s="335"/>
      <c r="X53" s="335"/>
      <c r="Y53" s="335"/>
      <c r="Z53" s="335"/>
      <c r="AA53" s="335"/>
      <c r="AB53" s="335"/>
      <c r="AC53" s="335"/>
      <c r="AD53" s="335"/>
      <c r="AE53" s="335"/>
      <c r="AF53" s="335"/>
      <c r="AG53" s="335"/>
      <c r="AH53" s="335"/>
      <c r="AI53" s="335"/>
      <c r="AJ53" s="335"/>
      <c r="AK53" s="335"/>
      <c r="AL53" s="335"/>
      <c r="AM53" s="335"/>
      <c r="AN53" s="335"/>
      <c r="AO53" s="335"/>
      <c r="AP53" s="335"/>
      <c r="AQ53" s="335"/>
      <c r="AR53" s="335"/>
      <c r="AS53" s="335"/>
      <c r="AT53" s="335"/>
      <c r="AU53" s="335"/>
      <c r="AV53" s="335"/>
      <c r="AW53" s="335"/>
      <c r="AX53" s="335"/>
      <c r="AY53" s="335"/>
      <c r="AZ53" s="335"/>
      <c r="BA53" s="335"/>
      <c r="BB53" s="335"/>
      <c r="BC53" s="335"/>
      <c r="BD53" s="335"/>
      <c r="BE53" s="335"/>
      <c r="BF53" s="335"/>
      <c r="BG53" s="335"/>
      <c r="BH53" s="335"/>
      <c r="BI53" s="335"/>
      <c r="BJ53" s="335"/>
      <c r="BK53" s="335"/>
      <c r="BL53" s="335"/>
      <c r="BM53" s="335"/>
      <c r="BN53" s="335"/>
      <c r="BO53" s="335"/>
      <c r="BP53" s="335"/>
      <c r="BQ53" s="335"/>
      <c r="BR53" s="335"/>
      <c r="BS53" s="335"/>
      <c r="BT53" s="335"/>
      <c r="BU53" s="335"/>
      <c r="BV53" s="335"/>
      <c r="BW53" s="335"/>
      <c r="BX53" s="335"/>
      <c r="BY53" s="335"/>
      <c r="BZ53" s="335"/>
      <c r="CA53" s="335"/>
      <c r="CB53" s="335"/>
      <c r="CC53" s="335"/>
      <c r="CD53" s="335"/>
      <c r="CE53" s="335"/>
      <c r="CF53" s="335"/>
      <c r="CG53" s="335"/>
      <c r="CH53" s="335"/>
      <c r="CI53" s="335"/>
      <c r="CJ53" s="335"/>
      <c r="CK53" s="335"/>
      <c r="CL53" s="335"/>
      <c r="CM53" s="335"/>
      <c r="CN53" s="335"/>
      <c r="CO53" s="335"/>
      <c r="CP53" s="335"/>
      <c r="CQ53" s="335"/>
      <c r="CR53" s="335"/>
      <c r="CS53" s="335"/>
      <c r="CT53" s="335"/>
      <c r="CU53" s="335"/>
      <c r="CV53" s="335"/>
      <c r="CW53" s="335"/>
      <c r="CX53" s="335"/>
      <c r="CY53" s="335"/>
      <c r="CZ53" s="335"/>
      <c r="DA53" s="335"/>
      <c r="DB53" s="335"/>
      <c r="DC53" s="335"/>
      <c r="DD53" s="335"/>
      <c r="DE53" s="335"/>
      <c r="DF53" s="335"/>
      <c r="DG53" s="335"/>
      <c r="DH53" s="335"/>
      <c r="DI53" s="335"/>
      <c r="DJ53" s="335"/>
      <c r="DK53" s="335"/>
      <c r="DL53" s="335"/>
      <c r="DM53" s="335"/>
      <c r="DN53" s="335"/>
      <c r="DO53" s="335"/>
      <c r="DP53" s="335"/>
      <c r="DQ53" s="335"/>
      <c r="DR53" s="335"/>
      <c r="DS53" s="335"/>
      <c r="DT53" s="335"/>
      <c r="DU53" s="335"/>
      <c r="DV53" s="335"/>
      <c r="DW53" s="335"/>
      <c r="DX53" s="335"/>
      <c r="DY53" s="335"/>
      <c r="DZ53" s="335"/>
      <c r="EA53" s="335"/>
      <c r="EB53" s="335"/>
      <c r="EC53" s="335"/>
      <c r="ED53" s="335"/>
      <c r="EE53" s="335"/>
      <c r="EF53" s="335"/>
      <c r="EG53" s="335"/>
      <c r="EH53" s="335"/>
      <c r="EI53" s="335"/>
      <c r="EJ53" s="335"/>
      <c r="EK53" s="335"/>
      <c r="EL53" s="335"/>
      <c r="EM53" s="335"/>
      <c r="EN53" s="335"/>
      <c r="EO53" s="335"/>
      <c r="EP53" s="335"/>
      <c r="EQ53" s="335"/>
      <c r="ER53" s="335"/>
      <c r="ES53" s="335"/>
      <c r="ET53" s="335"/>
      <c r="EU53" s="335"/>
      <c r="EV53" s="335"/>
      <c r="EW53" s="335"/>
      <c r="EX53" s="335"/>
      <c r="EY53" s="335"/>
      <c r="EZ53" s="335"/>
      <c r="FA53" s="335"/>
      <c r="FB53" s="335"/>
      <c r="FC53" s="335"/>
      <c r="FD53" s="335"/>
      <c r="FE53" s="335"/>
      <c r="FF53" s="335"/>
      <c r="FG53" s="335"/>
      <c r="FH53" s="335"/>
      <c r="FI53" s="335"/>
      <c r="FJ53" s="335"/>
      <c r="FK53" s="335"/>
      <c r="FL53" s="335"/>
      <c r="FM53" s="335"/>
      <c r="FN53" s="335"/>
      <c r="FO53" s="335"/>
      <c r="FP53" s="335"/>
      <c r="FQ53" s="335"/>
      <c r="FR53" s="335"/>
      <c r="FS53" s="335"/>
      <c r="FT53" s="335"/>
      <c r="FU53" s="335"/>
      <c r="FV53" s="335"/>
      <c r="FW53" s="335"/>
      <c r="FX53" s="335"/>
      <c r="FY53" s="335"/>
      <c r="FZ53" s="335"/>
      <c r="GA53" s="335"/>
      <c r="GB53" s="335"/>
      <c r="GC53" s="335"/>
      <c r="GD53" s="335"/>
      <c r="GE53" s="335"/>
      <c r="GF53" s="335"/>
      <c r="GG53" s="335"/>
      <c r="GH53" s="335"/>
      <c r="GI53" s="335"/>
      <c r="GJ53" s="335"/>
      <c r="GK53" s="335"/>
      <c r="GL53" s="335"/>
      <c r="GM53" s="335"/>
      <c r="GN53" s="335"/>
      <c r="GO53" s="335"/>
      <c r="GP53" s="335"/>
      <c r="GQ53" s="335"/>
      <c r="GR53" s="335"/>
      <c r="GS53" s="335"/>
      <c r="GT53" s="335"/>
      <c r="GU53" s="335"/>
      <c r="GV53" s="335"/>
      <c r="GW53" s="335"/>
      <c r="GX53" s="335"/>
      <c r="GY53" s="335"/>
      <c r="GZ53" s="335"/>
      <c r="HA53" s="335"/>
      <c r="HB53" s="335"/>
      <c r="HC53" s="335"/>
      <c r="HD53" s="335"/>
      <c r="HE53" s="335"/>
      <c r="HF53" s="335"/>
      <c r="HG53" s="335"/>
      <c r="HH53" s="335"/>
      <c r="HI53" s="335"/>
      <c r="HJ53" s="335"/>
      <c r="HK53" s="335"/>
      <c r="HL53" s="335"/>
      <c r="HM53" s="335"/>
    </row>
    <row r="54" spans="1:221" x14ac:dyDescent="0.25">
      <c r="A54" s="396" t="s">
        <v>243</v>
      </c>
      <c r="B54" s="335"/>
      <c r="C54" s="335"/>
      <c r="D54" s="362"/>
      <c r="E54" s="363"/>
      <c r="F54" s="364"/>
      <c r="G54" s="406"/>
      <c r="H54" s="406"/>
      <c r="I54" s="406"/>
      <c r="J54" s="406"/>
      <c r="K54" s="366"/>
      <c r="L54" s="407"/>
      <c r="M54" s="407"/>
      <c r="N54" s="407"/>
      <c r="O54" s="407"/>
      <c r="P54" s="408"/>
      <c r="Q54" s="385"/>
      <c r="R54" s="382"/>
      <c r="S54" s="376"/>
      <c r="T54" s="377"/>
      <c r="U54" s="335"/>
      <c r="V54" s="378"/>
      <c r="W54" s="335"/>
      <c r="X54" s="335"/>
      <c r="Y54" s="335"/>
      <c r="Z54" s="335"/>
      <c r="AA54" s="335"/>
      <c r="AB54" s="335"/>
      <c r="AC54" s="335"/>
      <c r="AD54" s="335"/>
      <c r="AE54" s="335"/>
      <c r="AF54" s="335"/>
      <c r="AG54" s="335"/>
      <c r="AH54" s="335"/>
      <c r="AI54" s="335"/>
      <c r="AJ54" s="335"/>
      <c r="AK54" s="335"/>
      <c r="AL54" s="335"/>
      <c r="AM54" s="335"/>
      <c r="AN54" s="335"/>
      <c r="AO54" s="335"/>
      <c r="AP54" s="335"/>
      <c r="AQ54" s="335"/>
      <c r="AR54" s="335"/>
      <c r="AS54" s="335"/>
      <c r="AT54" s="335"/>
      <c r="AU54" s="335"/>
      <c r="AV54" s="335"/>
      <c r="AW54" s="335"/>
      <c r="AX54" s="335"/>
      <c r="AY54" s="335"/>
      <c r="AZ54" s="335"/>
      <c r="BA54" s="335"/>
      <c r="BB54" s="335"/>
      <c r="BC54" s="335"/>
      <c r="BD54" s="335"/>
      <c r="BE54" s="335"/>
      <c r="BF54" s="335"/>
      <c r="BG54" s="335"/>
      <c r="BH54" s="335"/>
      <c r="BI54" s="335"/>
      <c r="BJ54" s="335"/>
      <c r="BK54" s="335"/>
      <c r="BL54" s="335"/>
      <c r="BM54" s="335"/>
      <c r="BN54" s="335"/>
      <c r="BO54" s="335"/>
      <c r="BP54" s="335"/>
      <c r="BQ54" s="335"/>
      <c r="BR54" s="335"/>
      <c r="BS54" s="335"/>
      <c r="BT54" s="335"/>
      <c r="BU54" s="335"/>
      <c r="BV54" s="335"/>
      <c r="BW54" s="335"/>
      <c r="BX54" s="335"/>
      <c r="BY54" s="335"/>
      <c r="BZ54" s="335"/>
      <c r="CA54" s="335"/>
      <c r="CB54" s="335"/>
      <c r="CC54" s="335"/>
      <c r="CD54" s="335"/>
      <c r="CE54" s="335"/>
      <c r="CF54" s="335"/>
      <c r="CG54" s="335"/>
      <c r="CH54" s="335"/>
      <c r="CI54" s="335"/>
      <c r="CJ54" s="335"/>
      <c r="CK54" s="335"/>
      <c r="CL54" s="335"/>
      <c r="CM54" s="335"/>
      <c r="CN54" s="335"/>
      <c r="CO54" s="335"/>
      <c r="CP54" s="335"/>
      <c r="CQ54" s="335"/>
      <c r="CR54" s="335"/>
      <c r="CS54" s="335"/>
      <c r="CT54" s="335"/>
      <c r="CU54" s="335"/>
      <c r="CV54" s="335"/>
      <c r="CW54" s="335"/>
      <c r="CX54" s="335"/>
      <c r="CY54" s="335"/>
      <c r="CZ54" s="335"/>
      <c r="DA54" s="335"/>
      <c r="DB54" s="335"/>
      <c r="DC54" s="335"/>
      <c r="DD54" s="335"/>
      <c r="DE54" s="335"/>
      <c r="DF54" s="335"/>
      <c r="DG54" s="335"/>
      <c r="DH54" s="335"/>
      <c r="DI54" s="335"/>
      <c r="DJ54" s="335"/>
      <c r="DK54" s="335"/>
      <c r="DL54" s="335"/>
      <c r="DM54" s="335"/>
      <c r="DN54" s="335"/>
      <c r="DO54" s="335"/>
      <c r="DP54" s="335"/>
      <c r="DQ54" s="335"/>
      <c r="DR54" s="335"/>
      <c r="DS54" s="335"/>
      <c r="DT54" s="335"/>
      <c r="DU54" s="335"/>
      <c r="DV54" s="335"/>
      <c r="DW54" s="335"/>
      <c r="DX54" s="335"/>
      <c r="DY54" s="335"/>
      <c r="DZ54" s="335"/>
      <c r="EA54" s="335"/>
      <c r="EB54" s="335"/>
      <c r="EC54" s="335"/>
      <c r="ED54" s="335"/>
      <c r="EE54" s="335"/>
      <c r="EF54" s="335"/>
      <c r="EG54" s="335"/>
      <c r="EH54" s="335"/>
      <c r="EI54" s="335"/>
      <c r="EJ54" s="335"/>
      <c r="EK54" s="335"/>
      <c r="EL54" s="335"/>
      <c r="EM54" s="335"/>
      <c r="EN54" s="335"/>
      <c r="EO54" s="335"/>
      <c r="EP54" s="335"/>
      <c r="EQ54" s="335"/>
      <c r="ER54" s="335"/>
      <c r="ES54" s="335"/>
      <c r="ET54" s="335"/>
      <c r="EU54" s="335"/>
      <c r="EV54" s="335"/>
      <c r="EW54" s="335"/>
      <c r="EX54" s="335"/>
      <c r="EY54" s="335"/>
      <c r="EZ54" s="335"/>
      <c r="FA54" s="335"/>
      <c r="FB54" s="335"/>
      <c r="FC54" s="335"/>
      <c r="FD54" s="335"/>
      <c r="FE54" s="335"/>
      <c r="FF54" s="335"/>
      <c r="FG54" s="335"/>
      <c r="FH54" s="335"/>
      <c r="FI54" s="335"/>
      <c r="FJ54" s="335"/>
      <c r="FK54" s="335"/>
      <c r="FL54" s="335"/>
      <c r="FM54" s="335"/>
      <c r="FN54" s="335"/>
      <c r="FO54" s="335"/>
      <c r="FP54" s="335"/>
      <c r="FQ54" s="335"/>
      <c r="FR54" s="335"/>
      <c r="FS54" s="335"/>
      <c r="FT54" s="335"/>
      <c r="FU54" s="335"/>
      <c r="FV54" s="335"/>
      <c r="FW54" s="335"/>
      <c r="FX54" s="335"/>
      <c r="FY54" s="335"/>
      <c r="FZ54" s="335"/>
      <c r="GA54" s="335"/>
      <c r="GB54" s="335"/>
      <c r="GC54" s="335"/>
      <c r="GD54" s="335"/>
      <c r="GE54" s="335"/>
      <c r="GF54" s="335"/>
      <c r="GG54" s="335"/>
      <c r="GH54" s="335"/>
      <c r="GI54" s="335"/>
      <c r="GJ54" s="335"/>
      <c r="GK54" s="335"/>
      <c r="GL54" s="335"/>
      <c r="GM54" s="335"/>
      <c r="GN54" s="335"/>
      <c r="GO54" s="335"/>
      <c r="GP54" s="335"/>
      <c r="GQ54" s="335"/>
      <c r="GR54" s="335"/>
      <c r="GS54" s="335"/>
      <c r="GT54" s="335"/>
      <c r="GU54" s="335"/>
      <c r="GV54" s="335"/>
      <c r="GW54" s="335"/>
      <c r="GX54" s="335"/>
      <c r="GY54" s="335"/>
      <c r="GZ54" s="335"/>
      <c r="HA54" s="335"/>
      <c r="HB54" s="335"/>
      <c r="HC54" s="335"/>
      <c r="HD54" s="335"/>
      <c r="HE54" s="335"/>
      <c r="HF54" s="335"/>
      <c r="HG54" s="335"/>
      <c r="HH54" s="335"/>
      <c r="HI54" s="335"/>
      <c r="HJ54" s="335"/>
      <c r="HK54" s="335"/>
      <c r="HL54" s="335"/>
      <c r="HM54" s="335"/>
    </row>
    <row r="55" spans="1:221" x14ac:dyDescent="0.25">
      <c r="A55" s="409" t="s">
        <v>71</v>
      </c>
      <c r="B55" s="346"/>
      <c r="C55" s="346"/>
      <c r="D55" s="410"/>
      <c r="E55" s="411"/>
      <c r="F55" s="412"/>
      <c r="G55" s="412"/>
      <c r="H55" s="412"/>
      <c r="I55" s="412"/>
      <c r="J55" s="412"/>
      <c r="K55" s="413"/>
      <c r="L55" s="414">
        <f>SUM(L28:L54)</f>
        <v>0</v>
      </c>
      <c r="M55" s="414">
        <f t="shared" ref="M55:O55" si="5">SUM(M28:M54)</f>
        <v>0</v>
      </c>
      <c r="N55" s="414">
        <f t="shared" si="5"/>
        <v>7.7399999999999993</v>
      </c>
      <c r="O55" s="414">
        <f t="shared" si="5"/>
        <v>7.7399999999999993</v>
      </c>
      <c r="P55" s="415"/>
      <c r="Q55" s="385"/>
      <c r="R55" s="383"/>
      <c r="S55" s="383"/>
      <c r="T55" s="416"/>
      <c r="U55" s="335"/>
      <c r="V55" s="335"/>
      <c r="W55" s="335"/>
      <c r="X55" s="335"/>
      <c r="Y55" s="335"/>
      <c r="Z55" s="335"/>
      <c r="AA55" s="335"/>
      <c r="AB55" s="335"/>
      <c r="AC55" s="335"/>
      <c r="AD55" s="335"/>
      <c r="AE55" s="335"/>
      <c r="AF55" s="335"/>
      <c r="AG55" s="335"/>
      <c r="AH55" s="335"/>
      <c r="AI55" s="335"/>
      <c r="AJ55" s="335"/>
      <c r="AK55" s="335"/>
      <c r="AL55" s="335"/>
      <c r="AM55" s="335"/>
      <c r="AN55" s="335"/>
      <c r="AO55" s="335"/>
      <c r="AP55" s="335"/>
      <c r="AQ55" s="335"/>
      <c r="AR55" s="335"/>
      <c r="AS55" s="335"/>
      <c r="AT55" s="335"/>
      <c r="AU55" s="335"/>
      <c r="AV55" s="335"/>
      <c r="AW55" s="335"/>
      <c r="AX55" s="335"/>
      <c r="AY55" s="335"/>
      <c r="AZ55" s="335"/>
      <c r="BA55" s="335"/>
      <c r="BB55" s="335"/>
      <c r="BC55" s="335"/>
      <c r="BD55" s="335"/>
      <c r="BE55" s="335"/>
      <c r="BF55" s="335"/>
      <c r="BG55" s="335"/>
      <c r="BH55" s="335"/>
      <c r="BI55" s="335"/>
      <c r="BJ55" s="335"/>
      <c r="BK55" s="335"/>
      <c r="BL55" s="335"/>
      <c r="BM55" s="335"/>
      <c r="BN55" s="335"/>
      <c r="BO55" s="335"/>
      <c r="BP55" s="335"/>
      <c r="BQ55" s="335"/>
      <c r="BR55" s="335"/>
      <c r="BS55" s="335"/>
      <c r="BT55" s="335"/>
      <c r="BU55" s="335"/>
      <c r="BV55" s="335"/>
      <c r="BW55" s="335"/>
      <c r="BX55" s="335"/>
      <c r="BY55" s="335"/>
      <c r="BZ55" s="335"/>
      <c r="CA55" s="335"/>
      <c r="CB55" s="335"/>
      <c r="CC55" s="335"/>
      <c r="CD55" s="335"/>
      <c r="CE55" s="335"/>
      <c r="CF55" s="335"/>
      <c r="CG55" s="335"/>
      <c r="CH55" s="335"/>
      <c r="CI55" s="335"/>
      <c r="CJ55" s="335"/>
      <c r="CK55" s="335"/>
      <c r="CL55" s="335"/>
      <c r="CM55" s="335"/>
      <c r="CN55" s="335"/>
      <c r="CO55" s="335"/>
      <c r="CP55" s="335"/>
      <c r="CQ55" s="335"/>
      <c r="CR55" s="335"/>
      <c r="CS55" s="335"/>
      <c r="CT55" s="335"/>
      <c r="CU55" s="335"/>
      <c r="CV55" s="335"/>
      <c r="CW55" s="335"/>
      <c r="CX55" s="335"/>
      <c r="CY55" s="335"/>
      <c r="CZ55" s="335"/>
      <c r="DA55" s="335"/>
      <c r="DB55" s="335"/>
      <c r="DC55" s="335"/>
      <c r="DD55" s="335"/>
      <c r="DE55" s="335"/>
      <c r="DF55" s="335"/>
      <c r="DG55" s="335"/>
      <c r="DH55" s="335"/>
      <c r="DI55" s="335"/>
      <c r="DJ55" s="335"/>
      <c r="DK55" s="335"/>
      <c r="DL55" s="335"/>
      <c r="DM55" s="335"/>
      <c r="DN55" s="335"/>
      <c r="DO55" s="335"/>
      <c r="DP55" s="335"/>
      <c r="DQ55" s="335"/>
      <c r="DR55" s="335"/>
      <c r="DS55" s="335"/>
      <c r="DT55" s="335"/>
      <c r="DU55" s="335"/>
      <c r="DV55" s="335"/>
      <c r="DW55" s="335"/>
      <c r="DX55" s="335"/>
      <c r="DY55" s="335"/>
      <c r="DZ55" s="335"/>
      <c r="EA55" s="335"/>
      <c r="EB55" s="335"/>
      <c r="EC55" s="335"/>
      <c r="ED55" s="335"/>
      <c r="EE55" s="335"/>
      <c r="EF55" s="335"/>
      <c r="EG55" s="335"/>
      <c r="EH55" s="335"/>
      <c r="EI55" s="335"/>
      <c r="EJ55" s="335"/>
      <c r="EK55" s="335"/>
      <c r="EL55" s="335"/>
      <c r="EM55" s="335"/>
      <c r="EN55" s="335"/>
      <c r="EO55" s="335"/>
      <c r="EP55" s="335"/>
      <c r="EQ55" s="335"/>
      <c r="ER55" s="335"/>
      <c r="ES55" s="335"/>
      <c r="ET55" s="335"/>
      <c r="EU55" s="335"/>
      <c r="EV55" s="335"/>
      <c r="EW55" s="335"/>
      <c r="EX55" s="335"/>
      <c r="EY55" s="335"/>
      <c r="EZ55" s="335"/>
      <c r="FA55" s="335"/>
      <c r="FB55" s="335"/>
      <c r="FC55" s="335"/>
      <c r="FD55" s="335"/>
      <c r="FE55" s="335"/>
      <c r="FF55" s="335"/>
      <c r="FG55" s="335"/>
      <c r="FH55" s="335"/>
      <c r="FI55" s="335"/>
      <c r="FJ55" s="335"/>
      <c r="FK55" s="335"/>
      <c r="FL55" s="335"/>
      <c r="FM55" s="335"/>
      <c r="FN55" s="335"/>
      <c r="FO55" s="335"/>
      <c r="FP55" s="335"/>
      <c r="FQ55" s="335"/>
      <c r="FR55" s="335"/>
      <c r="FS55" s="335"/>
      <c r="FT55" s="335"/>
      <c r="FU55" s="335"/>
      <c r="FV55" s="335"/>
      <c r="FW55" s="335"/>
      <c r="FX55" s="335"/>
      <c r="FY55" s="335"/>
      <c r="FZ55" s="335"/>
      <c r="GA55" s="335"/>
      <c r="GB55" s="335"/>
      <c r="GC55" s="335"/>
      <c r="GD55" s="335"/>
      <c r="GE55" s="335"/>
      <c r="GF55" s="335"/>
      <c r="GG55" s="335"/>
      <c r="GH55" s="335"/>
      <c r="GI55" s="335"/>
      <c r="GJ55" s="335"/>
      <c r="GK55" s="335"/>
      <c r="GL55" s="335"/>
      <c r="GM55" s="335"/>
      <c r="GN55" s="335"/>
      <c r="GO55" s="335"/>
      <c r="GP55" s="335"/>
      <c r="GQ55" s="335"/>
      <c r="GR55" s="335"/>
      <c r="GS55" s="335"/>
      <c r="GT55" s="335"/>
      <c r="GU55" s="335"/>
      <c r="GV55" s="335"/>
      <c r="GW55" s="335"/>
      <c r="GX55" s="335"/>
      <c r="GY55" s="335"/>
      <c r="GZ55" s="335"/>
      <c r="HA55" s="335"/>
      <c r="HB55" s="335"/>
      <c r="HC55" s="335"/>
      <c r="HD55" s="335"/>
      <c r="HE55" s="335"/>
      <c r="HF55" s="335"/>
      <c r="HG55" s="335"/>
      <c r="HH55" s="335"/>
      <c r="HI55" s="335"/>
      <c r="HJ55" s="335"/>
      <c r="HK55" s="335"/>
      <c r="HL55" s="335"/>
      <c r="HM55" s="335"/>
    </row>
    <row r="56" spans="1:221" x14ac:dyDescent="0.25">
      <c r="A56" s="335"/>
      <c r="B56" s="335"/>
      <c r="C56" s="335"/>
      <c r="D56" s="362"/>
      <c r="E56" s="397"/>
      <c r="F56" s="385"/>
      <c r="G56" s="385"/>
      <c r="H56" s="385"/>
      <c r="I56" s="385"/>
      <c r="J56" s="382"/>
      <c r="K56" s="366"/>
      <c r="L56" s="385"/>
      <c r="M56" s="385"/>
      <c r="N56" s="385"/>
      <c r="O56" s="385"/>
      <c r="P56" s="417"/>
      <c r="Q56" s="385"/>
      <c r="R56" s="383"/>
      <c r="S56" s="383"/>
      <c r="T56" s="416"/>
      <c r="U56" s="335"/>
      <c r="V56" s="335"/>
      <c r="W56" s="335"/>
      <c r="X56" s="335"/>
      <c r="Y56" s="335"/>
      <c r="Z56" s="335"/>
      <c r="AA56" s="335"/>
      <c r="AB56" s="335"/>
      <c r="AC56" s="335"/>
      <c r="AD56" s="335"/>
      <c r="AE56" s="335"/>
      <c r="AF56" s="335"/>
      <c r="AG56" s="335"/>
      <c r="AH56" s="335"/>
      <c r="AI56" s="335"/>
      <c r="AJ56" s="335"/>
      <c r="AK56" s="335"/>
      <c r="AL56" s="335"/>
      <c r="AM56" s="335"/>
      <c r="AN56" s="335"/>
      <c r="AO56" s="335"/>
      <c r="AP56" s="335"/>
      <c r="AQ56" s="335"/>
      <c r="AR56" s="335"/>
      <c r="AS56" s="335"/>
      <c r="AT56" s="335"/>
      <c r="AU56" s="335"/>
      <c r="AV56" s="335"/>
      <c r="AW56" s="335"/>
      <c r="AX56" s="335"/>
      <c r="AY56" s="335"/>
      <c r="AZ56" s="335"/>
      <c r="BA56" s="335"/>
      <c r="BB56" s="335"/>
      <c r="BC56" s="335"/>
      <c r="BD56" s="335"/>
      <c r="BE56" s="335"/>
      <c r="BF56" s="335"/>
      <c r="BG56" s="335"/>
      <c r="BH56" s="335"/>
      <c r="BI56" s="335"/>
      <c r="BJ56" s="335"/>
      <c r="BK56" s="335"/>
      <c r="BL56" s="335"/>
      <c r="BM56" s="335"/>
      <c r="BN56" s="335"/>
      <c r="BO56" s="335"/>
      <c r="BP56" s="335"/>
      <c r="BQ56" s="335"/>
      <c r="BR56" s="335"/>
      <c r="BS56" s="335"/>
      <c r="BT56" s="335"/>
      <c r="BU56" s="335"/>
      <c r="BV56" s="335"/>
      <c r="BW56" s="335"/>
      <c r="BX56" s="335"/>
      <c r="BY56" s="335"/>
      <c r="BZ56" s="335"/>
      <c r="CA56" s="335"/>
      <c r="CB56" s="335"/>
      <c r="CC56" s="335"/>
      <c r="CD56" s="335"/>
      <c r="CE56" s="335"/>
      <c r="CF56" s="335"/>
      <c r="CG56" s="335"/>
      <c r="CH56" s="335"/>
      <c r="CI56" s="335"/>
      <c r="CJ56" s="335"/>
      <c r="CK56" s="335"/>
      <c r="CL56" s="335"/>
      <c r="CM56" s="335"/>
      <c r="CN56" s="335"/>
      <c r="CO56" s="335"/>
      <c r="CP56" s="335"/>
      <c r="CQ56" s="335"/>
      <c r="CR56" s="335"/>
      <c r="CS56" s="335"/>
      <c r="CT56" s="335"/>
      <c r="CU56" s="335"/>
      <c r="CV56" s="335"/>
      <c r="CW56" s="335"/>
      <c r="CX56" s="335"/>
      <c r="CY56" s="335"/>
      <c r="CZ56" s="335"/>
      <c r="DA56" s="335"/>
      <c r="DB56" s="335"/>
      <c r="DC56" s="335"/>
      <c r="DD56" s="335"/>
      <c r="DE56" s="335"/>
      <c r="DF56" s="335"/>
      <c r="DG56" s="335"/>
      <c r="DH56" s="335"/>
      <c r="DI56" s="335"/>
      <c r="DJ56" s="335"/>
      <c r="DK56" s="335"/>
      <c r="DL56" s="335"/>
      <c r="DM56" s="335"/>
      <c r="DN56" s="335"/>
      <c r="DO56" s="335"/>
      <c r="DP56" s="335"/>
      <c r="DQ56" s="335"/>
      <c r="DR56" s="335"/>
      <c r="DS56" s="335"/>
      <c r="DT56" s="335"/>
      <c r="DU56" s="335"/>
      <c r="DV56" s="335"/>
      <c r="DW56" s="335"/>
      <c r="DX56" s="335"/>
      <c r="DY56" s="335"/>
      <c r="DZ56" s="335"/>
      <c r="EA56" s="335"/>
      <c r="EB56" s="335"/>
      <c r="EC56" s="335"/>
      <c r="ED56" s="335"/>
      <c r="EE56" s="335"/>
      <c r="EF56" s="335"/>
      <c r="EG56" s="335"/>
      <c r="EH56" s="335"/>
      <c r="EI56" s="335"/>
      <c r="EJ56" s="335"/>
      <c r="EK56" s="335"/>
      <c r="EL56" s="335"/>
      <c r="EM56" s="335"/>
      <c r="EN56" s="335"/>
      <c r="EO56" s="335"/>
      <c r="EP56" s="335"/>
      <c r="EQ56" s="335"/>
      <c r="ER56" s="335"/>
      <c r="ES56" s="335"/>
      <c r="ET56" s="335"/>
      <c r="EU56" s="335"/>
      <c r="EV56" s="335"/>
      <c r="EW56" s="335"/>
      <c r="EX56" s="335"/>
      <c r="EY56" s="335"/>
      <c r="EZ56" s="335"/>
      <c r="FA56" s="335"/>
      <c r="FB56" s="335"/>
      <c r="FC56" s="335"/>
      <c r="FD56" s="335"/>
      <c r="FE56" s="335"/>
      <c r="FF56" s="335"/>
      <c r="FG56" s="335"/>
      <c r="FH56" s="335"/>
      <c r="FI56" s="335"/>
      <c r="FJ56" s="335"/>
      <c r="FK56" s="335"/>
      <c r="FL56" s="335"/>
      <c r="FM56" s="335"/>
      <c r="FN56" s="335"/>
      <c r="FO56" s="335"/>
      <c r="FP56" s="335"/>
      <c r="FQ56" s="335"/>
      <c r="FR56" s="335"/>
      <c r="FS56" s="335"/>
      <c r="FT56" s="335"/>
      <c r="FU56" s="335"/>
      <c r="FV56" s="335"/>
      <c r="FW56" s="335"/>
      <c r="FX56" s="335"/>
      <c r="FY56" s="335"/>
      <c r="FZ56" s="335"/>
      <c r="GA56" s="335"/>
      <c r="GB56" s="335"/>
      <c r="GC56" s="335"/>
      <c r="GD56" s="335"/>
      <c r="GE56" s="335"/>
      <c r="GF56" s="335"/>
      <c r="GG56" s="335"/>
      <c r="GH56" s="335"/>
      <c r="GI56" s="335"/>
      <c r="GJ56" s="335"/>
      <c r="GK56" s="335"/>
      <c r="GL56" s="335"/>
      <c r="GM56" s="335"/>
      <c r="GN56" s="335"/>
      <c r="GO56" s="335"/>
      <c r="GP56" s="335"/>
      <c r="GQ56" s="335"/>
      <c r="GR56" s="335"/>
      <c r="GS56" s="335"/>
      <c r="GT56" s="335"/>
      <c r="GU56" s="335"/>
      <c r="GV56" s="335"/>
      <c r="GW56" s="335"/>
      <c r="GX56" s="335"/>
      <c r="GY56" s="335"/>
      <c r="GZ56" s="335"/>
      <c r="HA56" s="335"/>
      <c r="HB56" s="335"/>
      <c r="HC56" s="335"/>
      <c r="HD56" s="335"/>
      <c r="HE56" s="335"/>
      <c r="HF56" s="335"/>
      <c r="HG56" s="335"/>
      <c r="HH56" s="335"/>
      <c r="HI56" s="335"/>
      <c r="HJ56" s="335"/>
      <c r="HK56" s="335"/>
      <c r="HL56" s="335"/>
      <c r="HM56" s="335"/>
    </row>
    <row r="57" spans="1:221" x14ac:dyDescent="0.25">
      <c r="A57" s="379"/>
      <c r="B57" s="379"/>
      <c r="C57" s="379"/>
      <c r="D57" s="379"/>
      <c r="E57" s="379"/>
      <c r="F57" s="379"/>
      <c r="G57" s="379"/>
      <c r="H57" s="379"/>
      <c r="I57" s="379"/>
      <c r="J57" s="379"/>
      <c r="K57" s="379"/>
      <c r="L57" s="418">
        <f>L24+L55</f>
        <v>0</v>
      </c>
      <c r="M57" s="418">
        <f>M24+M55</f>
        <v>0</v>
      </c>
      <c r="N57" s="418">
        <f>N24+N55</f>
        <v>17.739999999999998</v>
      </c>
      <c r="O57" s="419">
        <f>O24+O55</f>
        <v>17.739999999999998</v>
      </c>
      <c r="P57" s="419"/>
      <c r="Q57" s="385"/>
      <c r="R57" s="383"/>
      <c r="S57" s="383"/>
      <c r="T57" s="416"/>
      <c r="U57" s="335"/>
      <c r="V57" s="335"/>
      <c r="W57" s="335"/>
      <c r="X57" s="335"/>
      <c r="Y57" s="335"/>
      <c r="Z57" s="335"/>
      <c r="AA57" s="335"/>
      <c r="AB57" s="335"/>
      <c r="AC57" s="335"/>
      <c r="AD57" s="335"/>
      <c r="AE57" s="335"/>
      <c r="AF57" s="335"/>
      <c r="AG57" s="335"/>
      <c r="AH57" s="335"/>
      <c r="AI57" s="335"/>
      <c r="AJ57" s="335"/>
      <c r="AK57" s="335"/>
      <c r="AL57" s="335"/>
      <c r="AM57" s="335"/>
      <c r="AN57" s="335"/>
      <c r="AO57" s="335"/>
      <c r="AP57" s="335"/>
      <c r="AQ57" s="335"/>
      <c r="AR57" s="335"/>
      <c r="AS57" s="335"/>
      <c r="AT57" s="335"/>
      <c r="AU57" s="335"/>
      <c r="AV57" s="335"/>
      <c r="AW57" s="335"/>
      <c r="AX57" s="335"/>
      <c r="AY57" s="335"/>
      <c r="AZ57" s="335"/>
      <c r="BA57" s="335"/>
      <c r="BB57" s="335"/>
      <c r="BC57" s="335"/>
      <c r="BD57" s="335"/>
      <c r="BE57" s="335"/>
      <c r="BF57" s="335"/>
      <c r="BG57" s="335"/>
      <c r="BH57" s="335"/>
      <c r="BI57" s="335"/>
      <c r="BJ57" s="335"/>
      <c r="BK57" s="335"/>
      <c r="BL57" s="335"/>
      <c r="BM57" s="335"/>
      <c r="BN57" s="335"/>
      <c r="BO57" s="335"/>
      <c r="BP57" s="335"/>
      <c r="BQ57" s="335"/>
      <c r="BR57" s="335"/>
      <c r="BS57" s="335"/>
      <c r="BT57" s="335"/>
      <c r="BU57" s="335"/>
      <c r="BV57" s="335"/>
      <c r="BW57" s="335"/>
      <c r="BX57" s="335"/>
      <c r="BY57" s="335"/>
      <c r="BZ57" s="335"/>
      <c r="CA57" s="335"/>
      <c r="CB57" s="335"/>
      <c r="CC57" s="335"/>
      <c r="CD57" s="335"/>
      <c r="CE57" s="335"/>
      <c r="CF57" s="335"/>
      <c r="CG57" s="335"/>
      <c r="CH57" s="335"/>
      <c r="CI57" s="335"/>
      <c r="CJ57" s="335"/>
      <c r="CK57" s="335"/>
      <c r="CL57" s="335"/>
      <c r="CM57" s="335"/>
      <c r="CN57" s="335"/>
      <c r="CO57" s="335"/>
      <c r="CP57" s="335"/>
      <c r="CQ57" s="335"/>
      <c r="CR57" s="335"/>
      <c r="CS57" s="335"/>
      <c r="CT57" s="335"/>
      <c r="CU57" s="335"/>
      <c r="CV57" s="335"/>
      <c r="CW57" s="335"/>
      <c r="CX57" s="335"/>
      <c r="CY57" s="335"/>
      <c r="CZ57" s="335"/>
      <c r="DA57" s="335"/>
      <c r="DB57" s="335"/>
      <c r="DC57" s="335"/>
      <c r="DD57" s="335"/>
      <c r="DE57" s="335"/>
      <c r="DF57" s="335"/>
      <c r="DG57" s="335"/>
      <c r="DH57" s="335"/>
      <c r="DI57" s="335"/>
      <c r="DJ57" s="335"/>
      <c r="DK57" s="335"/>
      <c r="DL57" s="335"/>
      <c r="DM57" s="335"/>
      <c r="DN57" s="335"/>
      <c r="DO57" s="335"/>
      <c r="DP57" s="335"/>
      <c r="DQ57" s="335"/>
      <c r="DR57" s="335"/>
      <c r="DS57" s="335"/>
      <c r="DT57" s="335"/>
      <c r="DU57" s="335"/>
      <c r="DV57" s="335"/>
      <c r="DW57" s="335"/>
      <c r="DX57" s="335"/>
      <c r="DY57" s="335"/>
      <c r="DZ57" s="335"/>
      <c r="EA57" s="335"/>
      <c r="EB57" s="335"/>
      <c r="EC57" s="335"/>
      <c r="ED57" s="335"/>
      <c r="EE57" s="335"/>
      <c r="EF57" s="335"/>
      <c r="EG57" s="335"/>
      <c r="EH57" s="335"/>
      <c r="EI57" s="335"/>
      <c r="EJ57" s="335"/>
      <c r="EK57" s="335"/>
      <c r="EL57" s="335"/>
      <c r="EM57" s="335"/>
      <c r="EN57" s="335"/>
      <c r="EO57" s="335"/>
      <c r="EP57" s="335"/>
      <c r="EQ57" s="335"/>
      <c r="ER57" s="335"/>
      <c r="ES57" s="335"/>
      <c r="ET57" s="335"/>
      <c r="EU57" s="335"/>
      <c r="EV57" s="335"/>
      <c r="EW57" s="335"/>
      <c r="EX57" s="335"/>
      <c r="EY57" s="335"/>
      <c r="EZ57" s="335"/>
      <c r="FA57" s="335"/>
      <c r="FB57" s="335"/>
      <c r="FC57" s="335"/>
      <c r="FD57" s="335"/>
      <c r="FE57" s="335"/>
      <c r="FF57" s="335"/>
      <c r="FG57" s="335"/>
      <c r="FH57" s="335"/>
      <c r="FI57" s="335"/>
      <c r="FJ57" s="335"/>
      <c r="FK57" s="335"/>
      <c r="FL57" s="335"/>
      <c r="FM57" s="335"/>
      <c r="FN57" s="335"/>
      <c r="FO57" s="335"/>
      <c r="FP57" s="335"/>
      <c r="FQ57" s="335"/>
      <c r="FR57" s="335"/>
      <c r="FS57" s="335"/>
      <c r="FT57" s="335"/>
      <c r="FU57" s="335"/>
      <c r="FV57" s="335"/>
      <c r="FW57" s="335"/>
      <c r="FX57" s="335"/>
      <c r="FY57" s="335"/>
      <c r="FZ57" s="335"/>
      <c r="GA57" s="335"/>
      <c r="GB57" s="335"/>
      <c r="GC57" s="335"/>
      <c r="GD57" s="335"/>
      <c r="GE57" s="335"/>
      <c r="GF57" s="335"/>
      <c r="GG57" s="335"/>
      <c r="GH57" s="335"/>
      <c r="GI57" s="335"/>
      <c r="GJ57" s="335"/>
      <c r="GK57" s="335"/>
      <c r="GL57" s="335"/>
      <c r="GM57" s="335"/>
      <c r="GN57" s="335"/>
      <c r="GO57" s="335"/>
      <c r="GP57" s="335"/>
      <c r="GQ57" s="335"/>
      <c r="GR57" s="335"/>
      <c r="GS57" s="335"/>
      <c r="GT57" s="335"/>
      <c r="GU57" s="335"/>
      <c r="GV57" s="335"/>
      <c r="GW57" s="335"/>
      <c r="GX57" s="335"/>
      <c r="GY57" s="335"/>
      <c r="GZ57" s="335"/>
      <c r="HA57" s="335"/>
      <c r="HB57" s="335"/>
      <c r="HC57" s="335"/>
      <c r="HD57" s="335"/>
      <c r="HE57" s="335"/>
      <c r="HF57" s="335"/>
      <c r="HG57" s="335"/>
      <c r="HH57" s="335"/>
      <c r="HI57" s="335"/>
      <c r="HJ57" s="335"/>
      <c r="HK57" s="335"/>
      <c r="HL57" s="335"/>
      <c r="HM57" s="335"/>
    </row>
    <row r="58" spans="1:221" x14ac:dyDescent="0.25">
      <c r="A58" s="420"/>
      <c r="B58" s="335"/>
      <c r="C58" s="335"/>
      <c r="D58" s="335"/>
      <c r="E58" s="335"/>
      <c r="F58" s="335"/>
      <c r="G58" s="335"/>
      <c r="H58" s="335"/>
      <c r="I58" s="335"/>
      <c r="J58" s="335"/>
      <c r="K58" s="335"/>
      <c r="L58" s="335"/>
      <c r="M58" s="335"/>
      <c r="Q58" s="383"/>
      <c r="R58" s="335"/>
      <c r="S58" s="335"/>
      <c r="T58" s="335"/>
      <c r="U58" s="335"/>
      <c r="V58" s="335"/>
      <c r="W58" s="335"/>
      <c r="X58" s="335"/>
      <c r="Y58" s="335"/>
      <c r="Z58" s="335"/>
      <c r="AA58" s="335"/>
      <c r="AB58" s="335"/>
      <c r="AC58" s="335"/>
      <c r="AD58" s="335"/>
      <c r="AE58" s="335"/>
      <c r="AF58" s="335"/>
      <c r="AG58" s="335"/>
      <c r="AH58" s="335"/>
      <c r="AI58" s="335"/>
      <c r="AJ58" s="335"/>
      <c r="AK58" s="335"/>
      <c r="AL58" s="335"/>
      <c r="AM58" s="335"/>
      <c r="AN58" s="335"/>
      <c r="AO58" s="335"/>
      <c r="AP58" s="335"/>
      <c r="AQ58" s="335"/>
      <c r="AR58" s="335"/>
      <c r="AS58" s="335"/>
      <c r="AT58" s="335"/>
      <c r="AU58" s="335"/>
      <c r="AV58" s="335"/>
      <c r="AW58" s="335"/>
      <c r="AX58" s="335"/>
      <c r="AY58" s="335"/>
      <c r="AZ58" s="335"/>
      <c r="BA58" s="335"/>
      <c r="BB58" s="335"/>
      <c r="BC58" s="335"/>
      <c r="BD58" s="335"/>
      <c r="BE58" s="335"/>
      <c r="BF58" s="335"/>
      <c r="BG58" s="335"/>
      <c r="BH58" s="335"/>
      <c r="BI58" s="335"/>
      <c r="BJ58" s="335"/>
      <c r="BK58" s="335"/>
      <c r="BL58" s="335"/>
      <c r="BM58" s="335"/>
      <c r="BN58" s="335"/>
      <c r="BO58" s="335"/>
      <c r="BP58" s="335"/>
      <c r="BQ58" s="335"/>
      <c r="BR58" s="335"/>
      <c r="BS58" s="335"/>
      <c r="BT58" s="335"/>
      <c r="BU58" s="335"/>
      <c r="BV58" s="335"/>
      <c r="BW58" s="335"/>
      <c r="BX58" s="335"/>
      <c r="BY58" s="335"/>
      <c r="BZ58" s="335"/>
      <c r="CA58" s="335"/>
      <c r="CB58" s="335"/>
      <c r="CC58" s="335"/>
      <c r="CD58" s="335"/>
      <c r="CE58" s="335"/>
      <c r="CF58" s="335"/>
      <c r="CG58" s="335"/>
      <c r="CH58" s="335"/>
      <c r="CI58" s="335"/>
      <c r="CJ58" s="335"/>
      <c r="CK58" s="335"/>
      <c r="CL58" s="335"/>
      <c r="CM58" s="335"/>
      <c r="CN58" s="335"/>
      <c r="CO58" s="335"/>
      <c r="CP58" s="335"/>
      <c r="CQ58" s="335"/>
      <c r="CR58" s="335"/>
      <c r="CS58" s="335"/>
      <c r="CT58" s="335"/>
      <c r="CU58" s="335"/>
      <c r="CV58" s="335"/>
      <c r="CW58" s="335"/>
      <c r="CX58" s="335"/>
      <c r="CY58" s="335"/>
      <c r="CZ58" s="335"/>
      <c r="DA58" s="335"/>
      <c r="DB58" s="335"/>
      <c r="DC58" s="335"/>
      <c r="DD58" s="335"/>
      <c r="DE58" s="335"/>
      <c r="DF58" s="335"/>
      <c r="DG58" s="335"/>
      <c r="DH58" s="335"/>
      <c r="DI58" s="335"/>
      <c r="DJ58" s="335"/>
      <c r="DK58" s="335"/>
      <c r="DL58" s="335"/>
      <c r="DM58" s="335"/>
      <c r="DN58" s="335"/>
      <c r="DO58" s="335"/>
      <c r="DP58" s="335"/>
      <c r="DQ58" s="335"/>
      <c r="DR58" s="335"/>
      <c r="DS58" s="335"/>
      <c r="DT58" s="335"/>
      <c r="DU58" s="335"/>
      <c r="DV58" s="335"/>
      <c r="DW58" s="335"/>
      <c r="DX58" s="335"/>
      <c r="DY58" s="335"/>
      <c r="DZ58" s="335"/>
      <c r="EA58" s="335"/>
      <c r="EB58" s="335"/>
      <c r="EC58" s="335"/>
      <c r="ED58" s="335"/>
      <c r="EE58" s="335"/>
      <c r="EF58" s="335"/>
      <c r="EG58" s="335"/>
      <c r="EH58" s="335"/>
      <c r="EI58" s="335"/>
      <c r="EJ58" s="335"/>
      <c r="EK58" s="335"/>
      <c r="EL58" s="335"/>
      <c r="EM58" s="335"/>
      <c r="EN58" s="335"/>
      <c r="EO58" s="335"/>
      <c r="EP58" s="335"/>
      <c r="EQ58" s="335"/>
      <c r="ER58" s="335"/>
      <c r="ES58" s="335"/>
      <c r="ET58" s="335"/>
      <c r="EU58" s="335"/>
      <c r="EV58" s="335"/>
      <c r="EW58" s="335"/>
      <c r="EX58" s="335"/>
      <c r="EY58" s="335"/>
      <c r="EZ58" s="335"/>
      <c r="FA58" s="335"/>
      <c r="FB58" s="335"/>
      <c r="FC58" s="335"/>
      <c r="FD58" s="335"/>
      <c r="FE58" s="335"/>
      <c r="FF58" s="335"/>
      <c r="FG58" s="335"/>
      <c r="FH58" s="335"/>
      <c r="FI58" s="335"/>
      <c r="FJ58" s="335"/>
      <c r="FK58" s="335"/>
      <c r="FL58" s="335"/>
      <c r="FM58" s="335"/>
      <c r="FN58" s="335"/>
      <c r="FO58" s="335"/>
      <c r="FP58" s="335"/>
      <c r="FQ58" s="335"/>
      <c r="FR58" s="335"/>
      <c r="FS58" s="335"/>
      <c r="FT58" s="335"/>
      <c r="FU58" s="335"/>
      <c r="FV58" s="335"/>
      <c r="FW58" s="335"/>
      <c r="FX58" s="335"/>
      <c r="FY58" s="335"/>
      <c r="FZ58" s="335"/>
      <c r="GA58" s="335"/>
      <c r="GB58" s="335"/>
      <c r="GC58" s="335"/>
      <c r="GD58" s="335"/>
      <c r="GE58" s="335"/>
      <c r="GF58" s="335"/>
      <c r="GG58" s="335"/>
      <c r="GH58" s="335"/>
      <c r="GI58" s="335"/>
      <c r="GJ58" s="335"/>
      <c r="GK58" s="335"/>
      <c r="GL58" s="335"/>
      <c r="GM58" s="335"/>
      <c r="GN58" s="335"/>
      <c r="GO58" s="335"/>
      <c r="GP58" s="335"/>
      <c r="GQ58" s="335"/>
      <c r="GR58" s="335"/>
      <c r="GS58" s="335"/>
      <c r="GT58" s="335"/>
      <c r="GU58" s="335"/>
      <c r="GV58" s="335"/>
      <c r="GW58" s="335"/>
      <c r="GX58" s="335"/>
      <c r="GY58" s="335"/>
      <c r="GZ58" s="335"/>
      <c r="HA58" s="335"/>
      <c r="HB58" s="335"/>
      <c r="HC58" s="335"/>
      <c r="HD58" s="335"/>
      <c r="HE58" s="335"/>
      <c r="HF58" s="335"/>
      <c r="HG58" s="335"/>
      <c r="HH58" s="335"/>
      <c r="HI58" s="335"/>
      <c r="HJ58" s="335"/>
      <c r="HK58" s="335"/>
      <c r="HL58" s="335"/>
      <c r="HM58" s="335"/>
    </row>
    <row r="59" spans="1:221" x14ac:dyDescent="0.25">
      <c r="A59" s="421"/>
      <c r="B59" s="335"/>
      <c r="C59" s="335"/>
      <c r="D59" s="335"/>
      <c r="E59" s="335"/>
      <c r="F59" s="335"/>
      <c r="G59" s="335"/>
      <c r="H59" s="335"/>
      <c r="I59" s="335"/>
      <c r="J59" s="335"/>
      <c r="K59" s="335"/>
      <c r="L59" s="335"/>
      <c r="M59" s="335"/>
      <c r="Q59" s="383"/>
      <c r="R59" s="335"/>
      <c r="S59" s="335"/>
      <c r="T59" s="335"/>
      <c r="U59" s="335"/>
      <c r="V59" s="335"/>
      <c r="W59" s="335"/>
      <c r="X59" s="335"/>
      <c r="Y59" s="335"/>
      <c r="Z59" s="335"/>
      <c r="AA59" s="335"/>
      <c r="AB59" s="335"/>
      <c r="AC59" s="335"/>
      <c r="AD59" s="335"/>
      <c r="AE59" s="335"/>
      <c r="AF59" s="335"/>
      <c r="AG59" s="335"/>
      <c r="AH59" s="335"/>
      <c r="AI59" s="335"/>
      <c r="AJ59" s="335"/>
      <c r="AK59" s="335"/>
      <c r="AL59" s="335"/>
      <c r="AM59" s="335"/>
      <c r="AN59" s="335"/>
      <c r="AO59" s="335"/>
      <c r="AP59" s="335"/>
      <c r="AQ59" s="335"/>
      <c r="AR59" s="335"/>
      <c r="AS59" s="335"/>
      <c r="AT59" s="335"/>
      <c r="AU59" s="335"/>
      <c r="AV59" s="335"/>
      <c r="AW59" s="335"/>
      <c r="AX59" s="335"/>
      <c r="AY59" s="335"/>
      <c r="AZ59" s="335"/>
      <c r="BA59" s="335"/>
      <c r="BB59" s="335"/>
      <c r="BC59" s="335"/>
      <c r="BD59" s="335"/>
      <c r="BE59" s="335"/>
      <c r="BF59" s="335"/>
      <c r="BG59" s="335"/>
      <c r="BH59" s="335"/>
      <c r="BI59" s="335"/>
      <c r="BJ59" s="335"/>
      <c r="BK59" s="335"/>
      <c r="BL59" s="335"/>
      <c r="BM59" s="335"/>
      <c r="BN59" s="335"/>
      <c r="BO59" s="335"/>
      <c r="BP59" s="335"/>
      <c r="BQ59" s="335"/>
      <c r="BR59" s="335"/>
      <c r="BS59" s="335"/>
      <c r="BT59" s="335"/>
      <c r="BU59" s="335"/>
      <c r="BV59" s="335"/>
      <c r="BW59" s="335"/>
      <c r="BX59" s="335"/>
      <c r="BY59" s="335"/>
      <c r="BZ59" s="335"/>
      <c r="CA59" s="335"/>
      <c r="CB59" s="335"/>
      <c r="CC59" s="335"/>
      <c r="CD59" s="335"/>
      <c r="CE59" s="335"/>
      <c r="CF59" s="335"/>
      <c r="CG59" s="335"/>
      <c r="CH59" s="335"/>
      <c r="CI59" s="335"/>
      <c r="CJ59" s="335"/>
      <c r="CK59" s="335"/>
      <c r="CL59" s="335"/>
      <c r="CM59" s="335"/>
      <c r="CN59" s="335"/>
      <c r="CO59" s="335"/>
      <c r="CP59" s="335"/>
      <c r="CQ59" s="335"/>
      <c r="CR59" s="335"/>
      <c r="CS59" s="335"/>
      <c r="CT59" s="335"/>
      <c r="CU59" s="335"/>
      <c r="CV59" s="335"/>
      <c r="CW59" s="335"/>
      <c r="CX59" s="335"/>
      <c r="CY59" s="335"/>
      <c r="CZ59" s="335"/>
      <c r="DA59" s="335"/>
      <c r="DB59" s="335"/>
      <c r="DC59" s="335"/>
      <c r="DD59" s="335"/>
      <c r="DE59" s="335"/>
      <c r="DF59" s="335"/>
      <c r="DG59" s="335"/>
      <c r="DH59" s="335"/>
      <c r="DI59" s="335"/>
      <c r="DJ59" s="335"/>
      <c r="DK59" s="335"/>
      <c r="DL59" s="335"/>
      <c r="DM59" s="335"/>
      <c r="DN59" s="335"/>
      <c r="DO59" s="335"/>
      <c r="DP59" s="335"/>
      <c r="DQ59" s="335"/>
      <c r="DR59" s="335"/>
      <c r="DS59" s="335"/>
      <c r="DT59" s="335"/>
      <c r="DU59" s="335"/>
      <c r="DV59" s="335"/>
      <c r="DW59" s="335"/>
      <c r="DX59" s="335"/>
      <c r="DY59" s="335"/>
      <c r="DZ59" s="335"/>
      <c r="EA59" s="335"/>
      <c r="EB59" s="335"/>
      <c r="EC59" s="335"/>
      <c r="ED59" s="335"/>
      <c r="EE59" s="335"/>
      <c r="EF59" s="335"/>
      <c r="EG59" s="335"/>
      <c r="EH59" s="335"/>
      <c r="EI59" s="335"/>
      <c r="EJ59" s="335"/>
      <c r="EK59" s="335"/>
      <c r="EL59" s="335"/>
      <c r="EM59" s="335"/>
      <c r="EN59" s="335"/>
      <c r="EO59" s="335"/>
      <c r="EP59" s="335"/>
      <c r="EQ59" s="335"/>
      <c r="ER59" s="335"/>
      <c r="ES59" s="335"/>
      <c r="ET59" s="335"/>
      <c r="EU59" s="335"/>
      <c r="EV59" s="335"/>
      <c r="EW59" s="335"/>
      <c r="EX59" s="335"/>
      <c r="EY59" s="335"/>
      <c r="EZ59" s="335"/>
      <c r="FA59" s="335"/>
      <c r="FB59" s="335"/>
      <c r="FC59" s="335"/>
      <c r="FD59" s="335"/>
      <c r="FE59" s="335"/>
      <c r="FF59" s="335"/>
      <c r="FG59" s="335"/>
      <c r="FH59" s="335"/>
      <c r="FI59" s="335"/>
      <c r="FJ59" s="335"/>
      <c r="FK59" s="335"/>
      <c r="FL59" s="335"/>
      <c r="FM59" s="335"/>
      <c r="FN59" s="335"/>
      <c r="FO59" s="335"/>
      <c r="FP59" s="335"/>
      <c r="FQ59" s="335"/>
      <c r="FR59" s="335"/>
      <c r="FS59" s="335"/>
      <c r="FT59" s="335"/>
      <c r="FU59" s="335"/>
      <c r="FV59" s="335"/>
      <c r="FW59" s="335"/>
      <c r="FX59" s="335"/>
      <c r="FY59" s="335"/>
      <c r="FZ59" s="335"/>
      <c r="GA59" s="335"/>
      <c r="GB59" s="335"/>
      <c r="GC59" s="335"/>
      <c r="GD59" s="335"/>
      <c r="GE59" s="335"/>
      <c r="GF59" s="335"/>
      <c r="GG59" s="335"/>
      <c r="GH59" s="335"/>
      <c r="GI59" s="335"/>
      <c r="GJ59" s="335"/>
      <c r="GK59" s="335"/>
      <c r="GL59" s="335"/>
      <c r="GM59" s="335"/>
      <c r="GN59" s="335"/>
      <c r="GO59" s="335"/>
      <c r="GP59" s="335"/>
      <c r="GQ59" s="335"/>
      <c r="GR59" s="335"/>
      <c r="GS59" s="335"/>
      <c r="GT59" s="335"/>
      <c r="GU59" s="335"/>
      <c r="GV59" s="335"/>
      <c r="GW59" s="335"/>
      <c r="GX59" s="335"/>
      <c r="GY59" s="335"/>
      <c r="GZ59" s="335"/>
      <c r="HA59" s="335"/>
      <c r="HB59" s="335"/>
      <c r="HC59" s="335"/>
      <c r="HD59" s="335"/>
      <c r="HE59" s="335"/>
      <c r="HF59" s="335"/>
      <c r="HG59" s="335"/>
      <c r="HH59" s="335"/>
      <c r="HI59" s="335"/>
      <c r="HJ59" s="335"/>
      <c r="HK59" s="335"/>
      <c r="HL59" s="335"/>
      <c r="HM59" s="335"/>
    </row>
    <row r="60" spans="1:221" x14ac:dyDescent="0.25">
      <c r="A60" s="383" t="s">
        <v>93</v>
      </c>
      <c r="B60" s="335"/>
      <c r="C60" s="335"/>
      <c r="D60" s="383"/>
      <c r="E60" s="335"/>
      <c r="F60" s="335"/>
      <c r="G60" s="335"/>
      <c r="H60" s="335"/>
      <c r="I60" s="335"/>
      <c r="J60" s="335"/>
      <c r="K60" s="335"/>
      <c r="L60" s="335"/>
      <c r="M60" s="335"/>
      <c r="N60" s="335"/>
      <c r="O60" s="377">
        <f>IF($C$17&lt;=0,MIN(O21,O57), O21)</f>
        <v>10</v>
      </c>
      <c r="Q60" s="383"/>
      <c r="R60" s="335"/>
      <c r="S60" s="335"/>
      <c r="T60" s="335"/>
      <c r="U60" s="335"/>
      <c r="V60" s="335"/>
      <c r="W60" s="335"/>
      <c r="X60" s="335"/>
      <c r="Y60" s="335"/>
      <c r="Z60" s="335"/>
      <c r="AA60" s="335"/>
      <c r="AB60" s="335"/>
      <c r="AC60" s="335"/>
      <c r="AD60" s="335"/>
      <c r="AE60" s="335"/>
      <c r="AF60" s="335"/>
      <c r="AG60" s="335"/>
      <c r="AH60" s="335"/>
      <c r="AI60" s="335"/>
      <c r="AJ60" s="335"/>
      <c r="AK60" s="335"/>
      <c r="AL60" s="335"/>
      <c r="AM60" s="335"/>
      <c r="AN60" s="335"/>
      <c r="AO60" s="335"/>
      <c r="AP60" s="335"/>
      <c r="AQ60" s="335"/>
      <c r="AR60" s="335"/>
      <c r="AS60" s="335"/>
      <c r="AT60" s="335"/>
      <c r="AU60" s="335"/>
      <c r="AV60" s="335"/>
      <c r="AW60" s="335"/>
      <c r="AX60" s="335"/>
      <c r="AY60" s="335"/>
      <c r="AZ60" s="335"/>
      <c r="BA60" s="335"/>
      <c r="BB60" s="335"/>
      <c r="BC60" s="335"/>
      <c r="BD60" s="335"/>
      <c r="BE60" s="335"/>
      <c r="BF60" s="335"/>
      <c r="BG60" s="335"/>
      <c r="BH60" s="335"/>
      <c r="BI60" s="335"/>
      <c r="BJ60" s="335"/>
      <c r="BK60" s="335"/>
      <c r="BL60" s="335"/>
      <c r="BM60" s="335"/>
      <c r="BN60" s="335"/>
      <c r="BO60" s="335"/>
      <c r="BP60" s="335"/>
      <c r="BQ60" s="335"/>
      <c r="BR60" s="335"/>
      <c r="BS60" s="335"/>
      <c r="BT60" s="335"/>
      <c r="BU60" s="335"/>
      <c r="BV60" s="335"/>
      <c r="BW60" s="335"/>
      <c r="BX60" s="335"/>
      <c r="BY60" s="335"/>
      <c r="BZ60" s="335"/>
      <c r="CA60" s="335"/>
      <c r="CB60" s="335"/>
      <c r="CC60" s="335"/>
      <c r="CD60" s="335"/>
      <c r="CE60" s="335"/>
      <c r="CF60" s="335"/>
      <c r="CG60" s="335"/>
      <c r="CH60" s="335"/>
      <c r="CI60" s="335"/>
      <c r="CJ60" s="335"/>
      <c r="CK60" s="335"/>
      <c r="CL60" s="335"/>
      <c r="CM60" s="335"/>
      <c r="CN60" s="335"/>
      <c r="CO60" s="335"/>
      <c r="CP60" s="335"/>
      <c r="CQ60" s="335"/>
      <c r="CR60" s="335"/>
      <c r="CS60" s="335"/>
      <c r="CT60" s="335"/>
      <c r="CU60" s="335"/>
      <c r="CV60" s="335"/>
      <c r="CW60" s="335"/>
      <c r="CX60" s="335"/>
      <c r="CY60" s="335"/>
      <c r="CZ60" s="335"/>
      <c r="DA60" s="335"/>
      <c r="DB60" s="335"/>
      <c r="DC60" s="335"/>
      <c r="DD60" s="335"/>
      <c r="DE60" s="335"/>
      <c r="DF60" s="335"/>
      <c r="DG60" s="335"/>
      <c r="DH60" s="335"/>
      <c r="DI60" s="335"/>
      <c r="DJ60" s="335"/>
      <c r="DK60" s="335"/>
      <c r="DL60" s="335"/>
      <c r="DM60" s="335"/>
      <c r="DN60" s="335"/>
      <c r="DO60" s="335"/>
      <c r="DP60" s="335"/>
      <c r="DQ60" s="335"/>
      <c r="DR60" s="335"/>
      <c r="DS60" s="335"/>
      <c r="DT60" s="335"/>
      <c r="DU60" s="335"/>
      <c r="DV60" s="335"/>
      <c r="DW60" s="335"/>
      <c r="DX60" s="335"/>
      <c r="DY60" s="335"/>
      <c r="DZ60" s="335"/>
      <c r="EA60" s="335"/>
      <c r="EB60" s="335"/>
      <c r="EC60" s="335"/>
      <c r="ED60" s="335"/>
      <c r="EE60" s="335"/>
      <c r="EF60" s="335"/>
      <c r="EG60" s="335"/>
      <c r="EH60" s="335"/>
      <c r="EI60" s="335"/>
      <c r="EJ60" s="335"/>
      <c r="EK60" s="335"/>
      <c r="EL60" s="335"/>
      <c r="EM60" s="335"/>
      <c r="EN60" s="335"/>
      <c r="EO60" s="335"/>
      <c r="EP60" s="335"/>
      <c r="EQ60" s="335"/>
      <c r="ER60" s="335"/>
      <c r="ES60" s="335"/>
      <c r="ET60" s="335"/>
      <c r="EU60" s="335"/>
      <c r="EV60" s="335"/>
      <c r="EW60" s="335"/>
      <c r="EX60" s="335"/>
      <c r="EY60" s="335"/>
      <c r="EZ60" s="335"/>
      <c r="FA60" s="335"/>
      <c r="FB60" s="335"/>
      <c r="FC60" s="335"/>
      <c r="FD60" s="335"/>
      <c r="FE60" s="335"/>
      <c r="FF60" s="335"/>
      <c r="FG60" s="335"/>
      <c r="FH60" s="335"/>
      <c r="FI60" s="335"/>
      <c r="FJ60" s="335"/>
      <c r="FK60" s="335"/>
      <c r="FL60" s="335"/>
      <c r="FM60" s="335"/>
      <c r="FN60" s="335"/>
      <c r="FO60" s="335"/>
      <c r="FP60" s="335"/>
      <c r="FQ60" s="335"/>
      <c r="FR60" s="335"/>
      <c r="FS60" s="335"/>
      <c r="FT60" s="335"/>
      <c r="FU60" s="335"/>
      <c r="FV60" s="335"/>
      <c r="FW60" s="335"/>
      <c r="FX60" s="335"/>
      <c r="FY60" s="335"/>
      <c r="FZ60" s="335"/>
      <c r="GA60" s="335"/>
      <c r="GB60" s="335"/>
      <c r="GC60" s="335"/>
      <c r="GD60" s="335"/>
      <c r="GE60" s="335"/>
      <c r="GF60" s="335"/>
      <c r="GG60" s="335"/>
      <c r="GH60" s="335"/>
      <c r="GI60" s="335"/>
      <c r="GJ60" s="335"/>
      <c r="GK60" s="335"/>
      <c r="GL60" s="335"/>
      <c r="GM60" s="335"/>
      <c r="GN60" s="335"/>
      <c r="GO60" s="335"/>
      <c r="GP60" s="335"/>
      <c r="GQ60" s="335"/>
      <c r="GR60" s="335"/>
      <c r="GS60" s="335"/>
      <c r="GT60" s="335"/>
      <c r="GU60" s="335"/>
      <c r="GV60" s="335"/>
      <c r="GW60" s="335"/>
      <c r="GX60" s="335"/>
      <c r="GY60" s="335"/>
      <c r="GZ60" s="335"/>
      <c r="HA60" s="335"/>
      <c r="HB60" s="335"/>
      <c r="HC60" s="335"/>
      <c r="HD60" s="335"/>
      <c r="HE60" s="335"/>
      <c r="HF60" s="335"/>
      <c r="HG60" s="335"/>
      <c r="HH60" s="335"/>
      <c r="HI60" s="335"/>
      <c r="HJ60" s="335"/>
      <c r="HK60" s="335"/>
      <c r="HL60" s="335"/>
      <c r="HM60" s="335"/>
    </row>
    <row r="61" spans="1:221" x14ac:dyDescent="0.25">
      <c r="A61" s="421"/>
      <c r="B61" s="383"/>
      <c r="C61" s="383"/>
      <c r="D61" s="383"/>
      <c r="E61" s="383"/>
      <c r="F61" s="383"/>
      <c r="G61" s="383"/>
      <c r="H61" s="383"/>
      <c r="I61" s="335"/>
      <c r="J61" s="335"/>
      <c r="K61" s="335"/>
      <c r="L61" s="335"/>
      <c r="M61" s="335"/>
      <c r="Q61" s="335"/>
      <c r="AE61" s="335"/>
      <c r="AF61" s="335"/>
      <c r="AG61" s="335"/>
      <c r="AH61" s="335"/>
      <c r="AI61" s="335"/>
      <c r="AJ61" s="335"/>
      <c r="AK61" s="335"/>
      <c r="AL61" s="335"/>
      <c r="AM61" s="335"/>
      <c r="AN61" s="335"/>
      <c r="AO61" s="335"/>
      <c r="AP61" s="335"/>
      <c r="AQ61" s="335"/>
      <c r="AR61" s="335"/>
      <c r="AS61" s="335"/>
      <c r="AT61" s="335"/>
      <c r="AU61" s="335"/>
      <c r="AV61" s="335"/>
      <c r="AW61" s="335"/>
      <c r="AX61" s="335"/>
      <c r="AY61" s="335"/>
      <c r="AZ61" s="335"/>
      <c r="BA61" s="335"/>
      <c r="BB61" s="335"/>
      <c r="BC61" s="335"/>
      <c r="BD61" s="335"/>
      <c r="BE61" s="335"/>
      <c r="BF61" s="335"/>
      <c r="BG61" s="335"/>
      <c r="BH61" s="335"/>
      <c r="BI61" s="335"/>
      <c r="BJ61" s="335"/>
      <c r="BK61" s="335"/>
      <c r="BL61" s="335"/>
      <c r="BM61" s="335"/>
      <c r="BN61" s="335"/>
      <c r="BO61" s="335"/>
      <c r="BP61" s="335"/>
      <c r="BQ61" s="335"/>
      <c r="BR61" s="335"/>
      <c r="BS61" s="335"/>
      <c r="BT61" s="335"/>
      <c r="BU61" s="335"/>
      <c r="BV61" s="335"/>
      <c r="BW61" s="335"/>
      <c r="BX61" s="335"/>
      <c r="BY61" s="335"/>
      <c r="BZ61" s="335"/>
      <c r="CA61" s="335"/>
      <c r="CB61" s="335"/>
      <c r="CC61" s="335"/>
      <c r="CD61" s="335"/>
      <c r="CE61" s="335"/>
      <c r="CF61" s="335"/>
      <c r="CG61" s="335"/>
      <c r="CH61" s="335"/>
      <c r="CI61" s="335"/>
      <c r="CJ61" s="335"/>
      <c r="CK61" s="335"/>
      <c r="CL61" s="335"/>
      <c r="CM61" s="335"/>
      <c r="CN61" s="335"/>
      <c r="CO61" s="335"/>
      <c r="CP61" s="335"/>
      <c r="CQ61" s="335"/>
      <c r="CR61" s="335"/>
      <c r="CS61" s="335"/>
      <c r="CT61" s="335"/>
      <c r="CU61" s="335"/>
      <c r="CV61" s="335"/>
      <c r="CW61" s="335"/>
      <c r="CX61" s="335"/>
      <c r="CY61" s="335"/>
      <c r="CZ61" s="335"/>
      <c r="DA61" s="335"/>
      <c r="DB61" s="335"/>
      <c r="DC61" s="335"/>
      <c r="DD61" s="335"/>
      <c r="DE61" s="335"/>
      <c r="DF61" s="335"/>
      <c r="DG61" s="335"/>
      <c r="DH61" s="335"/>
      <c r="DI61" s="335"/>
      <c r="DJ61" s="335"/>
      <c r="DK61" s="335"/>
      <c r="DL61" s="335"/>
      <c r="DM61" s="335"/>
      <c r="DN61" s="335"/>
      <c r="DO61" s="335"/>
      <c r="DP61" s="335"/>
      <c r="DQ61" s="335"/>
      <c r="DR61" s="335"/>
      <c r="DS61" s="335"/>
      <c r="DT61" s="335"/>
      <c r="DU61" s="335"/>
      <c r="DV61" s="335"/>
      <c r="DW61" s="335"/>
      <c r="DX61" s="335"/>
      <c r="DY61" s="335"/>
      <c r="DZ61" s="335"/>
      <c r="EA61" s="335"/>
      <c r="EB61" s="335"/>
      <c r="EC61" s="335"/>
      <c r="ED61" s="335"/>
      <c r="EE61" s="335"/>
      <c r="EF61" s="335"/>
      <c r="EG61" s="335"/>
      <c r="EH61" s="335"/>
      <c r="EI61" s="335"/>
      <c r="EJ61" s="335"/>
      <c r="EK61" s="335"/>
      <c r="EL61" s="335"/>
      <c r="EM61" s="335"/>
      <c r="EN61" s="335"/>
      <c r="EO61" s="335"/>
      <c r="EP61" s="335"/>
      <c r="EQ61" s="335"/>
      <c r="ER61" s="335"/>
      <c r="ES61" s="335"/>
      <c r="ET61" s="335"/>
      <c r="EU61" s="335"/>
      <c r="EV61" s="335"/>
      <c r="EW61" s="335"/>
      <c r="EX61" s="335"/>
      <c r="EY61" s="335"/>
      <c r="EZ61" s="335"/>
      <c r="FA61" s="335"/>
      <c r="FB61" s="335"/>
      <c r="FC61" s="335"/>
      <c r="FD61" s="335"/>
      <c r="FE61" s="335"/>
      <c r="FF61" s="335"/>
      <c r="FG61" s="335"/>
      <c r="FH61" s="335"/>
      <c r="FI61" s="335"/>
      <c r="FJ61" s="335"/>
      <c r="FK61" s="335"/>
      <c r="FL61" s="335"/>
      <c r="FM61" s="335"/>
      <c r="FN61" s="335"/>
      <c r="FO61" s="335"/>
      <c r="FP61" s="335"/>
      <c r="FQ61" s="335"/>
      <c r="FR61" s="335"/>
      <c r="FS61" s="335"/>
      <c r="FT61" s="335"/>
      <c r="FU61" s="335"/>
      <c r="FV61" s="335"/>
      <c r="FW61" s="335"/>
      <c r="FX61" s="335"/>
      <c r="FY61" s="335"/>
      <c r="FZ61" s="335"/>
      <c r="GA61" s="335"/>
      <c r="GB61" s="335"/>
      <c r="GC61" s="335"/>
      <c r="GD61" s="335"/>
      <c r="GE61" s="335"/>
      <c r="GF61" s="335"/>
      <c r="GG61" s="335"/>
      <c r="GH61" s="335"/>
      <c r="GI61" s="335"/>
      <c r="GJ61" s="335"/>
      <c r="GK61" s="335"/>
      <c r="GL61" s="335"/>
      <c r="GM61" s="335"/>
      <c r="GN61" s="335"/>
      <c r="GO61" s="335"/>
      <c r="GP61" s="335"/>
      <c r="GQ61" s="335"/>
      <c r="GR61" s="335"/>
      <c r="GS61" s="335"/>
      <c r="GT61" s="335"/>
      <c r="GU61" s="335"/>
      <c r="GV61" s="335"/>
      <c r="GW61" s="335"/>
      <c r="GX61" s="335"/>
      <c r="GY61" s="335"/>
      <c r="GZ61" s="335"/>
      <c r="HA61" s="335"/>
      <c r="HB61" s="335"/>
      <c r="HC61" s="335"/>
      <c r="HD61" s="335"/>
      <c r="HE61" s="335"/>
      <c r="HF61" s="335"/>
      <c r="HG61" s="335"/>
      <c r="HH61" s="335"/>
      <c r="HI61" s="335"/>
      <c r="HJ61" s="335"/>
      <c r="HK61" s="335"/>
      <c r="HL61" s="335"/>
      <c r="HM61" s="335"/>
    </row>
    <row r="62" spans="1:221" x14ac:dyDescent="0.25">
      <c r="A62" s="346" t="s">
        <v>117</v>
      </c>
      <c r="O62" s="422">
        <f>IF($C$17&lt;0,O57,IF(O57&gt;O60,O57,O60))</f>
        <v>17.739999999999998</v>
      </c>
      <c r="P62" s="423"/>
      <c r="Q62" s="335"/>
      <c r="AE62" s="335"/>
      <c r="AF62" s="335"/>
      <c r="AG62" s="335"/>
      <c r="AH62" s="335"/>
      <c r="AI62" s="335"/>
      <c r="AJ62" s="335"/>
      <c r="AK62" s="335"/>
      <c r="AL62" s="335"/>
      <c r="AM62" s="335"/>
      <c r="AN62" s="335"/>
      <c r="AO62" s="335"/>
      <c r="AP62" s="335"/>
      <c r="AQ62" s="335"/>
      <c r="AR62" s="335"/>
      <c r="AS62" s="335"/>
      <c r="AT62" s="335"/>
      <c r="AU62" s="335"/>
      <c r="AV62" s="335"/>
      <c r="AW62" s="335"/>
      <c r="AX62" s="335"/>
      <c r="AY62" s="335"/>
      <c r="AZ62" s="335"/>
      <c r="BA62" s="335"/>
      <c r="BB62" s="335"/>
      <c r="BC62" s="335"/>
      <c r="BD62" s="335"/>
      <c r="BE62" s="335"/>
      <c r="BF62" s="335"/>
      <c r="BG62" s="335"/>
      <c r="BH62" s="335"/>
      <c r="BI62" s="335"/>
      <c r="BJ62" s="335"/>
      <c r="BK62" s="335"/>
      <c r="BL62" s="335"/>
      <c r="BM62" s="335"/>
      <c r="BN62" s="335"/>
      <c r="BO62" s="335"/>
      <c r="BP62" s="335"/>
      <c r="BQ62" s="335"/>
      <c r="BR62" s="335"/>
      <c r="BS62" s="335"/>
      <c r="BT62" s="335"/>
      <c r="BU62" s="335"/>
      <c r="BV62" s="335"/>
      <c r="BW62" s="335"/>
      <c r="BX62" s="335"/>
      <c r="BY62" s="335"/>
      <c r="BZ62" s="335"/>
      <c r="CA62" s="335"/>
      <c r="CB62" s="335"/>
      <c r="CC62" s="335"/>
      <c r="CD62" s="335"/>
      <c r="CE62" s="335"/>
      <c r="CF62" s="335"/>
      <c r="CG62" s="335"/>
      <c r="CH62" s="335"/>
      <c r="CI62" s="335"/>
      <c r="CJ62" s="335"/>
      <c r="CK62" s="335"/>
      <c r="CL62" s="335"/>
      <c r="CM62" s="335"/>
      <c r="CN62" s="335"/>
      <c r="CO62" s="335"/>
      <c r="CP62" s="335"/>
      <c r="CQ62" s="335"/>
      <c r="CR62" s="335"/>
      <c r="CS62" s="335"/>
      <c r="CT62" s="335"/>
      <c r="CU62" s="335"/>
      <c r="CV62" s="335"/>
      <c r="CW62" s="335"/>
      <c r="CX62" s="335"/>
      <c r="CY62" s="335"/>
      <c r="CZ62" s="335"/>
      <c r="DA62" s="335"/>
      <c r="DB62" s="335"/>
      <c r="DC62" s="335"/>
      <c r="DD62" s="335"/>
      <c r="DE62" s="335"/>
      <c r="DF62" s="335"/>
      <c r="DG62" s="335"/>
      <c r="DH62" s="335"/>
      <c r="DI62" s="335"/>
      <c r="DJ62" s="335"/>
      <c r="DK62" s="335"/>
      <c r="DL62" s="335"/>
      <c r="DM62" s="335"/>
      <c r="DN62" s="335"/>
      <c r="DO62" s="335"/>
      <c r="DP62" s="335"/>
      <c r="DQ62" s="335"/>
      <c r="DR62" s="335"/>
      <c r="DS62" s="335"/>
      <c r="DT62" s="335"/>
      <c r="DU62" s="335"/>
      <c r="DV62" s="335"/>
      <c r="DW62" s="335"/>
      <c r="DX62" s="335"/>
      <c r="DY62" s="335"/>
      <c r="DZ62" s="335"/>
      <c r="EA62" s="335"/>
      <c r="EB62" s="335"/>
      <c r="EC62" s="335"/>
      <c r="ED62" s="335"/>
      <c r="EE62" s="335"/>
      <c r="EF62" s="335"/>
      <c r="EG62" s="335"/>
      <c r="EH62" s="335"/>
      <c r="EI62" s="335"/>
      <c r="EJ62" s="335"/>
      <c r="EK62" s="335"/>
      <c r="EL62" s="335"/>
      <c r="EM62" s="335"/>
      <c r="EN62" s="335"/>
      <c r="EO62" s="335"/>
      <c r="EP62" s="335"/>
      <c r="EQ62" s="335"/>
      <c r="ER62" s="335"/>
      <c r="ES62" s="335"/>
      <c r="ET62" s="335"/>
      <c r="EU62" s="335"/>
      <c r="EV62" s="335"/>
      <c r="EW62" s="335"/>
      <c r="EX62" s="335"/>
      <c r="EY62" s="335"/>
      <c r="EZ62" s="335"/>
      <c r="FA62" s="335"/>
      <c r="FB62" s="335"/>
      <c r="FC62" s="335"/>
      <c r="FD62" s="335"/>
      <c r="FE62" s="335"/>
      <c r="FF62" s="335"/>
      <c r="FG62" s="335"/>
      <c r="FH62" s="335"/>
      <c r="FI62" s="335"/>
      <c r="FJ62" s="335"/>
      <c r="FK62" s="335"/>
      <c r="FL62" s="335"/>
      <c r="FM62" s="335"/>
      <c r="FN62" s="335"/>
      <c r="FO62" s="335"/>
      <c r="FP62" s="335"/>
      <c r="FQ62" s="335"/>
      <c r="FR62" s="335"/>
      <c r="FS62" s="335"/>
      <c r="FT62" s="335"/>
      <c r="FU62" s="335"/>
      <c r="FV62" s="335"/>
      <c r="FW62" s="335"/>
      <c r="FX62" s="335"/>
      <c r="FY62" s="335"/>
      <c r="FZ62" s="335"/>
      <c r="GA62" s="335"/>
      <c r="GB62" s="335"/>
      <c r="GC62" s="335"/>
      <c r="GD62" s="335"/>
      <c r="GE62" s="335"/>
      <c r="GF62" s="335"/>
      <c r="GG62" s="335"/>
      <c r="GH62" s="335"/>
      <c r="GI62" s="335"/>
      <c r="GJ62" s="335"/>
      <c r="GK62" s="335"/>
      <c r="GL62" s="335"/>
      <c r="GM62" s="335"/>
      <c r="GN62" s="335"/>
      <c r="GO62" s="335"/>
      <c r="GP62" s="335"/>
      <c r="GQ62" s="335"/>
      <c r="GR62" s="335"/>
      <c r="GS62" s="335"/>
      <c r="GT62" s="335"/>
      <c r="GU62" s="335"/>
      <c r="GV62" s="335"/>
      <c r="GW62" s="335"/>
      <c r="GX62" s="335"/>
      <c r="GY62" s="335"/>
      <c r="GZ62" s="335"/>
      <c r="HA62" s="335"/>
      <c r="HB62" s="335"/>
      <c r="HC62" s="335"/>
      <c r="HD62" s="335"/>
      <c r="HE62" s="335"/>
      <c r="HF62" s="335"/>
      <c r="HG62" s="335"/>
      <c r="HH62" s="335"/>
      <c r="HI62" s="335"/>
      <c r="HJ62" s="335"/>
      <c r="HK62" s="335"/>
      <c r="HL62" s="335"/>
      <c r="HM62" s="335"/>
    </row>
    <row r="63" spans="1:221" x14ac:dyDescent="0.25">
      <c r="A63" s="421"/>
    </row>
    <row r="64" spans="1:221" x14ac:dyDescent="0.25">
      <c r="A64" s="421"/>
      <c r="I64" s="383" t="s">
        <v>121</v>
      </c>
      <c r="J64" s="383"/>
      <c r="K64" s="383"/>
      <c r="L64" s="424"/>
      <c r="M64" s="424"/>
      <c r="N64" s="424"/>
      <c r="O64" s="424">
        <f>ROUND(IF($C$17&lt;1,0,O57/($C$17*100)*10000),2)</f>
        <v>0</v>
      </c>
      <c r="P64" s="369" t="s">
        <v>87</v>
      </c>
    </row>
    <row r="65" spans="1:16" x14ac:dyDescent="0.25">
      <c r="A65" s="421"/>
      <c r="I65" s="425" t="s">
        <v>190</v>
      </c>
      <c r="J65" s="335"/>
      <c r="K65" s="335"/>
      <c r="L65" s="335"/>
      <c r="M65" s="335"/>
      <c r="N65" s="335"/>
      <c r="O65" s="426">
        <f>ROUND(IF($C$17&lt;1,0,(L57)/($C$17*100)*10000),2)</f>
        <v>0</v>
      </c>
      <c r="P65" s="338" t="s">
        <v>87</v>
      </c>
    </row>
    <row r="66" spans="1:16" x14ac:dyDescent="0.25">
      <c r="A66" s="421"/>
    </row>
    <row r="67" spans="1:16" x14ac:dyDescent="0.25">
      <c r="A67" s="421"/>
    </row>
    <row r="68" spans="1:16" x14ac:dyDescent="0.25">
      <c r="A68" s="421"/>
    </row>
    <row r="69" spans="1:16" x14ac:dyDescent="0.25">
      <c r="A69" s="421"/>
    </row>
    <row r="70" spans="1:16" x14ac:dyDescent="0.25">
      <c r="A70" s="421"/>
    </row>
    <row r="71" spans="1:16" x14ac:dyDescent="0.25">
      <c r="A71" s="421"/>
    </row>
    <row r="72" spans="1:16" x14ac:dyDescent="0.25">
      <c r="A72" s="421"/>
    </row>
  </sheetData>
  <sheetProtection algorithmName="SHA-512" hashValue="hBm3TvSYIZPbLPzOobEfUyBefehq3vkt938Ek09ZG0Yy7+FdHjvPbMQnTnCldr4fsmxHMtQLxAaR7zdADy28OA==" saltValue="MNxqOCGtDR77xVOQArIY2Q=="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8961" r:id="rId3" name="Button 1">
              <controlPr defaultSize="0" print="0" autoFill="0" autoPict="0" macro="[0]!Info">
                <anchor moveWithCells="1">
                  <from>
                    <xdr:col>0</xdr:col>
                    <xdr:colOff>68580</xdr:colOff>
                    <xdr:row>0</xdr:row>
                    <xdr:rowOff>76200</xdr:rowOff>
                  </from>
                  <to>
                    <xdr:col>0</xdr:col>
                    <xdr:colOff>579120</xdr:colOff>
                    <xdr:row>2</xdr:row>
                    <xdr:rowOff>7620</xdr:rowOff>
                  </to>
                </anchor>
              </controlPr>
            </control>
          </mc:Choice>
        </mc:AlternateContent>
        <mc:AlternateContent xmlns:mc="http://schemas.openxmlformats.org/markup-compatibility/2006">
          <mc:Choice Requires="x14">
            <control shapeId="168962" r:id="rId4" name="Button 2">
              <controlPr defaultSize="0" print="0" autoFill="0" autoPict="0" macro="[0]!Info">
                <anchor moveWithCells="1">
                  <from>
                    <xdr:col>0</xdr:col>
                    <xdr:colOff>68580</xdr:colOff>
                    <xdr:row>0</xdr:row>
                    <xdr:rowOff>76200</xdr:rowOff>
                  </from>
                  <to>
                    <xdr:col>0</xdr:col>
                    <xdr:colOff>579120</xdr:colOff>
                    <xdr:row>2</xdr:row>
                    <xdr:rowOff>7620</xdr:rowOff>
                  </to>
                </anchor>
              </controlPr>
            </control>
          </mc:Choice>
        </mc:AlternateContent>
        <mc:AlternateContent xmlns:mc="http://schemas.openxmlformats.org/markup-compatibility/2006">
          <mc:Choice Requires="x14">
            <control shapeId="168963" r:id="rId5" name="Button 3">
              <controlPr defaultSize="0" print="0" autoFill="0" autoPict="0" macro="[0]!Info">
                <anchor moveWithCells="1">
                  <from>
                    <xdr:col>0</xdr:col>
                    <xdr:colOff>68580</xdr:colOff>
                    <xdr:row>0</xdr:row>
                    <xdr:rowOff>76200</xdr:rowOff>
                  </from>
                  <to>
                    <xdr:col>0</xdr:col>
                    <xdr:colOff>579120</xdr:colOff>
                    <xdr:row>2</xdr:row>
                    <xdr:rowOff>7620</xdr:rowOff>
                  </to>
                </anchor>
              </controlPr>
            </control>
          </mc:Choice>
        </mc:AlternateContent>
        <mc:AlternateContent xmlns:mc="http://schemas.openxmlformats.org/markup-compatibility/2006">
          <mc:Choice Requires="x14">
            <control shapeId="168964" r:id="rId6" name="Button 4">
              <controlPr defaultSize="0" print="0" autoFill="0" autoPict="0" macro="[0]!Info">
                <anchor moveWithCells="1">
                  <from>
                    <xdr:col>0</xdr:col>
                    <xdr:colOff>68580</xdr:colOff>
                    <xdr:row>0</xdr:row>
                    <xdr:rowOff>76200</xdr:rowOff>
                  </from>
                  <to>
                    <xdr:col>0</xdr:col>
                    <xdr:colOff>579120</xdr:colOff>
                    <xdr:row>2</xdr:row>
                    <xdr:rowOff>7620</xdr:rowOff>
                  </to>
                </anchor>
              </controlPr>
            </control>
          </mc:Choice>
        </mc:AlternateContent>
        <mc:AlternateContent xmlns:mc="http://schemas.openxmlformats.org/markup-compatibility/2006">
          <mc:Choice Requires="x14">
            <control shapeId="168965" r:id="rId7" name="Button 5">
              <controlPr defaultSize="0" print="0" autoFill="0" autoPict="0" macro="[0]!Info">
                <anchor moveWithCells="1">
                  <from>
                    <xdr:col>14</xdr:col>
                    <xdr:colOff>601980</xdr:colOff>
                    <xdr:row>80</xdr:row>
                    <xdr:rowOff>38100</xdr:rowOff>
                  </from>
                  <to>
                    <xdr:col>14</xdr:col>
                    <xdr:colOff>1135380</xdr:colOff>
                    <xdr:row>81</xdr:row>
                    <xdr:rowOff>114300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IB60"/>
  <sheetViews>
    <sheetView showGridLines="0" topLeftCell="A23" zoomScale="80" zoomScaleNormal="80" workbookViewId="0">
      <selection activeCell="D36" sqref="D36"/>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491" t="s">
        <v>120</v>
      </c>
      <c r="B1" s="491"/>
      <c r="C1" s="491"/>
      <c r="D1" s="491"/>
      <c r="E1" s="491"/>
      <c r="F1" s="491"/>
      <c r="G1" s="491"/>
      <c r="H1" s="491"/>
      <c r="I1" s="491"/>
      <c r="J1" s="491"/>
      <c r="K1" s="491"/>
      <c r="L1" s="491"/>
      <c r="M1" s="491"/>
      <c r="N1" s="491"/>
      <c r="O1" s="491"/>
      <c r="P1" s="491"/>
    </row>
    <row r="2" spans="1:30" ht="21" x14ac:dyDescent="0.4">
      <c r="A2" s="476" t="s">
        <v>277</v>
      </c>
      <c r="B2" s="476"/>
      <c r="C2" s="476"/>
      <c r="D2" s="476"/>
      <c r="E2" s="476"/>
      <c r="F2" s="476"/>
      <c r="G2" s="476"/>
      <c r="H2" s="476"/>
      <c r="I2" s="476"/>
      <c r="J2" s="476"/>
      <c r="K2" s="476"/>
      <c r="L2" s="476"/>
      <c r="M2" s="476"/>
      <c r="N2" s="476"/>
      <c r="O2" s="476"/>
      <c r="P2" s="476"/>
    </row>
    <row r="3" spans="1:30" ht="17.399999999999999" x14ac:dyDescent="0.3">
      <c r="A3" s="492" t="s">
        <v>269</v>
      </c>
      <c r="B3" s="492"/>
      <c r="C3" s="492"/>
      <c r="D3" s="492"/>
      <c r="E3" s="492"/>
      <c r="F3" s="492"/>
      <c r="G3" s="492"/>
      <c r="H3" s="492"/>
      <c r="I3" s="492"/>
      <c r="J3" s="492"/>
      <c r="K3" s="492"/>
      <c r="L3" s="492"/>
      <c r="M3" s="492"/>
      <c r="N3" s="492"/>
      <c r="O3" s="492"/>
      <c r="P3" s="492"/>
    </row>
    <row r="4" spans="1:30" ht="15.6" x14ac:dyDescent="0.3">
      <c r="A4" s="477" t="str">
        <f>'Customer Info'!B11</f>
        <v>Breakdown of Charges Based on Entered Information</v>
      </c>
      <c r="B4" s="477"/>
      <c r="C4" s="477"/>
      <c r="D4" s="477"/>
      <c r="E4" s="477"/>
      <c r="F4" s="477"/>
      <c r="G4" s="477"/>
      <c r="H4" s="477"/>
      <c r="I4" s="477"/>
      <c r="J4" s="477"/>
      <c r="K4" s="477"/>
      <c r="L4" s="477"/>
      <c r="M4" s="477"/>
      <c r="N4" s="477"/>
      <c r="O4" s="477"/>
      <c r="P4" s="477"/>
    </row>
    <row r="5" spans="1:30" ht="15" x14ac:dyDescent="0.25">
      <c r="A5" s="75"/>
      <c r="B5" s="75"/>
      <c r="C5" s="75"/>
      <c r="D5" s="75"/>
      <c r="E5" s="75"/>
      <c r="F5" s="75"/>
      <c r="G5" s="75"/>
      <c r="H5" s="75"/>
      <c r="I5" s="75"/>
      <c r="J5" s="75"/>
      <c r="K5" s="75"/>
    </row>
    <row r="6" spans="1:30" x14ac:dyDescent="0.25">
      <c r="A6" s="76">
        <f ca="1">TODAY()</f>
        <v>45744</v>
      </c>
      <c r="B6" s="210" t="s">
        <v>268</v>
      </c>
      <c r="C6" s="76"/>
      <c r="D6" s="76"/>
      <c r="E6" s="76"/>
      <c r="F6" s="76"/>
      <c r="G6" s="76"/>
      <c r="H6" s="76"/>
      <c r="I6" s="76"/>
    </row>
    <row r="7" spans="1:30" ht="24.6" x14ac:dyDescent="0.4">
      <c r="A7" s="502"/>
      <c r="B7" s="502"/>
      <c r="C7" s="502"/>
      <c r="D7" s="502"/>
      <c r="E7" s="502"/>
      <c r="F7" s="502"/>
      <c r="G7" s="502"/>
      <c r="H7" s="502"/>
      <c r="I7" s="502"/>
      <c r="J7" s="502"/>
      <c r="K7" s="502"/>
      <c r="L7" s="502"/>
      <c r="M7" s="502"/>
      <c r="N7" s="502"/>
      <c r="O7" s="502"/>
      <c r="P7" s="502"/>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4</v>
      </c>
      <c r="C11" s="194" t="str">
        <f>LOOKUP(B11,R11:AD11,R12:AD12)</f>
        <v>April</v>
      </c>
      <c r="D11" s="133">
        <f>'Customer Info'!C9</f>
        <v>2025</v>
      </c>
      <c r="S11">
        <v>1</v>
      </c>
      <c r="T11">
        <v>2</v>
      </c>
      <c r="U11">
        <v>3</v>
      </c>
      <c r="V11">
        <v>4</v>
      </c>
      <c r="W11">
        <v>5</v>
      </c>
      <c r="X11">
        <v>6</v>
      </c>
      <c r="Y11">
        <v>7</v>
      </c>
      <c r="Z11">
        <v>8</v>
      </c>
      <c r="AA11">
        <v>9</v>
      </c>
      <c r="AB11">
        <v>10</v>
      </c>
      <c r="AC11">
        <v>11</v>
      </c>
      <c r="AD11">
        <v>12</v>
      </c>
    </row>
    <row r="12" spans="1:30" x14ac:dyDescent="0.25">
      <c r="A12" s="490"/>
      <c r="B12" s="490"/>
      <c r="C12" s="490"/>
      <c r="D12" s="490"/>
      <c r="E12" s="490"/>
      <c r="F12" s="490"/>
      <c r="G12" s="490"/>
      <c r="H12" s="490"/>
      <c r="I12" s="490"/>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28" t="s">
        <v>27</v>
      </c>
      <c r="B13" s="22"/>
      <c r="C13" s="22"/>
      <c r="D13" s="22"/>
      <c r="E13" s="22"/>
      <c r="F13" s="22"/>
      <c r="G13" s="22"/>
      <c r="H13" s="22"/>
      <c r="I13" s="22"/>
      <c r="R13" s="3" t="s">
        <v>187</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5">
      <c r="A16" s="31"/>
      <c r="B16" s="31"/>
      <c r="C16" s="32"/>
      <c r="D16" s="31"/>
      <c r="E16" s="31"/>
      <c r="F16" s="33"/>
      <c r="G16" s="23" t="s">
        <v>15</v>
      </c>
      <c r="H16" s="31"/>
    </row>
    <row r="17" spans="1:221" x14ac:dyDescent="0.25">
      <c r="A17" s="31"/>
      <c r="B17" s="31"/>
      <c r="C17" s="33"/>
      <c r="D17" s="33"/>
      <c r="E17" s="33"/>
      <c r="F17" s="33"/>
      <c r="G17" s="23" t="s">
        <v>15</v>
      </c>
      <c r="H17" s="31"/>
      <c r="I17" s="52" t="s">
        <v>15</v>
      </c>
    </row>
    <row r="19" spans="1:221" x14ac:dyDescent="0.25">
      <c r="A19" s="28" t="s">
        <v>31</v>
      </c>
      <c r="B19" s="22"/>
      <c r="C19" s="22"/>
      <c r="D19" s="22"/>
      <c r="E19" s="22"/>
      <c r="F19" s="22"/>
      <c r="G19" s="486" t="s">
        <v>68</v>
      </c>
      <c r="H19" s="487"/>
      <c r="I19" s="487"/>
      <c r="J19" s="488"/>
      <c r="K19" s="22"/>
      <c r="L19" s="489" t="s">
        <v>69</v>
      </c>
      <c r="M19" s="489"/>
      <c r="N19" s="489"/>
      <c r="O19" s="489"/>
    </row>
    <row r="20" spans="1:221" x14ac:dyDescent="0.25">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5">
      <c r="A21" t="s">
        <v>32</v>
      </c>
      <c r="G21" s="86"/>
      <c r="H21" s="86"/>
      <c r="I21" s="86">
        <v>9.4</v>
      </c>
      <c r="J21" s="86">
        <f>SUM(G21:I21)</f>
        <v>9.4</v>
      </c>
      <c r="L21" s="88"/>
      <c r="M21" s="88"/>
      <c r="N21" s="88">
        <f>I21</f>
        <v>9.4</v>
      </c>
      <c r="O21" s="209">
        <f>SUM(L21:N21)</f>
        <v>9.4</v>
      </c>
      <c r="P21" s="245">
        <f>'Rider Rates'!$D$7</f>
        <v>44531</v>
      </c>
    </row>
    <row r="22" spans="1:221" x14ac:dyDescent="0.25">
      <c r="A22" t="s">
        <v>73</v>
      </c>
      <c r="D22" s="1">
        <f>MAX(MIN($C$15,1000),-1000)</f>
        <v>0</v>
      </c>
      <c r="E22" s="35" t="s">
        <v>41</v>
      </c>
      <c r="F22" s="4" t="s">
        <v>8</v>
      </c>
      <c r="G22" s="84"/>
      <c r="H22" s="84"/>
      <c r="I22" s="84">
        <v>2.05802E-2</v>
      </c>
      <c r="J22" s="84">
        <f>SUM(G22:I22)</f>
        <v>2.05802E-2</v>
      </c>
      <c r="K22" s="36" t="s">
        <v>42</v>
      </c>
      <c r="L22" s="87"/>
      <c r="M22" s="87"/>
      <c r="N22" s="87">
        <f>IF(C15&lt;0,0,ROUND($D22*I22,2))</f>
        <v>0</v>
      </c>
      <c r="O22" s="209">
        <f>SUM(L22:N22)</f>
        <v>0</v>
      </c>
      <c r="P22" s="245">
        <v>45261</v>
      </c>
    </row>
    <row r="23" spans="1:221" x14ac:dyDescent="0.25">
      <c r="A23" t="s">
        <v>74</v>
      </c>
      <c r="D23" s="1">
        <f>IF($C$15&gt;0,MAX($C$15-1000,0),MIN($C$15+1000,0))</f>
        <v>0</v>
      </c>
      <c r="E23" s="35" t="s">
        <v>41</v>
      </c>
      <c r="F23" s="4" t="s">
        <v>8</v>
      </c>
      <c r="G23" s="84"/>
      <c r="H23" s="84"/>
      <c r="I23" s="84">
        <v>2.05802E-2</v>
      </c>
      <c r="J23" s="84">
        <f>SUM(G23:I23)</f>
        <v>2.05802E-2</v>
      </c>
      <c r="K23" s="36" t="s">
        <v>42</v>
      </c>
      <c r="L23" s="87"/>
      <c r="M23" s="87"/>
      <c r="N23" s="87">
        <f>ROUND($D23*I23,2)</f>
        <v>0</v>
      </c>
      <c r="O23" s="87">
        <f>SUM(L23:N23)</f>
        <v>0</v>
      </c>
      <c r="P23" s="245">
        <v>45261</v>
      </c>
    </row>
    <row r="24" spans="1:221" x14ac:dyDescent="0.25">
      <c r="A24" s="37" t="s">
        <v>50</v>
      </c>
      <c r="B24" s="37"/>
      <c r="C24" s="37"/>
      <c r="D24" s="38"/>
      <c r="E24" s="38"/>
      <c r="F24" s="37"/>
      <c r="G24" s="37"/>
      <c r="H24" s="37"/>
      <c r="I24" s="37"/>
      <c r="J24" s="37"/>
      <c r="K24" s="39"/>
      <c r="L24" s="40"/>
      <c r="M24" s="40"/>
      <c r="N24" s="40">
        <f>SUM(N21:N23)</f>
        <v>9.4</v>
      </c>
      <c r="O24" s="40">
        <f>SUM(O21:O23)</f>
        <v>9.4</v>
      </c>
    </row>
    <row r="25" spans="1:221" x14ac:dyDescent="0.25">
      <c r="A25" s="89"/>
      <c r="B25" s="89"/>
      <c r="C25" s="90"/>
      <c r="D25" s="90"/>
      <c r="E25" s="90"/>
      <c r="F25" s="90"/>
      <c r="G25" s="91"/>
      <c r="H25" s="91"/>
      <c r="I25" s="91"/>
      <c r="J25" s="91"/>
      <c r="K25" s="89"/>
      <c r="L25" s="89"/>
      <c r="M25" s="89"/>
      <c r="N25" s="89"/>
      <c r="O25" s="89"/>
      <c r="P25" s="89"/>
    </row>
    <row r="26" spans="1:221" x14ac:dyDescent="0.25">
      <c r="A26" s="148" t="s">
        <v>70</v>
      </c>
      <c r="B26" s="166"/>
      <c r="C26" s="166"/>
      <c r="D26" s="167"/>
      <c r="E26" s="167"/>
      <c r="F26" s="166"/>
      <c r="G26" s="167"/>
      <c r="H26" s="167"/>
      <c r="I26" s="167"/>
      <c r="J26" s="167"/>
      <c r="K26" s="167"/>
      <c r="L26" s="167"/>
      <c r="M26" s="167"/>
      <c r="N26" s="167"/>
      <c r="O26" s="167"/>
      <c r="P26" s="160"/>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151"/>
      <c r="B27" s="151"/>
      <c r="C27" s="151"/>
      <c r="D27" s="151"/>
      <c r="E27" s="151"/>
      <c r="F27" s="151"/>
      <c r="G27" s="151"/>
      <c r="H27" s="151"/>
      <c r="I27" s="151"/>
      <c r="J27" s="151"/>
      <c r="K27" s="151"/>
      <c r="L27" s="151"/>
      <c r="M27" s="151"/>
      <c r="N27" s="151"/>
      <c r="O27" s="151"/>
      <c r="P27" s="174"/>
      <c r="Q27" s="106"/>
      <c r="R27" s="175"/>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79</v>
      </c>
      <c r="B28" s="176"/>
      <c r="C28" s="176"/>
      <c r="D28" s="100">
        <f>IF($C$15&lt;0,0,IF($C$15&gt;833000,833000,$C$15))</f>
        <v>0</v>
      </c>
      <c r="E28" s="101" t="s">
        <v>41</v>
      </c>
      <c r="F28" s="102" t="s">
        <v>8</v>
      </c>
      <c r="G28" s="103"/>
      <c r="H28" s="103"/>
      <c r="I28" s="103">
        <f>'Rider Rates'!$B$4</f>
        <v>4.6278999999999999E-3</v>
      </c>
      <c r="J28" s="103">
        <f t="shared" ref="J28:J43" si="0">SUM(G28:I28)</f>
        <v>4.6278999999999999E-3</v>
      </c>
      <c r="K28" s="104" t="s">
        <v>42</v>
      </c>
      <c r="L28" s="105"/>
      <c r="M28" s="105"/>
      <c r="N28" s="105">
        <f t="shared" ref="N28:N33" si="1">ROUND(D28*I28,2)</f>
        <v>0</v>
      </c>
      <c r="O28" s="105">
        <f t="shared" ref="O28:O43" si="2">SUM(L28:N28)</f>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80</v>
      </c>
      <c r="B29" s="78"/>
      <c r="C29" s="78"/>
      <c r="D29" s="123">
        <f>IF($C$15&gt;833000,$C$15-833000,0)</f>
        <v>0</v>
      </c>
      <c r="E29" s="101" t="s">
        <v>41</v>
      </c>
      <c r="F29" s="102" t="s">
        <v>8</v>
      </c>
      <c r="G29" s="103"/>
      <c r="H29" s="103"/>
      <c r="I29" s="103">
        <f>'Rider Rates'!$B$5</f>
        <v>1.7560000000000001E-4</v>
      </c>
      <c r="J29" s="103">
        <f t="shared" si="0"/>
        <v>1.7560000000000001E-4</v>
      </c>
      <c r="K29" s="104" t="s">
        <v>42</v>
      </c>
      <c r="L29" s="105"/>
      <c r="M29" s="105"/>
      <c r="N29" s="105">
        <f t="shared" si="1"/>
        <v>0</v>
      </c>
      <c r="O29" s="105">
        <f t="shared" si="2"/>
        <v>0</v>
      </c>
      <c r="P29" s="245">
        <f>'Rider Rates'!$D$4</f>
        <v>45657</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97</v>
      </c>
      <c r="B30" s="78"/>
      <c r="C30" s="78"/>
      <c r="D30" s="100">
        <f>IF('Customer Info'!$C$32=TRUE,0,IF($C$15&lt;0,0,IF($C$15&gt;2000,2000,$C$15)))</f>
        <v>0</v>
      </c>
      <c r="E30" s="101" t="s">
        <v>41</v>
      </c>
      <c r="F30" s="102" t="s">
        <v>8</v>
      </c>
      <c r="G30" s="103"/>
      <c r="H30" s="103"/>
      <c r="I30" s="177">
        <f>'Rider Rates'!$B$8</f>
        <v>4.6499999999999996E-3</v>
      </c>
      <c r="J30" s="177">
        <f t="shared" si="0"/>
        <v>4.6499999999999996E-3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98</v>
      </c>
      <c r="B31" s="78"/>
      <c r="C31" s="78"/>
      <c r="D31" s="100">
        <f>IF('Customer Info'!$C$32=TRUE,0,IF($C$15&lt;=2000,0,IF($C$15=0,0,IF($C$15-2000&gt;13000,13000,$C$15-2000))))</f>
        <v>0</v>
      </c>
      <c r="E31" s="101" t="s">
        <v>41</v>
      </c>
      <c r="F31" s="102" t="s">
        <v>8</v>
      </c>
      <c r="G31" s="103"/>
      <c r="H31" s="103"/>
      <c r="I31" s="177">
        <f>'Rider Rates'!$B$9</f>
        <v>4.1900000000000001E-3</v>
      </c>
      <c r="J31" s="177">
        <f t="shared" si="0"/>
        <v>4.1900000000000001E-3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99</v>
      </c>
      <c r="B32" s="78"/>
      <c r="C32" s="78"/>
      <c r="D32" s="100">
        <f>IF('Customer Info'!$C$32=TRUE,0,IF($C$15=0,0,IF($C$15-15000&gt;=0,$C$15-15000,0)))</f>
        <v>0</v>
      </c>
      <c r="E32" s="101" t="s">
        <v>41</v>
      </c>
      <c r="F32" s="102" t="s">
        <v>8</v>
      </c>
      <c r="G32" s="103"/>
      <c r="H32" s="103"/>
      <c r="I32" s="177">
        <f>'Rider Rates'!$B$10</f>
        <v>3.63E-3</v>
      </c>
      <c r="J32" s="177">
        <f t="shared" si="0"/>
        <v>3.63E-3</v>
      </c>
      <c r="K32" s="104" t="s">
        <v>42</v>
      </c>
      <c r="L32" s="105"/>
      <c r="M32" s="105"/>
      <c r="N32" s="105">
        <f t="shared" si="1"/>
        <v>0</v>
      </c>
      <c r="O32" s="105">
        <f t="shared" si="2"/>
        <v>0</v>
      </c>
      <c r="P32" s="245">
        <f>'Rider Rates'!$D$7</f>
        <v>44531</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159</v>
      </c>
      <c r="B33" s="78"/>
      <c r="C33" s="78"/>
      <c r="D33" s="100">
        <f>IF($C$15&lt;0,0,$C$15)</f>
        <v>0</v>
      </c>
      <c r="E33" s="101" t="s">
        <v>41</v>
      </c>
      <c r="F33" s="102" t="s">
        <v>8</v>
      </c>
      <c r="G33" s="103"/>
      <c r="H33" s="103"/>
      <c r="I33" s="103">
        <f>'Rider Rates'!$B$16</f>
        <v>0</v>
      </c>
      <c r="J33" s="103">
        <f>SUM(G33:I33)</f>
        <v>0</v>
      </c>
      <c r="K33" s="104" t="s">
        <v>42</v>
      </c>
      <c r="L33" s="105"/>
      <c r="M33" s="105"/>
      <c r="N33" s="105">
        <f t="shared" si="1"/>
        <v>0</v>
      </c>
      <c r="O33" s="105">
        <f t="shared" si="2"/>
        <v>0</v>
      </c>
      <c r="P33" s="245">
        <f>'Rider Rates'!$D$16</f>
        <v>45322</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237</v>
      </c>
      <c r="B34" s="78"/>
      <c r="C34" s="78"/>
      <c r="D34" s="195">
        <f>$N$24</f>
        <v>9.4</v>
      </c>
      <c r="E34" s="101" t="s">
        <v>122</v>
      </c>
      <c r="F34" s="102" t="s">
        <v>8</v>
      </c>
      <c r="G34" s="103"/>
      <c r="H34" s="103"/>
      <c r="I34" s="178">
        <f>'Rider Rates'!$B$18+'Rider Rates'!$E$18</f>
        <v>0</v>
      </c>
      <c r="J34" s="178">
        <f>SUM(G34:I34)</f>
        <v>0</v>
      </c>
      <c r="K34" s="104"/>
      <c r="L34" s="105"/>
      <c r="M34" s="105"/>
      <c r="N34" s="105">
        <f>ROUND($D$34*'Rider Rates'!$B$18,2)+ROUND($D$34*'Rider Rates'!$E$18,2)</f>
        <v>0</v>
      </c>
      <c r="O34" s="105">
        <f t="shared" si="2"/>
        <v>0</v>
      </c>
      <c r="P34" s="245">
        <f>MAX('Rider Rates'!$D$18,'Rider Rates'!$F$18)</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41" t="s">
        <v>210</v>
      </c>
      <c r="B35" s="78"/>
      <c r="C35" s="78"/>
      <c r="D35" s="100">
        <f>IF($C$15&lt;0,0,IF($C$15&gt;833000,833000,$C$15))</f>
        <v>0</v>
      </c>
      <c r="E35" s="101" t="s">
        <v>41</v>
      </c>
      <c r="F35" s="102" t="s">
        <v>8</v>
      </c>
      <c r="G35" s="103"/>
      <c r="H35" s="103"/>
      <c r="I35" s="103">
        <f>'Rider Rates'!D49</f>
        <v>1.8006999999999999E-3</v>
      </c>
      <c r="J35" s="103">
        <f>SUM(G35:I35)</f>
        <v>1.8006999999999999E-3</v>
      </c>
      <c r="K35" s="104" t="s">
        <v>42</v>
      </c>
      <c r="L35" s="105"/>
      <c r="M35" s="105"/>
      <c r="N35" s="105">
        <f>D35*J35</f>
        <v>0</v>
      </c>
      <c r="O35" s="105">
        <f t="shared" si="2"/>
        <v>0</v>
      </c>
      <c r="P35" s="245">
        <f>'Rider Rates'!E49</f>
        <v>45658</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189</v>
      </c>
      <c r="B36" s="78"/>
      <c r="C36" s="78"/>
      <c r="D36" s="100">
        <f>IF($C$15&lt;0,0,$C$15)</f>
        <v>0</v>
      </c>
      <c r="E36" s="113" t="s">
        <v>41</v>
      </c>
      <c r="F36" s="102" t="s">
        <v>8</v>
      </c>
      <c r="G36" s="103"/>
      <c r="H36" s="103">
        <f>'Rider Rates'!$B$56</f>
        <v>1.9706999999999999E-2</v>
      </c>
      <c r="I36" s="103"/>
      <c r="J36" s="103">
        <f>SUM(G36:I36)</f>
        <v>1.9706999999999999E-2</v>
      </c>
      <c r="K36" s="104" t="s">
        <v>42</v>
      </c>
      <c r="L36" s="105"/>
      <c r="M36" s="105">
        <f>ROUND(D36*H36,2)</f>
        <v>0</v>
      </c>
      <c r="N36" s="205"/>
      <c r="O36" s="105">
        <f t="shared" si="2"/>
        <v>0</v>
      </c>
      <c r="P36" s="245">
        <f>'Rider Rates'!$D$56</f>
        <v>45747</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99" t="s">
        <v>96</v>
      </c>
      <c r="B37" s="78"/>
      <c r="C37" s="78"/>
      <c r="D37" s="100">
        <f>IF('Customer Info'!C34=TRUE,0,IF($C$15&lt;0,0,$C$15))</f>
        <v>0</v>
      </c>
      <c r="E37" s="101" t="s">
        <v>41</v>
      </c>
      <c r="F37" s="102" t="s">
        <v>8</v>
      </c>
      <c r="G37" s="103"/>
      <c r="H37" s="103"/>
      <c r="I37" s="103">
        <f>'Rider Rates'!$B$70+'Rider Rates'!$C$70</f>
        <v>0</v>
      </c>
      <c r="J37" s="103">
        <f t="shared" si="0"/>
        <v>0</v>
      </c>
      <c r="K37" s="104" t="s">
        <v>42</v>
      </c>
      <c r="L37" s="105"/>
      <c r="M37" s="105"/>
      <c r="N37" s="105">
        <f>ROUND($D$37*'Rider Rates'!$B$70,2)+ROUND($D$37*'Rider Rates'!$C$70,2)</f>
        <v>0</v>
      </c>
      <c r="O37" s="105">
        <f t="shared" si="2"/>
        <v>0</v>
      </c>
      <c r="P37" s="245">
        <f>'Rider Rates'!$D$70</f>
        <v>45444</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99" t="s">
        <v>96</v>
      </c>
      <c r="B38" s="78"/>
      <c r="C38" s="78"/>
      <c r="D38" s="100"/>
      <c r="E38" s="101" t="s">
        <v>115</v>
      </c>
      <c r="F38" s="102"/>
      <c r="G38" s="103"/>
      <c r="H38" s="103"/>
      <c r="I38" s="196">
        <f>'Rider Rates'!$B$77</f>
        <v>0</v>
      </c>
      <c r="J38" s="196">
        <f>IF('Customer Info'!C34=TRUE,0,SUM(G38:I38))</f>
        <v>0</v>
      </c>
      <c r="K38" s="104"/>
      <c r="L38" s="105"/>
      <c r="M38" s="105"/>
      <c r="N38" s="105">
        <f>J38</f>
        <v>0</v>
      </c>
      <c r="O38" s="105">
        <f>SUM(L38:N38)</f>
        <v>0</v>
      </c>
      <c r="P38" s="245">
        <f>'Rider Rates'!$D$77</f>
        <v>45444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81</v>
      </c>
      <c r="B39" s="78"/>
      <c r="C39" s="78"/>
      <c r="D39" s="195">
        <f>$N$24</f>
        <v>9.4</v>
      </c>
      <c r="E39" s="101" t="s">
        <v>122</v>
      </c>
      <c r="F39" s="102" t="s">
        <v>8</v>
      </c>
      <c r="G39" s="111"/>
      <c r="H39" s="112"/>
      <c r="I39" s="120">
        <f>'Rider Rates'!$B$85</f>
        <v>1.9512100000000001E-2</v>
      </c>
      <c r="J39" s="120">
        <f t="shared" si="0"/>
        <v>1.9512100000000001E-2</v>
      </c>
      <c r="K39" s="104"/>
      <c r="L39" s="105"/>
      <c r="M39" s="105"/>
      <c r="N39" s="105">
        <f>ROUND(D39*I39,2)</f>
        <v>0.18</v>
      </c>
      <c r="O39" s="105">
        <f t="shared" si="2"/>
        <v>0.18</v>
      </c>
      <c r="P39" s="245">
        <f>'Rider Rates'!$D$85</f>
        <v>45747</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82</v>
      </c>
      <c r="B40" s="78"/>
      <c r="C40" s="78"/>
      <c r="D40" s="195">
        <f>$N$24</f>
        <v>9.4</v>
      </c>
      <c r="E40" s="101" t="s">
        <v>122</v>
      </c>
      <c r="F40" s="102" t="s">
        <v>8</v>
      </c>
      <c r="G40" s="114"/>
      <c r="H40" s="115"/>
      <c r="I40" s="120">
        <f>'Rider Rates'!$B$87</f>
        <v>6.6985699999999995E-2</v>
      </c>
      <c r="J40" s="120">
        <f t="shared" si="0"/>
        <v>6.6985699999999995E-2</v>
      </c>
      <c r="K40" s="104"/>
      <c r="L40" s="105"/>
      <c r="M40" s="105"/>
      <c r="N40" s="105">
        <f>ROUND(D40*I40,2)</f>
        <v>0.63</v>
      </c>
      <c r="O40" s="105">
        <f t="shared" si="2"/>
        <v>0.63</v>
      </c>
      <c r="P40" s="245">
        <f>'Rider Rates'!$D$87</f>
        <v>45167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206</v>
      </c>
      <c r="B41" s="78"/>
      <c r="C41" s="78"/>
      <c r="D41" s="195"/>
      <c r="E41" s="113" t="s">
        <v>115</v>
      </c>
      <c r="F41" s="106"/>
      <c r="G41" s="114"/>
      <c r="H41" s="115"/>
      <c r="I41" s="196">
        <f>'Rider Rates'!$B$91</f>
        <v>18.72</v>
      </c>
      <c r="J41" s="196">
        <f t="shared" si="0"/>
        <v>18.72</v>
      </c>
      <c r="K41" s="104"/>
      <c r="L41" s="105"/>
      <c r="M41" s="105"/>
      <c r="N41" s="105">
        <f>I41</f>
        <v>18.72</v>
      </c>
      <c r="O41" s="105">
        <f t="shared" si="2"/>
        <v>18.72</v>
      </c>
      <c r="P41" s="245">
        <f>'Rider Rates'!$D$91</f>
        <v>45747</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156</v>
      </c>
      <c r="B42" s="78"/>
      <c r="C42" s="78"/>
      <c r="D42" s="195">
        <f>$N$24</f>
        <v>9.4</v>
      </c>
      <c r="E42" s="101" t="s">
        <v>122</v>
      </c>
      <c r="F42" s="102" t="s">
        <v>8</v>
      </c>
      <c r="G42" s="114"/>
      <c r="H42" s="115"/>
      <c r="I42" s="120">
        <f>'Rider Rates'!$B$105</f>
        <v>0.24140039999999999</v>
      </c>
      <c r="J42" s="120">
        <f t="shared" si="0"/>
        <v>0.24140039999999999</v>
      </c>
      <c r="K42" s="104"/>
      <c r="L42" s="105"/>
      <c r="M42" s="105"/>
      <c r="N42" s="105">
        <f>ROUND(D42*I42,2)</f>
        <v>2.27</v>
      </c>
      <c r="O42" s="105">
        <f t="shared" si="2"/>
        <v>2.27</v>
      </c>
      <c r="P42" s="245">
        <f>'Rider Rates'!$D$105</f>
        <v>45716</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217</v>
      </c>
      <c r="B43" s="78"/>
      <c r="C43" s="78"/>
      <c r="D43" s="195"/>
      <c r="E43" s="113" t="s">
        <v>115</v>
      </c>
      <c r="F43" s="106"/>
      <c r="G43" s="114"/>
      <c r="H43" s="115"/>
      <c r="I43" s="258">
        <f>'Rider Rates'!B121</f>
        <v>4.84</v>
      </c>
      <c r="J43" s="196">
        <f t="shared" si="0"/>
        <v>4.84</v>
      </c>
      <c r="K43" s="104"/>
      <c r="L43" s="105"/>
      <c r="M43" s="105"/>
      <c r="N43" s="260">
        <f>I43</f>
        <v>4.84</v>
      </c>
      <c r="O43" s="105">
        <f t="shared" si="2"/>
        <v>4.84</v>
      </c>
      <c r="P43" s="245">
        <f>'Rider Rates'!D121</f>
        <v>45593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208</v>
      </c>
      <c r="B44" s="78"/>
      <c r="C44" s="78"/>
      <c r="D44" s="100">
        <f>IF($C$15&lt;1,0,$C$15)</f>
        <v>0</v>
      </c>
      <c r="E44" s="101" t="s">
        <v>41</v>
      </c>
      <c r="F44" s="249" t="s">
        <v>8</v>
      </c>
      <c r="G44" s="165"/>
      <c r="H44" s="165"/>
      <c r="I44" s="251">
        <f>'Rider Rates'!B118</f>
        <v>0</v>
      </c>
      <c r="J44" s="251">
        <f>SUM(G44:I44)</f>
        <v>0</v>
      </c>
      <c r="K44" s="104" t="s">
        <v>42</v>
      </c>
      <c r="L44" s="105"/>
      <c r="M44" s="105"/>
      <c r="N44" s="105">
        <f>D44*J44</f>
        <v>0</v>
      </c>
      <c r="O44" s="105">
        <f>SUM(L44:N44)</f>
        <v>0</v>
      </c>
      <c r="P44" s="245">
        <f>'Rider Rates'!D118</f>
        <v>45657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78" t="s">
        <v>233</v>
      </c>
      <c r="B45" s="78"/>
      <c r="C45" s="78"/>
      <c r="D45" s="100">
        <f>IF(C15&lt;0,0,IF(C15&gt;833000,833000,C15))</f>
        <v>0</v>
      </c>
      <c r="E45" s="101" t="s">
        <v>41</v>
      </c>
      <c r="F45" s="102" t="s">
        <v>8</v>
      </c>
      <c r="G45" s="265"/>
      <c r="H45" s="265"/>
      <c r="I45" s="265">
        <f>'Rider Rates'!B125</f>
        <v>2.9050000000000001E-4</v>
      </c>
      <c r="J45" s="265">
        <f>SUM(G45:I45)</f>
        <v>2.9050000000000001E-4</v>
      </c>
      <c r="K45" s="104" t="s">
        <v>42</v>
      </c>
      <c r="L45" s="266"/>
      <c r="M45" s="266"/>
      <c r="N45" s="266">
        <f>IF(D45*J45&gt;'Rider Rates'!$C$125,'Rider Rates'!$C$125,D45*J45)</f>
        <v>0</v>
      </c>
      <c r="O45" s="266">
        <f>SUM(L45:N45)</f>
        <v>0</v>
      </c>
      <c r="P45" s="264">
        <f>'Rider Rates'!$E$125</f>
        <v>45658</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78" t="s">
        <v>234</v>
      </c>
      <c r="B46" s="78"/>
      <c r="C46" s="78"/>
      <c r="D46" s="123">
        <f>IF(C15&gt;833000,C15-833000,0)</f>
        <v>0</v>
      </c>
      <c r="E46" s="101" t="s">
        <v>41</v>
      </c>
      <c r="F46" s="102" t="s">
        <v>8</v>
      </c>
      <c r="G46" s="265"/>
      <c r="H46" s="265"/>
      <c r="I46" s="265">
        <f>'Rider Rates'!B126</f>
        <v>0</v>
      </c>
      <c r="J46" s="265">
        <f>SUM(G46:I46)</f>
        <v>0</v>
      </c>
      <c r="K46" s="104" t="s">
        <v>42</v>
      </c>
      <c r="L46" s="266"/>
      <c r="M46" s="266"/>
      <c r="N46" s="266">
        <f>D46*J46</f>
        <v>0</v>
      </c>
      <c r="O46" s="266">
        <f>SUM(L46:N46)</f>
        <v>0</v>
      </c>
      <c r="P46" s="264">
        <f>'Rider Rates'!$E$126</f>
        <v>45658</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41" t="s">
        <v>242</v>
      </c>
      <c r="B47" s="78"/>
      <c r="C47" s="78"/>
      <c r="D47" s="100">
        <f>C15</f>
        <v>0</v>
      </c>
      <c r="E47" s="101" t="s">
        <v>41</v>
      </c>
      <c r="F47" s="249" t="s">
        <v>8</v>
      </c>
      <c r="G47" s="103"/>
      <c r="H47" s="103"/>
      <c r="I47" s="103">
        <f>'Rider Rates'!$B$130</f>
        <v>0</v>
      </c>
      <c r="J47" s="237">
        <f>SUM(G47:I47)</f>
        <v>0</v>
      </c>
      <c r="K47" s="104" t="s">
        <v>42</v>
      </c>
      <c r="L47" s="105"/>
      <c r="M47" s="105"/>
      <c r="N47" s="105">
        <f>D47*J47</f>
        <v>0</v>
      </c>
      <c r="O47" s="105">
        <f>SUM(L47:N47)</f>
        <v>0</v>
      </c>
      <c r="P47" s="245">
        <f>'Rider Rates'!$D$130</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41" t="s">
        <v>241</v>
      </c>
      <c r="B48" s="78"/>
      <c r="C48" s="78"/>
      <c r="D48" s="100"/>
      <c r="E48" s="101" t="s">
        <v>115</v>
      </c>
      <c r="F48" s="102" t="s">
        <v>8</v>
      </c>
      <c r="G48" s="263"/>
      <c r="H48" s="263"/>
      <c r="I48" s="263">
        <f>'Rider Rates'!$B$137</f>
        <v>0</v>
      </c>
      <c r="J48" s="263">
        <f>SUM(G48:I48)</f>
        <v>0</v>
      </c>
      <c r="K48" s="104"/>
      <c r="L48" s="209"/>
      <c r="M48" s="209"/>
      <c r="N48" s="209">
        <f>J48</f>
        <v>0</v>
      </c>
      <c r="O48" s="209">
        <f>SUM(L48:N48)</f>
        <v>0</v>
      </c>
      <c r="P48" s="264">
        <f>'Rider Rates'!D137</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41" t="s">
        <v>243</v>
      </c>
      <c r="B49" s="78"/>
      <c r="C49" s="78"/>
      <c r="D49" s="100"/>
      <c r="E49" s="101"/>
      <c r="F49" s="102"/>
      <c r="G49" s="263"/>
      <c r="H49" s="263"/>
      <c r="I49" s="263"/>
      <c r="J49" s="263"/>
      <c r="K49" s="104"/>
      <c r="L49" s="209"/>
      <c r="M49" s="209"/>
      <c r="N49" s="209"/>
      <c r="O49" s="209"/>
      <c r="P49" s="264"/>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179" t="s">
        <v>71</v>
      </c>
      <c r="B50" s="148"/>
      <c r="C50" s="148"/>
      <c r="D50" s="180"/>
      <c r="E50" s="181"/>
      <c r="F50" s="182"/>
      <c r="G50" s="182"/>
      <c r="H50" s="182"/>
      <c r="I50" s="182"/>
      <c r="J50" s="182"/>
      <c r="K50" s="183"/>
      <c r="L50" s="169">
        <f>SUM(L28:L49)</f>
        <v>0</v>
      </c>
      <c r="M50" s="169">
        <f t="shared" ref="M50:O50" si="3">SUM(M28:M49)</f>
        <v>0</v>
      </c>
      <c r="N50" s="169">
        <f t="shared" si="3"/>
        <v>26.639999999999997</v>
      </c>
      <c r="O50" s="169">
        <f t="shared" si="3"/>
        <v>26.639999999999997</v>
      </c>
      <c r="P50" s="184"/>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c r="B51" s="78"/>
      <c r="C51" s="78"/>
      <c r="D51" s="100"/>
      <c r="E51" s="113"/>
      <c r="F51" s="106"/>
      <c r="G51" s="106"/>
      <c r="H51" s="106"/>
      <c r="I51" s="106"/>
      <c r="J51" s="107"/>
      <c r="K51" s="104"/>
      <c r="L51" s="106"/>
      <c r="M51" s="106"/>
      <c r="N51" s="106"/>
      <c r="O51" s="106"/>
      <c r="P51" s="16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185" t="s">
        <v>94</v>
      </c>
      <c r="B52" s="170"/>
      <c r="C52" s="170"/>
      <c r="D52" s="170"/>
      <c r="E52" s="170"/>
      <c r="F52" s="170"/>
      <c r="G52" s="170"/>
      <c r="H52" s="170"/>
      <c r="I52" s="170"/>
      <c r="J52" s="170"/>
      <c r="K52" s="170"/>
      <c r="L52" s="186">
        <f>L24+L50</f>
        <v>0</v>
      </c>
      <c r="M52" s="186">
        <f>M24+M50</f>
        <v>0</v>
      </c>
      <c r="N52" s="186">
        <f>N24+N50</f>
        <v>36.04</v>
      </c>
      <c r="O52" s="187">
        <f>O24+O50</f>
        <v>36.04</v>
      </c>
      <c r="P52" s="187"/>
      <c r="Q52" s="106"/>
      <c r="R52" s="188"/>
      <c r="S52" s="108"/>
      <c r="T52" s="109"/>
      <c r="U52" s="78"/>
      <c r="V52" s="10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78"/>
      <c r="B53" s="78"/>
      <c r="C53" s="78"/>
      <c r="D53" s="78"/>
      <c r="E53" s="78"/>
      <c r="F53" s="78"/>
      <c r="G53" s="78"/>
      <c r="H53" s="78"/>
      <c r="I53" s="78"/>
      <c r="J53" s="78"/>
      <c r="K53" s="78"/>
      <c r="L53" s="78"/>
      <c r="M53" s="78"/>
      <c r="N53" s="151"/>
      <c r="O53" s="151"/>
      <c r="P53" s="151"/>
      <c r="Q53" s="16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78"/>
      <c r="B54" s="78"/>
      <c r="C54" s="78"/>
      <c r="D54" s="78"/>
      <c r="E54" s="78"/>
      <c r="F54" s="78"/>
      <c r="G54" s="78"/>
      <c r="H54" s="78"/>
      <c r="I54" s="78"/>
      <c r="J54" s="78"/>
      <c r="K54" s="78"/>
      <c r="L54" s="78"/>
      <c r="M54" s="78"/>
      <c r="N54" s="151"/>
      <c r="O54" s="151"/>
      <c r="P54" s="151"/>
      <c r="Q54" s="16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166" t="s">
        <v>93</v>
      </c>
      <c r="B55" s="78"/>
      <c r="C55" s="78"/>
      <c r="D55" s="78"/>
      <c r="E55" s="78"/>
      <c r="F55" s="78"/>
      <c r="G55" s="78"/>
      <c r="H55" s="78"/>
      <c r="I55" s="78"/>
      <c r="J55" s="78"/>
      <c r="K55" s="78"/>
      <c r="L55" s="78"/>
      <c r="M55" s="78"/>
      <c r="N55" s="78"/>
      <c r="O55" s="109">
        <f>O21+O50</f>
        <v>36.04</v>
      </c>
      <c r="P55" s="151"/>
      <c r="Q55" s="16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166" t="s">
        <v>15</v>
      </c>
      <c r="B56" s="166"/>
      <c r="C56" s="166"/>
      <c r="D56" s="166"/>
      <c r="E56" s="166"/>
      <c r="F56" s="166"/>
      <c r="G56" s="166"/>
      <c r="H56" s="166"/>
      <c r="I56" s="78"/>
      <c r="J56" s="78"/>
      <c r="K56" s="78"/>
      <c r="L56" s="78"/>
      <c r="M56" s="78"/>
      <c r="N56" s="151"/>
      <c r="O56" s="151"/>
      <c r="P56" s="151"/>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148" t="s">
        <v>117</v>
      </c>
      <c r="B57" s="151"/>
      <c r="C57" s="151"/>
      <c r="D57" s="151"/>
      <c r="E57" s="151"/>
      <c r="F57" s="151"/>
      <c r="G57" s="151"/>
      <c r="H57" s="151"/>
      <c r="I57" s="151"/>
      <c r="J57" s="151"/>
      <c r="K57" s="151"/>
      <c r="L57" s="151"/>
      <c r="M57" s="151"/>
      <c r="N57" s="151"/>
      <c r="O57" s="190">
        <f>IF($D$17&lt;0,O52,IF(O52&gt;O55,O52,O55))</f>
        <v>36.04</v>
      </c>
      <c r="P57" s="160"/>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5" customHeight="1" x14ac:dyDescent="0.25">
      <c r="A58" s="148"/>
      <c r="B58" s="151"/>
      <c r="C58" s="151"/>
      <c r="D58" s="151"/>
      <c r="E58" s="151"/>
      <c r="F58" s="151"/>
      <c r="G58" s="151"/>
      <c r="H58" s="151"/>
      <c r="I58" s="151"/>
      <c r="J58" s="151"/>
      <c r="K58" s="151"/>
      <c r="L58" s="151"/>
      <c r="M58" s="151"/>
      <c r="N58" s="151"/>
      <c r="O58" s="190"/>
      <c r="P58" s="160"/>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c r="HN58" s="78"/>
      <c r="HO58" s="78"/>
      <c r="HP58" s="78"/>
      <c r="HQ58" s="78"/>
      <c r="HR58" s="78"/>
      <c r="HS58" s="78"/>
      <c r="HT58" s="78"/>
      <c r="HU58" s="78"/>
      <c r="HV58" s="78"/>
      <c r="HW58" s="78"/>
      <c r="HX58" s="78"/>
      <c r="HY58" s="78"/>
      <c r="HZ58" s="78"/>
      <c r="IA58" s="78"/>
      <c r="IB58" s="78"/>
    </row>
    <row r="59" spans="1:236" x14ac:dyDescent="0.25">
      <c r="A59" s="148"/>
      <c r="B59" s="166"/>
      <c r="C59" s="166"/>
      <c r="D59" s="166"/>
      <c r="E59" s="166"/>
      <c r="F59" s="166"/>
      <c r="G59" s="166"/>
      <c r="H59" s="166"/>
      <c r="I59" s="166" t="s">
        <v>121</v>
      </c>
      <c r="J59" s="166"/>
      <c r="K59" s="166"/>
      <c r="L59" s="191"/>
      <c r="M59" s="191"/>
      <c r="N59" s="191"/>
      <c r="O59" s="191">
        <f>ROUND(IF($C$15&lt;1,0,O52/($C$15*100)*10000),2)</f>
        <v>0</v>
      </c>
      <c r="P59" s="37" t="s">
        <v>87</v>
      </c>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HE59" s="78"/>
      <c r="HF59" s="78"/>
      <c r="HG59" s="78"/>
      <c r="HH59" s="78"/>
      <c r="HI59" s="78"/>
      <c r="HJ59" s="78"/>
      <c r="HK59" s="78"/>
      <c r="HL59" s="78"/>
      <c r="HM59" s="78"/>
      <c r="HN59" s="78"/>
    </row>
    <row r="60" spans="1:236" x14ac:dyDescent="0.25">
      <c r="B60" s="78"/>
      <c r="C60" s="78"/>
      <c r="D60" s="78"/>
      <c r="E60" s="78"/>
      <c r="F60" s="78"/>
      <c r="G60" s="78"/>
      <c r="H60" s="192"/>
      <c r="I60" s="242" t="s">
        <v>190</v>
      </c>
      <c r="J60" s="78"/>
      <c r="K60" s="78"/>
      <c r="L60" s="78"/>
      <c r="M60" s="78"/>
      <c r="N60" s="78"/>
      <c r="O60" s="243">
        <f>ROUND(IF($C$15&lt;1,0,(L52)/($C$15*100)*10000),2)</f>
        <v>0</v>
      </c>
      <c r="P60" s="25" t="s">
        <v>87</v>
      </c>
      <c r="Q60" s="78"/>
      <c r="R60" s="78"/>
      <c r="S60" s="78"/>
      <c r="T60" s="78"/>
      <c r="U60" s="78"/>
      <c r="V60" s="78"/>
      <c r="W60" s="78"/>
      <c r="X60" s="78"/>
      <c r="Y60" s="78"/>
      <c r="Z60" s="78"/>
      <c r="AA60" s="78"/>
      <c r="AB60" s="78"/>
      <c r="AC60" s="78"/>
      <c r="AD60" s="78"/>
      <c r="AE60" s="78"/>
      <c r="AF60" s="78"/>
      <c r="AG60" s="78"/>
      <c r="AH60" s="78"/>
      <c r="AI60" s="78"/>
      <c r="AJ60" s="78"/>
      <c r="AK60" s="78"/>
    </row>
  </sheetData>
  <sheetProtection algorithmName="SHA-512" hashValue="K9+JNKauNq+S9FwVXnHIOje6HXtUKr5YBEXm7lBTtIaZnGv+EqmdP79pLpTnNiBaOOlspfdKm2RSL08Vd9HMwg==" saltValue="mOdvdXntrZ77ufTxsEH4p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Button 1">
              <controlPr defaultSize="0" print="0" autoFill="0" autoPict="0" macro="[0]!Info">
                <anchor moveWithCells="1">
                  <from>
                    <xdr:col>0</xdr:col>
                    <xdr:colOff>68580</xdr:colOff>
                    <xdr:row>0</xdr:row>
                    <xdr:rowOff>38100</xdr:rowOff>
                  </from>
                  <to>
                    <xdr:col>0</xdr:col>
                    <xdr:colOff>571500</xdr:colOff>
                    <xdr:row>0</xdr:row>
                    <xdr:rowOff>259080</xdr:rowOff>
                  </to>
                </anchor>
              </controlPr>
            </control>
          </mc:Choice>
        </mc:AlternateContent>
        <mc:AlternateContent xmlns:mc="http://schemas.openxmlformats.org/markup-compatibility/2006">
          <mc:Choice Requires="x14">
            <control shapeId="80898" r:id="rId5" name="Button 2">
              <controlPr defaultSize="0" print="0" autoFill="0" autoPict="0" macro="[0]!Info">
                <anchor moveWithCells="1">
                  <from>
                    <xdr:col>15</xdr:col>
                    <xdr:colOff>297180</xdr:colOff>
                    <xdr:row>67</xdr:row>
                    <xdr:rowOff>76200</xdr:rowOff>
                  </from>
                  <to>
                    <xdr:col>15</xdr:col>
                    <xdr:colOff>807720</xdr:colOff>
                    <xdr:row>68</xdr:row>
                    <xdr:rowOff>152400</xdr:rowOff>
                  </to>
                </anchor>
              </controlPr>
            </control>
          </mc:Choice>
        </mc:AlternateContent>
        <mc:AlternateContent xmlns:mc="http://schemas.openxmlformats.org/markup-compatibility/2006">
          <mc:Choice Requires="x14">
            <control shapeId="80899"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80900"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80901"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80902"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32DA1-9BFD-4CEA-95E9-D566FA62B19B}">
  <sheetPr codeName="Sheet13"/>
  <dimension ref="A1:IB65"/>
  <sheetViews>
    <sheetView showGridLines="0" topLeftCell="A19" zoomScale="80" zoomScaleNormal="80" workbookViewId="0">
      <selection activeCell="D39" sqref="D39"/>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491" t="s">
        <v>120</v>
      </c>
      <c r="B1" s="491"/>
      <c r="C1" s="491"/>
      <c r="D1" s="491"/>
      <c r="E1" s="491"/>
      <c r="F1" s="491"/>
      <c r="G1" s="491"/>
      <c r="H1" s="491"/>
      <c r="I1" s="491"/>
      <c r="J1" s="491"/>
      <c r="K1" s="491"/>
      <c r="L1" s="491"/>
      <c r="M1" s="491"/>
      <c r="N1" s="491"/>
      <c r="O1" s="491"/>
      <c r="P1" s="491"/>
    </row>
    <row r="2" spans="1:30" ht="21" x14ac:dyDescent="0.4">
      <c r="A2" s="476" t="s">
        <v>277</v>
      </c>
      <c r="B2" s="476"/>
      <c r="C2" s="476"/>
      <c r="D2" s="476"/>
      <c r="E2" s="476"/>
      <c r="F2" s="476"/>
      <c r="G2" s="476"/>
      <c r="H2" s="476"/>
      <c r="I2" s="476"/>
      <c r="J2" s="476"/>
      <c r="K2" s="476"/>
      <c r="L2" s="476"/>
      <c r="M2" s="476"/>
      <c r="N2" s="476"/>
      <c r="O2" s="476"/>
      <c r="P2" s="476"/>
    </row>
    <row r="3" spans="1:30" ht="17.399999999999999" x14ac:dyDescent="0.3">
      <c r="A3" s="492" t="s">
        <v>84</v>
      </c>
      <c r="B3" s="492"/>
      <c r="C3" s="492"/>
      <c r="D3" s="492"/>
      <c r="E3" s="492"/>
      <c r="F3" s="492"/>
      <c r="G3" s="492"/>
      <c r="H3" s="492"/>
      <c r="I3" s="492"/>
      <c r="J3" s="492"/>
      <c r="K3" s="492"/>
      <c r="L3" s="492"/>
      <c r="M3" s="492"/>
      <c r="N3" s="492"/>
      <c r="O3" s="492"/>
      <c r="P3" s="492"/>
    </row>
    <row r="4" spans="1:30" ht="15.6" x14ac:dyDescent="0.3">
      <c r="A4" s="477" t="str">
        <f>'Customer Info'!B11</f>
        <v>Breakdown of Charges Based on Entered Information</v>
      </c>
      <c r="B4" s="477"/>
      <c r="C4" s="477"/>
      <c r="D4" s="477"/>
      <c r="E4" s="477"/>
      <c r="F4" s="477"/>
      <c r="G4" s="477"/>
      <c r="H4" s="477"/>
      <c r="I4" s="477"/>
      <c r="J4" s="477"/>
      <c r="K4" s="477"/>
      <c r="L4" s="477"/>
      <c r="M4" s="477"/>
      <c r="N4" s="477"/>
      <c r="O4" s="477"/>
      <c r="P4" s="477"/>
    </row>
    <row r="5" spans="1:30" ht="15" x14ac:dyDescent="0.25">
      <c r="A5" s="75"/>
      <c r="B5" s="75"/>
      <c r="C5" s="75"/>
      <c r="D5" s="75"/>
      <c r="E5" s="75"/>
      <c r="F5" s="75"/>
      <c r="G5" s="75"/>
      <c r="H5" s="75"/>
      <c r="I5" s="75"/>
      <c r="J5" s="75"/>
      <c r="K5" s="75"/>
    </row>
    <row r="6" spans="1:30" x14ac:dyDescent="0.25">
      <c r="A6" s="327">
        <f ca="1">TODAY()</f>
        <v>45744</v>
      </c>
      <c r="B6" s="210" t="s">
        <v>229</v>
      </c>
      <c r="C6" s="327"/>
      <c r="D6" s="327"/>
      <c r="E6" s="327"/>
      <c r="F6" s="327"/>
      <c r="G6" s="327"/>
      <c r="H6" s="327"/>
      <c r="I6" s="327"/>
    </row>
    <row r="7" spans="1:30" ht="24.6" x14ac:dyDescent="0.4">
      <c r="A7" s="502"/>
      <c r="B7" s="502"/>
      <c r="C7" s="502"/>
      <c r="D7" s="502"/>
      <c r="E7" s="502"/>
      <c r="F7" s="502"/>
      <c r="G7" s="502"/>
      <c r="H7" s="502"/>
      <c r="I7" s="502"/>
      <c r="J7" s="502"/>
      <c r="K7" s="502"/>
      <c r="L7" s="502"/>
      <c r="M7" s="502"/>
      <c r="N7" s="502"/>
      <c r="O7" s="502"/>
      <c r="P7" s="502"/>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4</v>
      </c>
      <c r="C11" s="194" t="str">
        <f>LOOKUP(B11,R11:AD11,R12:AD12)</f>
        <v>April</v>
      </c>
      <c r="D11" s="133">
        <f>'Customer Info'!C9</f>
        <v>2025</v>
      </c>
      <c r="S11">
        <v>1</v>
      </c>
      <c r="T11">
        <v>2</v>
      </c>
      <c r="U11">
        <v>3</v>
      </c>
      <c r="V11">
        <v>4</v>
      </c>
      <c r="W11">
        <v>5</v>
      </c>
      <c r="X11">
        <v>6</v>
      </c>
      <c r="Y11">
        <v>7</v>
      </c>
      <c r="Z11">
        <v>8</v>
      </c>
      <c r="AA11">
        <v>9</v>
      </c>
      <c r="AB11">
        <v>10</v>
      </c>
      <c r="AC11">
        <v>11</v>
      </c>
      <c r="AD11">
        <v>12</v>
      </c>
    </row>
    <row r="12" spans="1:30" x14ac:dyDescent="0.25">
      <c r="A12" s="490"/>
      <c r="B12" s="490"/>
      <c r="C12" s="490"/>
      <c r="D12" s="490"/>
      <c r="E12" s="490"/>
      <c r="F12" s="490"/>
      <c r="G12" s="490"/>
      <c r="H12" s="490"/>
      <c r="I12" s="490"/>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28" t="s">
        <v>27</v>
      </c>
      <c r="B13" s="22"/>
      <c r="C13" s="22"/>
      <c r="D13" s="22"/>
      <c r="E13" s="22"/>
      <c r="F13" s="22"/>
      <c r="G13" s="22"/>
      <c r="H13" s="22"/>
      <c r="I13" s="22"/>
      <c r="R13" s="3" t="s">
        <v>187</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5">
      <c r="A16" s="31" t="s">
        <v>225</v>
      </c>
      <c r="B16" s="31"/>
      <c r="C16" s="32">
        <f>'Customer Info'!B21</f>
        <v>0</v>
      </c>
      <c r="D16" s="31" t="s">
        <v>41</v>
      </c>
      <c r="E16" s="31"/>
      <c r="F16" s="33"/>
      <c r="G16" s="23" t="s">
        <v>15</v>
      </c>
      <c r="H16" s="31"/>
    </row>
    <row r="17" spans="1:221" x14ac:dyDescent="0.25">
      <c r="A17" s="31" t="s">
        <v>226</v>
      </c>
      <c r="B17" s="31"/>
      <c r="C17" s="32">
        <f>'Customer Info'!B22</f>
        <v>0</v>
      </c>
      <c r="D17" s="262" t="s">
        <v>41</v>
      </c>
      <c r="E17" s="33"/>
      <c r="F17" s="33"/>
      <c r="G17" s="23" t="s">
        <v>15</v>
      </c>
      <c r="H17" s="31"/>
      <c r="I17" s="52" t="s">
        <v>15</v>
      </c>
    </row>
    <row r="19" spans="1:221" x14ac:dyDescent="0.25">
      <c r="A19" s="28" t="s">
        <v>31</v>
      </c>
      <c r="B19" s="22"/>
      <c r="C19" s="22"/>
      <c r="D19" s="22"/>
      <c r="E19" s="22"/>
      <c r="F19" s="22"/>
      <c r="G19" s="486" t="s">
        <v>68</v>
      </c>
      <c r="H19" s="487"/>
      <c r="I19" s="487"/>
      <c r="J19" s="488"/>
      <c r="K19" s="22"/>
      <c r="L19" s="489" t="s">
        <v>69</v>
      </c>
      <c r="M19" s="489"/>
      <c r="N19" s="489"/>
      <c r="O19" s="489"/>
    </row>
    <row r="20" spans="1:221" x14ac:dyDescent="0.25">
      <c r="A20" s="18"/>
      <c r="B20" s="18"/>
      <c r="C20" s="18"/>
      <c r="D20" s="18"/>
      <c r="E20" s="18"/>
      <c r="F20" s="18"/>
      <c r="G20" s="8" t="s">
        <v>65</v>
      </c>
      <c r="H20" s="8" t="s">
        <v>66</v>
      </c>
      <c r="I20" s="8" t="s">
        <v>67</v>
      </c>
      <c r="J20" s="112" t="s">
        <v>34</v>
      </c>
      <c r="K20" s="18"/>
      <c r="L20" s="328" t="s">
        <v>65</v>
      </c>
      <c r="M20" s="328" t="s">
        <v>66</v>
      </c>
      <c r="N20" s="328" t="s">
        <v>67</v>
      </c>
      <c r="O20" s="132" t="s">
        <v>34</v>
      </c>
      <c r="P20" s="43" t="s">
        <v>57</v>
      </c>
    </row>
    <row r="21" spans="1:221" x14ac:dyDescent="0.25">
      <c r="A21" t="s">
        <v>32</v>
      </c>
      <c r="G21" s="86"/>
      <c r="H21" s="86"/>
      <c r="I21" s="86">
        <v>9.4</v>
      </c>
      <c r="J21" s="86">
        <f>SUM(G21:I21)</f>
        <v>9.4</v>
      </c>
      <c r="L21" s="88"/>
      <c r="M21" s="88"/>
      <c r="N21" s="88">
        <f>I21</f>
        <v>9.4</v>
      </c>
      <c r="O21" s="209">
        <f>SUM(L21:N21)</f>
        <v>9.4</v>
      </c>
      <c r="P21" s="245">
        <v>44531</v>
      </c>
    </row>
    <row r="22" spans="1:221" x14ac:dyDescent="0.25">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5">
      <c r="A23" s="37" t="s">
        <v>50</v>
      </c>
      <c r="B23" s="37"/>
      <c r="C23" s="37"/>
      <c r="D23" s="38"/>
      <c r="E23" s="38"/>
      <c r="F23" s="37"/>
      <c r="G23" s="37"/>
      <c r="H23" s="37"/>
      <c r="I23" s="37"/>
      <c r="J23" s="37"/>
      <c r="K23" s="39"/>
      <c r="L23" s="40"/>
      <c r="M23" s="40"/>
      <c r="N23" s="40">
        <f>SUM(N21:N22)</f>
        <v>9.4</v>
      </c>
      <c r="O23" s="40">
        <f>SUM(O21:O22)</f>
        <v>9.4</v>
      </c>
    </row>
    <row r="24" spans="1:221" x14ac:dyDescent="0.25">
      <c r="A24" s="89"/>
      <c r="B24" s="89"/>
      <c r="C24" s="90"/>
      <c r="D24" s="90"/>
      <c r="E24" s="90"/>
      <c r="F24" s="90"/>
      <c r="G24" s="91"/>
      <c r="H24" s="91"/>
      <c r="I24" s="91"/>
      <c r="J24" s="91"/>
      <c r="K24" s="89"/>
      <c r="L24" s="89"/>
      <c r="M24" s="89"/>
      <c r="N24" s="89"/>
      <c r="O24" s="89"/>
      <c r="P24" s="89"/>
    </row>
    <row r="25" spans="1:221" x14ac:dyDescent="0.25">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186</v>
      </c>
      <c r="B34" s="78"/>
      <c r="C34" s="78"/>
      <c r="D34" s="100">
        <f>'GS-PEV OAD'!C16+'GS-PEV OAD'!C17</f>
        <v>0</v>
      </c>
      <c r="E34" s="101" t="s">
        <v>41</v>
      </c>
      <c r="F34" s="102" t="s">
        <v>8</v>
      </c>
      <c r="G34" s="103"/>
      <c r="H34" s="103"/>
      <c r="I34" s="103"/>
      <c r="J34" s="237">
        <f>SUM(G34:H34)</f>
        <v>0</v>
      </c>
      <c r="K34" s="104" t="s">
        <v>42</v>
      </c>
      <c r="L34" s="105"/>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162</v>
      </c>
      <c r="B35" s="78"/>
      <c r="C35" s="78"/>
      <c r="D35" s="100">
        <f>C16</f>
        <v>0</v>
      </c>
      <c r="E35" s="101" t="s">
        <v>41</v>
      </c>
      <c r="F35" s="102" t="s">
        <v>8</v>
      </c>
      <c r="G35" s="103"/>
      <c r="H35" s="103"/>
      <c r="I35" s="103"/>
      <c r="J35" s="237">
        <f>SUM(G35:H35)</f>
        <v>0</v>
      </c>
      <c r="K35" s="104" t="s">
        <v>42</v>
      </c>
      <c r="L35" s="105"/>
      <c r="M35" s="105"/>
      <c r="N35" s="105"/>
      <c r="O35" s="105">
        <f t="shared" si="2"/>
        <v>0</v>
      </c>
      <c r="P35" s="245">
        <f>'Rider Rates'!$D$35</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219</v>
      </c>
      <c r="B36" s="78"/>
      <c r="C36" s="78"/>
      <c r="D36" s="100">
        <f>C17</f>
        <v>0</v>
      </c>
      <c r="E36" s="101" t="s">
        <v>41</v>
      </c>
      <c r="F36" s="249" t="s">
        <v>8</v>
      </c>
      <c r="G36" s="103"/>
      <c r="H36" s="103"/>
      <c r="I36" s="103"/>
      <c r="J36" s="237">
        <f>SUM(G36:H36)</f>
        <v>0</v>
      </c>
      <c r="K36" s="104" t="s">
        <v>42</v>
      </c>
      <c r="L36" s="105"/>
      <c r="M36" s="105"/>
      <c r="N36" s="105"/>
      <c r="O36" s="105">
        <f t="shared" si="2"/>
        <v>0</v>
      </c>
      <c r="P36" s="245">
        <f>'Rider Rates'!D36</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193</v>
      </c>
      <c r="B37" s="78"/>
      <c r="C37" s="78"/>
      <c r="D37" s="100">
        <f>C16+C17</f>
        <v>0</v>
      </c>
      <c r="E37" s="101" t="s">
        <v>41</v>
      </c>
      <c r="F37" s="102" t="s">
        <v>8</v>
      </c>
      <c r="G37" s="103"/>
      <c r="H37" s="103"/>
      <c r="I37" s="103"/>
      <c r="J37" s="237">
        <f>SUM(G37:H37)</f>
        <v>0</v>
      </c>
      <c r="K37" s="104" t="s">
        <v>42</v>
      </c>
      <c r="L37" s="105"/>
      <c r="M37" s="105"/>
      <c r="N37" s="105"/>
      <c r="O37" s="105">
        <f t="shared" si="2"/>
        <v>0</v>
      </c>
      <c r="P37" s="245">
        <f>'Rider Rates'!$D$45</f>
        <v>45747</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210</v>
      </c>
      <c r="B38" s="78"/>
      <c r="C38" s="78"/>
      <c r="D38" s="100">
        <f>IF($C$15&lt;0,0,IF($C$15&gt;833000,833000,$C$15))</f>
        <v>0</v>
      </c>
      <c r="E38" s="101" t="s">
        <v>41</v>
      </c>
      <c r="F38" s="102" t="s">
        <v>8</v>
      </c>
      <c r="G38" s="103"/>
      <c r="H38" s="103"/>
      <c r="I38" s="103">
        <f>'Rider Rates'!D49</f>
        <v>1.8006999999999999E-3</v>
      </c>
      <c r="J38" s="103">
        <f>SUM(G38:I38)</f>
        <v>1.8006999999999999E-3</v>
      </c>
      <c r="K38" s="104" t="s">
        <v>42</v>
      </c>
      <c r="L38" s="105"/>
      <c r="M38" s="105"/>
      <c r="N38" s="105">
        <f>D38*J38</f>
        <v>0</v>
      </c>
      <c r="O38" s="105">
        <f t="shared" si="2"/>
        <v>0</v>
      </c>
      <c r="P38" s="245">
        <f>'Rider Rates'!E49</f>
        <v>45658</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189</v>
      </c>
      <c r="B39" s="78"/>
      <c r="C39" s="78"/>
      <c r="D39" s="100">
        <f>IF($C$15&lt;0,0,$C$15)</f>
        <v>0</v>
      </c>
      <c r="E39" s="113" t="s">
        <v>41</v>
      </c>
      <c r="F39" s="102" t="s">
        <v>8</v>
      </c>
      <c r="G39" s="103"/>
      <c r="H39" s="103">
        <f>'Rider Rates'!$B$56</f>
        <v>1.9706999999999999E-2</v>
      </c>
      <c r="I39" s="103"/>
      <c r="J39" s="103">
        <f>SUM(G39:I39)</f>
        <v>1.9706999999999999E-2</v>
      </c>
      <c r="K39" s="104" t="s">
        <v>42</v>
      </c>
      <c r="L39" s="105"/>
      <c r="M39" s="105">
        <f>ROUND(D39*H39,2)</f>
        <v>0</v>
      </c>
      <c r="N39" s="205"/>
      <c r="O39" s="105">
        <f t="shared" si="2"/>
        <v>0</v>
      </c>
      <c r="P39" s="245">
        <f>'Rider Rates'!$D$56</f>
        <v>45747</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81</v>
      </c>
      <c r="B42" s="78"/>
      <c r="C42" s="78"/>
      <c r="D42" s="195">
        <f>$N$23</f>
        <v>9.4</v>
      </c>
      <c r="E42" s="101" t="s">
        <v>122</v>
      </c>
      <c r="F42" s="102" t="s">
        <v>8</v>
      </c>
      <c r="G42" s="111"/>
      <c r="H42" s="112"/>
      <c r="I42" s="120">
        <f>'Rider Rates'!$B$85</f>
        <v>1.9512100000000001E-2</v>
      </c>
      <c r="J42" s="120">
        <f t="shared" si="0"/>
        <v>1.9512100000000001E-2</v>
      </c>
      <c r="K42" s="104"/>
      <c r="L42" s="105"/>
      <c r="M42" s="105"/>
      <c r="N42" s="105">
        <f>ROUND(D42*I42,2)</f>
        <v>0.18</v>
      </c>
      <c r="O42" s="105">
        <f t="shared" si="2"/>
        <v>0.18</v>
      </c>
      <c r="P42" s="245">
        <f>'Rider Rates'!$D$85</f>
        <v>45747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206</v>
      </c>
      <c r="B44" s="78"/>
      <c r="C44" s="78"/>
      <c r="D44" s="195"/>
      <c r="E44" s="113" t="s">
        <v>115</v>
      </c>
      <c r="F44" s="106"/>
      <c r="G44" s="114"/>
      <c r="H44" s="115"/>
      <c r="I44" s="196">
        <f>'Rider Rates'!$B$91</f>
        <v>18.72</v>
      </c>
      <c r="J44" s="196">
        <f t="shared" si="0"/>
        <v>18.72</v>
      </c>
      <c r="K44" s="104"/>
      <c r="L44" s="105"/>
      <c r="M44" s="105"/>
      <c r="N44" s="105">
        <f>I44</f>
        <v>18.72</v>
      </c>
      <c r="O44" s="105">
        <f t="shared" si="2"/>
        <v>18.72</v>
      </c>
      <c r="P44" s="245">
        <f>'Rider Rates'!$D$91</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156</v>
      </c>
      <c r="B46" s="78"/>
      <c r="C46" s="78"/>
      <c r="D46" s="195">
        <f>$N$23</f>
        <v>9.4</v>
      </c>
      <c r="E46" s="101" t="s">
        <v>122</v>
      </c>
      <c r="F46" s="102" t="s">
        <v>8</v>
      </c>
      <c r="G46" s="114"/>
      <c r="H46" s="115"/>
      <c r="I46" s="120">
        <f>'Rider Rates'!$B$105</f>
        <v>0.24140039999999999</v>
      </c>
      <c r="J46" s="120">
        <f t="shared" si="0"/>
        <v>0.24140039999999999</v>
      </c>
      <c r="K46" s="104"/>
      <c r="L46" s="105"/>
      <c r="M46" s="105"/>
      <c r="N46" s="105">
        <f>ROUND(D46*I46,2)</f>
        <v>2.27</v>
      </c>
      <c r="O46" s="105">
        <f t="shared" si="2"/>
        <v>2.27</v>
      </c>
      <c r="P46" s="245">
        <f>'Rider Rates'!$D$105</f>
        <v>45716</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99" t="s">
        <v>157</v>
      </c>
      <c r="B48" s="78"/>
      <c r="C48" s="78"/>
      <c r="D48" s="100">
        <f>C16+C17</f>
        <v>0</v>
      </c>
      <c r="E48" s="101" t="s">
        <v>41</v>
      </c>
      <c r="F48" s="102" t="s">
        <v>8</v>
      </c>
      <c r="G48" s="103"/>
      <c r="H48" s="103"/>
      <c r="I48" s="120"/>
      <c r="J48" s="237">
        <f>SUM(G48:H48)</f>
        <v>0</v>
      </c>
      <c r="K48" s="104" t="s">
        <v>42</v>
      </c>
      <c r="L48" s="105"/>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78" t="s">
        <v>233</v>
      </c>
      <c r="B50" s="78"/>
      <c r="C50" s="78"/>
      <c r="D50" s="100">
        <f>IF(C15&lt;0,0,IF(C15&gt;833000,833000,C15))</f>
        <v>0</v>
      </c>
      <c r="E50" s="101" t="s">
        <v>41</v>
      </c>
      <c r="F50" s="102" t="s">
        <v>8</v>
      </c>
      <c r="G50" s="265"/>
      <c r="H50" s="265"/>
      <c r="I50" s="265">
        <f>'Rider Rates'!$B$125</f>
        <v>2.9050000000000001E-4</v>
      </c>
      <c r="J50" s="265">
        <f>SUM(G50:I50)</f>
        <v>2.9050000000000001E-4</v>
      </c>
      <c r="K50" s="104" t="s">
        <v>42</v>
      </c>
      <c r="L50" s="266"/>
      <c r="M50" s="266"/>
      <c r="N50" s="266">
        <f>IF(D50*J50&gt;'Rider Rates'!$C$125,'Rider Rates'!$C$125,D50*J50)</f>
        <v>0</v>
      </c>
      <c r="O50" s="266">
        <f>SUM(L50:N50)</f>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179" t="s">
        <v>71</v>
      </c>
      <c r="B55" s="148"/>
      <c r="C55" s="148"/>
      <c r="D55" s="180"/>
      <c r="E55" s="181"/>
      <c r="F55" s="182"/>
      <c r="G55" s="182"/>
      <c r="H55" s="182"/>
      <c r="I55" s="182"/>
      <c r="J55" s="182"/>
      <c r="K55" s="183"/>
      <c r="L55" s="169">
        <f>SUM(L27:L54)</f>
        <v>0</v>
      </c>
      <c r="M55" s="169">
        <f t="shared" ref="M55:O55" si="3">SUM(M27:M54)</f>
        <v>0</v>
      </c>
      <c r="N55" s="169">
        <f t="shared" si="3"/>
        <v>26.639999999999997</v>
      </c>
      <c r="O55" s="169">
        <f t="shared" si="3"/>
        <v>26.639999999999997</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185" t="s">
        <v>94</v>
      </c>
      <c r="B57" s="170"/>
      <c r="C57" s="170"/>
      <c r="D57" s="170"/>
      <c r="E57" s="170"/>
      <c r="F57" s="170"/>
      <c r="G57" s="170"/>
      <c r="H57" s="170"/>
      <c r="I57" s="170"/>
      <c r="J57" s="170"/>
      <c r="K57" s="170"/>
      <c r="L57" s="186">
        <f>L23+L55</f>
        <v>0</v>
      </c>
      <c r="M57" s="186">
        <f>M23+M55</f>
        <v>0</v>
      </c>
      <c r="N57" s="186">
        <f>N23+N55</f>
        <v>36.04</v>
      </c>
      <c r="O57" s="187">
        <f>O23+O55</f>
        <v>36.04</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5">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5">
      <c r="A60" s="166" t="s">
        <v>93</v>
      </c>
      <c r="B60" s="78"/>
      <c r="C60" s="78"/>
      <c r="D60" s="78"/>
      <c r="E60" s="78"/>
      <c r="F60" s="78"/>
      <c r="G60" s="78"/>
      <c r="H60" s="78"/>
      <c r="I60" s="78"/>
      <c r="J60" s="78"/>
      <c r="K60" s="78"/>
      <c r="L60" s="78"/>
      <c r="M60" s="78"/>
      <c r="N60" s="78"/>
      <c r="O60" s="109">
        <f>O21+O55</f>
        <v>36.04</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5">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5">
      <c r="A62" s="148" t="s">
        <v>117</v>
      </c>
      <c r="B62" s="151"/>
      <c r="C62" s="151"/>
      <c r="D62" s="151"/>
      <c r="E62" s="151"/>
      <c r="F62" s="151"/>
      <c r="G62" s="151"/>
      <c r="H62" s="151"/>
      <c r="I62" s="151"/>
      <c r="J62" s="151"/>
      <c r="K62" s="151"/>
      <c r="L62" s="151"/>
      <c r="M62" s="151"/>
      <c r="N62" s="151"/>
      <c r="O62" s="190">
        <f>IF($D$17&lt;0,O57,IF(O57&gt;O60,O57,O60))</f>
        <v>36.04</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5">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5">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5">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0kJF0NucG52clGKMdC2Sm0LPLyjM52c31BObezndW0HMuJ1aCtByopdgNoBTLAP37dBu2zXEFdtQb5qjOvfxXg==" saltValue="CiEbteAk/tZmnFehnEMnZ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Button 1">
              <controlPr defaultSize="0" print="0" autoFill="0" autoPict="0" macro="[0]!Info">
                <anchor moveWithCells="1">
                  <from>
                    <xdr:col>0</xdr:col>
                    <xdr:colOff>68580</xdr:colOff>
                    <xdr:row>0</xdr:row>
                    <xdr:rowOff>38100</xdr:rowOff>
                  </from>
                  <to>
                    <xdr:col>0</xdr:col>
                    <xdr:colOff>571500</xdr:colOff>
                    <xdr:row>0</xdr:row>
                    <xdr:rowOff>259080</xdr:rowOff>
                  </to>
                </anchor>
              </controlPr>
            </control>
          </mc:Choice>
        </mc:AlternateContent>
        <mc:AlternateContent xmlns:mc="http://schemas.openxmlformats.org/markup-compatibility/2006">
          <mc:Choice Requires="x14">
            <control shapeId="129026" r:id="rId5" name="Button 2">
              <controlPr defaultSize="0" print="0" autoFill="0" autoPict="0" macro="[0]!Info">
                <anchor moveWithCells="1">
                  <from>
                    <xdr:col>15</xdr:col>
                    <xdr:colOff>297180</xdr:colOff>
                    <xdr:row>72</xdr:row>
                    <xdr:rowOff>76200</xdr:rowOff>
                  </from>
                  <to>
                    <xdr:col>15</xdr:col>
                    <xdr:colOff>807720</xdr:colOff>
                    <xdr:row>73</xdr:row>
                    <xdr:rowOff>152400</xdr:rowOff>
                  </to>
                </anchor>
              </controlPr>
            </control>
          </mc:Choice>
        </mc:AlternateContent>
        <mc:AlternateContent xmlns:mc="http://schemas.openxmlformats.org/markup-compatibility/2006">
          <mc:Choice Requires="x14">
            <control shapeId="129027"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9028"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9029"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9030"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IV88"/>
  <sheetViews>
    <sheetView showGridLines="0" topLeftCell="A21" zoomScale="80" zoomScaleNormal="80" workbookViewId="0">
      <selection activeCell="D42" sqref="D42"/>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s>
  <sheetData>
    <row r="1" spans="1:256" ht="21" x14ac:dyDescent="0.4">
      <c r="A1" s="491" t="s">
        <v>120</v>
      </c>
      <c r="B1" s="491"/>
      <c r="C1" s="491"/>
      <c r="D1" s="491"/>
      <c r="E1" s="491"/>
      <c r="F1" s="491"/>
      <c r="G1" s="491"/>
      <c r="H1" s="491"/>
      <c r="I1" s="491"/>
      <c r="J1" s="491"/>
      <c r="K1" s="491"/>
      <c r="L1" s="491"/>
      <c r="M1" s="491"/>
      <c r="N1" s="491"/>
      <c r="O1" s="491"/>
      <c r="P1" s="491"/>
    </row>
    <row r="2" spans="1:256" ht="21" x14ac:dyDescent="0.4">
      <c r="A2" s="476" t="s">
        <v>277</v>
      </c>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476"/>
      <c r="AR2" s="476"/>
      <c r="AS2" s="476"/>
      <c r="AT2" s="476"/>
      <c r="AU2" s="476"/>
      <c r="AV2" s="476"/>
      <c r="AW2" s="476"/>
      <c r="AX2" s="476"/>
      <c r="AY2" s="476"/>
      <c r="AZ2" s="476"/>
      <c r="BA2" s="476"/>
      <c r="BB2" s="476"/>
      <c r="BC2" s="476"/>
      <c r="BD2" s="476"/>
      <c r="BE2" s="476"/>
      <c r="BF2" s="476"/>
      <c r="BG2" s="476"/>
      <c r="BH2" s="476"/>
      <c r="BI2" s="476"/>
      <c r="BJ2" s="476"/>
      <c r="BK2" s="476"/>
      <c r="BL2" s="476"/>
      <c r="BM2" s="476"/>
      <c r="BN2" s="476"/>
      <c r="BO2" s="476"/>
      <c r="BP2" s="476"/>
      <c r="BQ2" s="476"/>
      <c r="BR2" s="476"/>
      <c r="BS2" s="476"/>
      <c r="BT2" s="476"/>
      <c r="BU2" s="476"/>
      <c r="BV2" s="476"/>
      <c r="BW2" s="476"/>
      <c r="BX2" s="476"/>
      <c r="BY2" s="476"/>
      <c r="BZ2" s="476"/>
      <c r="CA2" s="476"/>
      <c r="CB2" s="476"/>
      <c r="CC2" s="476"/>
      <c r="CD2" s="476"/>
      <c r="CE2" s="476"/>
      <c r="CF2" s="476"/>
      <c r="CG2" s="476"/>
      <c r="CH2" s="476"/>
      <c r="CI2" s="476"/>
      <c r="CJ2" s="476"/>
      <c r="CK2" s="476"/>
      <c r="CL2" s="476"/>
      <c r="CM2" s="476"/>
      <c r="CN2" s="476"/>
      <c r="CO2" s="476"/>
      <c r="CP2" s="476"/>
      <c r="CQ2" s="476"/>
      <c r="CR2" s="476"/>
      <c r="CS2" s="476"/>
      <c r="CT2" s="476"/>
      <c r="CU2" s="476"/>
      <c r="CV2" s="476"/>
      <c r="CW2" s="476"/>
      <c r="CX2" s="476"/>
      <c r="CY2" s="476"/>
      <c r="CZ2" s="476"/>
      <c r="DA2" s="476"/>
      <c r="DB2" s="476"/>
      <c r="DC2" s="476"/>
      <c r="DD2" s="476"/>
      <c r="DE2" s="476"/>
      <c r="DF2" s="476"/>
      <c r="DG2" s="476"/>
      <c r="DH2" s="476"/>
      <c r="DI2" s="476"/>
      <c r="DJ2" s="476"/>
      <c r="DK2" s="476"/>
      <c r="DL2" s="476"/>
      <c r="DM2" s="476"/>
      <c r="DN2" s="476"/>
      <c r="DO2" s="476"/>
      <c r="DP2" s="476"/>
      <c r="DQ2" s="476"/>
      <c r="DR2" s="476"/>
      <c r="DS2" s="476"/>
      <c r="DT2" s="476"/>
      <c r="DU2" s="476"/>
      <c r="DV2" s="476"/>
      <c r="DW2" s="476"/>
      <c r="DX2" s="476"/>
      <c r="DY2" s="476"/>
      <c r="DZ2" s="476"/>
      <c r="EA2" s="476"/>
      <c r="EB2" s="476"/>
      <c r="EC2" s="476"/>
      <c r="ED2" s="476"/>
      <c r="EE2" s="476"/>
      <c r="EF2" s="476"/>
      <c r="EG2" s="476"/>
      <c r="EH2" s="476"/>
      <c r="EI2" s="476"/>
      <c r="EJ2" s="476"/>
      <c r="EK2" s="476"/>
      <c r="EL2" s="476"/>
      <c r="EM2" s="476"/>
      <c r="EN2" s="476"/>
      <c r="EO2" s="476"/>
      <c r="EP2" s="476"/>
      <c r="EQ2" s="476"/>
      <c r="ER2" s="476"/>
      <c r="ES2" s="476"/>
      <c r="ET2" s="476"/>
      <c r="EU2" s="476"/>
      <c r="EV2" s="476"/>
      <c r="EW2" s="476"/>
      <c r="EX2" s="476"/>
      <c r="EY2" s="476"/>
      <c r="EZ2" s="476"/>
      <c r="FA2" s="476"/>
      <c r="FB2" s="476"/>
      <c r="FC2" s="476"/>
      <c r="FD2" s="476"/>
      <c r="FE2" s="476"/>
      <c r="FF2" s="476"/>
      <c r="FG2" s="476"/>
      <c r="FH2" s="476"/>
      <c r="FI2" s="476"/>
      <c r="FJ2" s="476"/>
      <c r="FK2" s="476"/>
      <c r="FL2" s="476"/>
      <c r="FM2" s="476"/>
      <c r="FN2" s="476"/>
      <c r="FO2" s="476"/>
      <c r="FP2" s="476"/>
      <c r="FQ2" s="476"/>
      <c r="FR2" s="476"/>
      <c r="FS2" s="476"/>
      <c r="FT2" s="476"/>
      <c r="FU2" s="476"/>
      <c r="FV2" s="476"/>
      <c r="FW2" s="476"/>
      <c r="FX2" s="476"/>
      <c r="FY2" s="476"/>
      <c r="FZ2" s="476"/>
      <c r="GA2" s="476"/>
      <c r="GB2" s="476"/>
      <c r="GC2" s="476"/>
      <c r="GD2" s="476"/>
      <c r="GE2" s="476"/>
      <c r="GF2" s="476"/>
      <c r="GG2" s="476"/>
      <c r="GH2" s="476"/>
      <c r="GI2" s="476"/>
      <c r="GJ2" s="476"/>
      <c r="GK2" s="476"/>
      <c r="GL2" s="476"/>
      <c r="GM2" s="476"/>
      <c r="GN2" s="476"/>
      <c r="GO2" s="476"/>
      <c r="GP2" s="476"/>
      <c r="GQ2" s="476"/>
      <c r="GR2" s="476"/>
      <c r="GS2" s="476"/>
      <c r="GT2" s="476"/>
      <c r="GU2" s="476"/>
      <c r="GV2" s="476"/>
      <c r="GW2" s="476"/>
      <c r="GX2" s="476"/>
      <c r="GY2" s="476"/>
      <c r="GZ2" s="476"/>
      <c r="HA2" s="476"/>
      <c r="HB2" s="476"/>
      <c r="HC2" s="476"/>
      <c r="HD2" s="476"/>
      <c r="HE2" s="476"/>
      <c r="HF2" s="476"/>
      <c r="HG2" s="476"/>
      <c r="HH2" s="476"/>
      <c r="HI2" s="476"/>
      <c r="HJ2" s="476"/>
      <c r="HK2" s="476"/>
      <c r="HL2" s="476"/>
      <c r="HM2" s="476"/>
      <c r="HN2" s="476"/>
      <c r="HO2" s="476"/>
      <c r="HP2" s="476"/>
      <c r="HQ2" s="476"/>
      <c r="HR2" s="476"/>
      <c r="HS2" s="476"/>
      <c r="HT2" s="476"/>
      <c r="HU2" s="476"/>
      <c r="HV2" s="476"/>
      <c r="HW2" s="476"/>
      <c r="HX2" s="476"/>
      <c r="HY2" s="476"/>
      <c r="HZ2" s="476"/>
      <c r="IA2" s="476"/>
      <c r="IB2" s="476"/>
      <c r="IC2" s="476"/>
      <c r="ID2" s="476"/>
      <c r="IE2" s="476"/>
      <c r="IF2" s="476"/>
      <c r="IG2" s="476"/>
      <c r="IH2" s="476"/>
      <c r="II2" s="476"/>
      <c r="IJ2" s="476"/>
      <c r="IK2" s="476"/>
      <c r="IL2" s="476"/>
      <c r="IM2" s="476"/>
      <c r="IN2" s="476"/>
      <c r="IO2" s="476"/>
      <c r="IP2" s="476"/>
      <c r="IQ2" s="476"/>
      <c r="IR2" s="476"/>
      <c r="IS2" s="476"/>
      <c r="IT2" s="476"/>
      <c r="IU2" s="476"/>
      <c r="IV2" s="476"/>
    </row>
    <row r="3" spans="1:256" ht="17.399999999999999" x14ac:dyDescent="0.3">
      <c r="A3" s="492" t="s">
        <v>288</v>
      </c>
      <c r="B3" s="492"/>
      <c r="C3" s="492"/>
      <c r="D3" s="492"/>
      <c r="E3" s="492"/>
      <c r="F3" s="492"/>
      <c r="G3" s="492"/>
      <c r="H3" s="492"/>
      <c r="I3" s="492"/>
      <c r="J3" s="492"/>
      <c r="K3" s="492"/>
      <c r="L3" s="492"/>
      <c r="M3" s="492"/>
      <c r="N3" s="492"/>
      <c r="O3" s="492"/>
      <c r="P3" s="492"/>
    </row>
    <row r="4" spans="1:256" ht="15.6" x14ac:dyDescent="0.3">
      <c r="A4" s="477" t="str">
        <f>'Customer Info'!B11</f>
        <v>Breakdown of Charges Based on Entered Information</v>
      </c>
      <c r="B4" s="477"/>
      <c r="C4" s="477"/>
      <c r="D4" s="477"/>
      <c r="E4" s="477"/>
      <c r="F4" s="477"/>
      <c r="G4" s="477"/>
      <c r="H4" s="477"/>
      <c r="I4" s="477"/>
      <c r="J4" s="477"/>
      <c r="K4" s="477"/>
      <c r="L4" s="477"/>
      <c r="M4" s="477"/>
      <c r="N4" s="477"/>
      <c r="O4" s="477"/>
      <c r="P4" s="477"/>
    </row>
    <row r="5" spans="1:256" ht="15" x14ac:dyDescent="0.25">
      <c r="A5" s="75"/>
      <c r="B5" s="75"/>
      <c r="C5" s="75"/>
      <c r="D5" s="75"/>
      <c r="E5" s="75"/>
      <c r="F5" s="75"/>
      <c r="G5" s="75"/>
      <c r="H5" s="75"/>
      <c r="I5" s="75"/>
      <c r="J5" s="75"/>
      <c r="K5" s="75"/>
    </row>
    <row r="6" spans="1:256" x14ac:dyDescent="0.25">
      <c r="A6" s="282">
        <f ca="1">TODAY()</f>
        <v>45744</v>
      </c>
      <c r="B6" s="99" t="s">
        <v>290</v>
      </c>
      <c r="C6" s="282"/>
      <c r="D6" s="282"/>
      <c r="E6" s="282"/>
      <c r="F6" s="282"/>
      <c r="G6" s="282"/>
      <c r="H6" s="282"/>
      <c r="I6" s="282"/>
    </row>
    <row r="7" spans="1:256" ht="24.6" x14ac:dyDescent="0.4">
      <c r="A7" s="502"/>
      <c r="B7" s="502"/>
      <c r="C7" s="502"/>
      <c r="D7" s="502"/>
      <c r="E7" s="502"/>
      <c r="F7" s="502"/>
      <c r="G7" s="502"/>
      <c r="H7" s="502"/>
      <c r="I7" s="502"/>
      <c r="J7" s="502"/>
      <c r="K7" s="502"/>
      <c r="L7" s="502"/>
      <c r="M7" s="502"/>
      <c r="N7" s="502"/>
      <c r="O7" s="502"/>
      <c r="P7" s="502"/>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4</v>
      </c>
      <c r="C10" s="194" t="str">
        <f>LOOKUP(B10,R10:AD10,R11:AD11)</f>
        <v>April</v>
      </c>
      <c r="D10" s="133">
        <f>'Customer Info'!C9</f>
        <v>2025</v>
      </c>
      <c r="S10">
        <v>1</v>
      </c>
      <c r="T10">
        <v>2</v>
      </c>
      <c r="U10">
        <v>3</v>
      </c>
      <c r="V10">
        <v>4</v>
      </c>
      <c r="W10">
        <v>5</v>
      </c>
      <c r="X10">
        <v>6</v>
      </c>
      <c r="Y10">
        <v>7</v>
      </c>
      <c r="Z10">
        <v>8</v>
      </c>
      <c r="AA10">
        <v>9</v>
      </c>
      <c r="AB10">
        <v>10</v>
      </c>
      <c r="AC10">
        <v>11</v>
      </c>
      <c r="AD10">
        <v>12</v>
      </c>
    </row>
    <row r="11" spans="1:256" ht="15" customHeight="1" x14ac:dyDescent="0.25">
      <c r="A11" s="490"/>
      <c r="B11" s="490"/>
      <c r="C11" s="490"/>
      <c r="D11" s="490"/>
      <c r="E11" s="490"/>
      <c r="F11" s="490"/>
      <c r="G11" s="490"/>
      <c r="H11" s="490"/>
      <c r="I11" s="490"/>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5">
      <c r="A12" s="28" t="s">
        <v>27</v>
      </c>
      <c r="B12" s="22"/>
      <c r="C12" s="22"/>
      <c r="D12" s="22"/>
      <c r="E12" s="22"/>
      <c r="F12" s="22"/>
      <c r="G12" s="22"/>
      <c r="H12" s="22"/>
      <c r="I12" s="22"/>
      <c r="J12" s="22"/>
      <c r="K12" s="22"/>
      <c r="L12" s="22"/>
      <c r="M12" s="22"/>
      <c r="N12" s="22"/>
      <c r="O12" s="22"/>
      <c r="P12" s="22"/>
      <c r="R12" s="3" t="s">
        <v>187</v>
      </c>
      <c r="S12" s="207">
        <f>'Rider Rates'!$C$23</f>
        <v>7.0209999999999995E-2</v>
      </c>
      <c r="T12" s="207">
        <f>'Rider Rates'!$C$23</f>
        <v>7.0209999999999995E-2</v>
      </c>
      <c r="U12" s="207">
        <f>'Rider Rates'!$C$23</f>
        <v>7.0209999999999995E-2</v>
      </c>
      <c r="V12" s="207">
        <f>'Rider Rates'!$C$23</f>
        <v>7.0209999999999995E-2</v>
      </c>
      <c r="W12" s="207">
        <f>'Rider Rates'!$C$23</f>
        <v>7.0209999999999995E-2</v>
      </c>
      <c r="X12" s="207">
        <f>'Rider Rates'!$B$23</f>
        <v>7.0209999999999995E-2</v>
      </c>
      <c r="Y12" s="207">
        <f>'Rider Rates'!$B$23</f>
        <v>7.0209999999999995E-2</v>
      </c>
      <c r="Z12" s="207">
        <f>'Rider Rates'!$B$23</f>
        <v>7.0209999999999995E-2</v>
      </c>
      <c r="AA12" s="207">
        <f>'Rider Rates'!$B$23</f>
        <v>7.0209999999999995E-2</v>
      </c>
      <c r="AB12" s="207">
        <f>'Rider Rates'!$C$23</f>
        <v>7.0209999999999995E-2</v>
      </c>
      <c r="AC12" s="207">
        <f>'Rider Rates'!$C$23</f>
        <v>7.0209999999999995E-2</v>
      </c>
      <c r="AD12" s="207">
        <f>'Rider Rates'!$C$23</f>
        <v>7.0209999999999995E-2</v>
      </c>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ROUND(C14*C20,1)</f>
        <v>0</v>
      </c>
      <c r="E14" s="29" t="s">
        <v>45</v>
      </c>
      <c r="F14" s="30"/>
      <c r="G14" s="29" t="s">
        <v>15</v>
      </c>
      <c r="I14" s="53" t="s">
        <v>15</v>
      </c>
      <c r="J14" s="29"/>
      <c r="K14" s="29"/>
      <c r="L14" s="29"/>
      <c r="M14" s="29"/>
      <c r="N14" s="29"/>
    </row>
    <row r="15" spans="1:256" x14ac:dyDescent="0.25">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5">
      <c r="A17" s="31" t="s">
        <v>283</v>
      </c>
      <c r="B17" s="31"/>
      <c r="C17" s="32">
        <f>'Customer Info'!$B$27</f>
        <v>0</v>
      </c>
      <c r="D17" s="32">
        <f>$C$17*$C$20</f>
        <v>0</v>
      </c>
      <c r="E17" s="31" t="s">
        <v>286</v>
      </c>
      <c r="F17" s="33"/>
      <c r="G17" s="31"/>
      <c r="H17" s="31"/>
      <c r="I17" s="31"/>
      <c r="J17" s="31"/>
      <c r="K17" s="31"/>
      <c r="L17" s="31"/>
      <c r="M17" s="31"/>
      <c r="N17" s="31"/>
      <c r="O17" s="31"/>
    </row>
    <row r="18" spans="1:30" x14ac:dyDescent="0.25">
      <c r="A18" s="31" t="s">
        <v>284</v>
      </c>
      <c r="B18" s="31"/>
      <c r="C18" s="285">
        <f>IF('Customer Info'!$B$18=0,0,ROUND(MAX(ROUND('Customer Info'!$B$18*'GS SEC OAD'!C20,1),ROUND('Customer Info'!$B$19*'GS SEC OAD'!C20,1))/'Customer Info'!$D$29,1))</f>
        <v>0</v>
      </c>
      <c r="D18" s="285">
        <f>$C$18</f>
        <v>0</v>
      </c>
      <c r="E18" s="31" t="s">
        <v>287</v>
      </c>
      <c r="F18" s="33"/>
      <c r="G18" s="31"/>
      <c r="H18" s="31"/>
      <c r="I18" s="31"/>
      <c r="J18" s="31"/>
      <c r="K18" s="31"/>
      <c r="L18" s="31"/>
      <c r="M18" s="31"/>
      <c r="N18" s="31"/>
      <c r="O18" s="31"/>
    </row>
    <row r="19" spans="1:30" x14ac:dyDescent="0.25">
      <c r="A19" s="31" t="s">
        <v>285</v>
      </c>
      <c r="B19" s="31"/>
      <c r="C19" s="32"/>
      <c r="D19" s="285">
        <f>MAX(100,ROUND(1.15*(MAX('Customer Info'!$B$18*'GS SEC OAD'!C20,'Customer Info'!$B$19*'GS SEC OAD'!C20)),1))</f>
        <v>100</v>
      </c>
      <c r="E19" s="31" t="s">
        <v>287</v>
      </c>
      <c r="F19" s="33"/>
      <c r="G19" s="31"/>
      <c r="H19" s="31"/>
      <c r="I19" s="31"/>
      <c r="J19" s="31"/>
      <c r="K19" s="31"/>
      <c r="L19" s="31"/>
      <c r="M19" s="31"/>
      <c r="N19" s="31"/>
      <c r="O19" s="31"/>
    </row>
    <row r="20" spans="1:30" x14ac:dyDescent="0.25">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04" t="s">
        <v>15</v>
      </c>
      <c r="E21" s="504"/>
      <c r="F21" s="504"/>
      <c r="G21" s="504"/>
      <c r="H21" s="504"/>
      <c r="K21" s="31"/>
      <c r="L21" s="31"/>
      <c r="M21" s="31"/>
      <c r="N21" s="31"/>
      <c r="O21" s="50"/>
    </row>
    <row r="22" spans="1:30" x14ac:dyDescent="0.25">
      <c r="A22" s="31" t="s">
        <v>15</v>
      </c>
      <c r="B22" s="31"/>
      <c r="C22" s="82" t="s">
        <v>15</v>
      </c>
      <c r="D22" s="504" t="s">
        <v>15</v>
      </c>
      <c r="E22" s="504"/>
      <c r="F22" s="504"/>
      <c r="G22" s="504"/>
      <c r="H22" s="504"/>
      <c r="I22" s="23"/>
      <c r="J22" s="23"/>
      <c r="K22" s="31"/>
      <c r="L22" s="31"/>
      <c r="M22" s="31"/>
      <c r="N22" s="31"/>
      <c r="O22" s="50"/>
    </row>
    <row r="23" spans="1:30" x14ac:dyDescent="0.25">
      <c r="A23" s="31"/>
      <c r="B23" s="31"/>
      <c r="C23" s="33"/>
      <c r="D23" s="33"/>
      <c r="E23" s="33"/>
      <c r="F23" s="33"/>
      <c r="G23" s="23"/>
      <c r="H23" s="23"/>
      <c r="I23" s="23"/>
      <c r="J23" s="23"/>
      <c r="K23" s="31"/>
      <c r="L23" s="31"/>
      <c r="M23" s="31"/>
      <c r="N23" s="31"/>
      <c r="O23" s="31"/>
    </row>
    <row r="24" spans="1:30" x14ac:dyDescent="0.25">
      <c r="A24" s="28" t="s">
        <v>31</v>
      </c>
      <c r="B24" s="22"/>
      <c r="C24" s="22"/>
      <c r="D24" s="22"/>
      <c r="E24" s="22"/>
      <c r="F24" s="22"/>
      <c r="G24" s="486" t="s">
        <v>68</v>
      </c>
      <c r="H24" s="487"/>
      <c r="I24" s="487"/>
      <c r="J24" s="488"/>
      <c r="K24" s="22"/>
      <c r="L24" s="489" t="s">
        <v>69</v>
      </c>
      <c r="M24" s="489"/>
      <c r="N24" s="489"/>
      <c r="O24" s="489"/>
    </row>
    <row r="25" spans="1:30" x14ac:dyDescent="0.25">
      <c r="A25" s="18"/>
      <c r="B25" s="18"/>
      <c r="C25" s="18"/>
      <c r="D25" s="18"/>
      <c r="E25" s="18"/>
      <c r="F25" s="18"/>
      <c r="G25" s="8" t="s">
        <v>65</v>
      </c>
      <c r="H25" s="8" t="s">
        <v>66</v>
      </c>
      <c r="I25" s="8" t="s">
        <v>67</v>
      </c>
      <c r="J25" s="112" t="s">
        <v>34</v>
      </c>
      <c r="K25" s="18"/>
      <c r="L25" s="283" t="s">
        <v>65</v>
      </c>
      <c r="M25" s="283" t="s">
        <v>66</v>
      </c>
      <c r="N25" s="283" t="s">
        <v>67</v>
      </c>
      <c r="O25" s="132" t="s">
        <v>34</v>
      </c>
      <c r="P25" s="43" t="s">
        <v>57</v>
      </c>
    </row>
    <row r="26" spans="1:30" x14ac:dyDescent="0.25">
      <c r="A26" t="s">
        <v>32</v>
      </c>
      <c r="G26" s="86"/>
      <c r="H26" s="86"/>
      <c r="I26" s="86">
        <v>9.4</v>
      </c>
      <c r="J26" s="86">
        <f>SUM(G26:I26)</f>
        <v>9.4</v>
      </c>
      <c r="L26" s="88"/>
      <c r="M26" s="88"/>
      <c r="N26" s="88">
        <f>I26</f>
        <v>9.4</v>
      </c>
      <c r="O26" s="209">
        <f>SUM(L26:N26)</f>
        <v>9.4</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ROUND(MAX(D14,D15,('Customer Info'!B14-100)*0.6,('Customer Info'!B16-100)*0.6),1)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5">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5">
      <c r="A30" s="37" t="s">
        <v>50</v>
      </c>
      <c r="B30" s="37"/>
      <c r="C30" s="37"/>
      <c r="D30" s="38"/>
      <c r="E30" s="38"/>
      <c r="F30" s="37"/>
      <c r="G30" s="37"/>
      <c r="H30" s="37"/>
      <c r="I30" s="37"/>
      <c r="J30" s="37"/>
      <c r="K30" s="39"/>
      <c r="L30" s="40"/>
      <c r="M30" s="40"/>
      <c r="N30" s="40">
        <f>SUM(N26:N29)</f>
        <v>9.4</v>
      </c>
      <c r="O30" s="40">
        <f>SUM(O26:O29)</f>
        <v>9.4</v>
      </c>
    </row>
    <row r="31" spans="1:30" x14ac:dyDescent="0.25">
      <c r="A31" s="89"/>
      <c r="B31" s="89"/>
      <c r="C31" s="90"/>
      <c r="D31" s="90"/>
      <c r="E31" s="90"/>
      <c r="F31" s="90"/>
      <c r="G31" s="91"/>
      <c r="H31" s="91"/>
      <c r="I31" s="91"/>
      <c r="J31" s="91"/>
      <c r="K31" s="89"/>
      <c r="L31" s="89"/>
      <c r="M31" s="89"/>
      <c r="N31" s="89"/>
      <c r="O31" s="89"/>
      <c r="P31" s="89"/>
    </row>
    <row r="32" spans="1:30" x14ac:dyDescent="0.25">
      <c r="A32" s="41" t="s">
        <v>70</v>
      </c>
      <c r="D32" s="1"/>
      <c r="E32" s="1"/>
      <c r="K32" s="36"/>
      <c r="L32" s="36"/>
      <c r="M32" s="36"/>
      <c r="N32" s="36"/>
      <c r="O32" s="34"/>
      <c r="P32" s="34"/>
    </row>
    <row r="33" spans="1:221" x14ac:dyDescent="0.25">
      <c r="A33" s="37"/>
      <c r="D33" s="1"/>
      <c r="E33" s="1"/>
      <c r="K33" s="36"/>
      <c r="L33" s="36"/>
      <c r="M33" s="36"/>
      <c r="N33" s="36"/>
      <c r="O33" s="34"/>
    </row>
    <row r="34" spans="1:221" x14ac:dyDescent="0.25">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5">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5">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5">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5">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5">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5">
      <c r="A40" s="241" t="s">
        <v>210</v>
      </c>
      <c r="B40" s="78"/>
      <c r="C40" s="78"/>
      <c r="D40" s="1">
        <f>IF($C$16&lt;0,0,IF($C$16&gt;833000,833000,$C$16))</f>
        <v>0</v>
      </c>
      <c r="E40" s="101" t="s">
        <v>41</v>
      </c>
      <c r="F40" s="102" t="s">
        <v>8</v>
      </c>
      <c r="G40" s="103"/>
      <c r="H40" s="103"/>
      <c r="I40" s="103">
        <f>'Rider Rates'!D49</f>
        <v>1.8006999999999999E-3</v>
      </c>
      <c r="J40" s="103">
        <f>SUM(G40:I40)</f>
        <v>1.8006999999999999E-3</v>
      </c>
      <c r="K40" s="104" t="s">
        <v>42</v>
      </c>
      <c r="L40" s="105"/>
      <c r="M40" s="105"/>
      <c r="N40" s="87">
        <f>D40*J40</f>
        <v>0</v>
      </c>
      <c r="O40" s="105">
        <f t="shared" si="0"/>
        <v>0</v>
      </c>
      <c r="P40" s="245">
        <f>'Rider Rates'!E49</f>
        <v>45658</v>
      </c>
    </row>
    <row r="41" spans="1:221" x14ac:dyDescent="0.25">
      <c r="A41" s="210" t="s">
        <v>189</v>
      </c>
      <c r="B41" s="78"/>
      <c r="C41" s="78"/>
      <c r="D41" s="1">
        <f>IF($C$16&lt;0,0,$C$16)</f>
        <v>0</v>
      </c>
      <c r="E41" s="113" t="s">
        <v>41</v>
      </c>
      <c r="F41" s="102" t="s">
        <v>8</v>
      </c>
      <c r="G41" s="103"/>
      <c r="H41" s="103">
        <f>'Rider Rates'!$B$57</f>
        <v>4.5750000000000001E-4</v>
      </c>
      <c r="I41" s="103"/>
      <c r="J41" s="103">
        <f>SUM(G41:I41)</f>
        <v>4.5750000000000001E-4</v>
      </c>
      <c r="K41" s="104" t="s">
        <v>42</v>
      </c>
      <c r="L41" s="105"/>
      <c r="M41" s="105">
        <f>ROUND(D41*H41,2)</f>
        <v>0</v>
      </c>
      <c r="N41" s="205"/>
      <c r="O41" s="105">
        <f t="shared" si="0"/>
        <v>0</v>
      </c>
      <c r="P41" s="245">
        <f>'Rider Rates'!$D$57</f>
        <v>45747</v>
      </c>
    </row>
    <row r="42" spans="1:221" x14ac:dyDescent="0.25">
      <c r="A42" s="210" t="s">
        <v>189</v>
      </c>
      <c r="B42" s="78"/>
      <c r="C42" s="78"/>
      <c r="D42" s="49">
        <f>ROUND(MAX(D14,('Customer Info'!B14-100)*0.6,('Customer Info'!B16-100)*0.6),1)</f>
        <v>0</v>
      </c>
      <c r="E42" s="35" t="s">
        <v>64</v>
      </c>
      <c r="F42" s="4" t="s">
        <v>8</v>
      </c>
      <c r="G42" s="103"/>
      <c r="H42" s="239">
        <f>'Rider Rates'!$B$62</f>
        <v>6.95</v>
      </c>
      <c r="I42" s="103"/>
      <c r="J42" s="239">
        <f>SUM(G42:I42)</f>
        <v>6.95</v>
      </c>
      <c r="K42" s="104" t="s">
        <v>44</v>
      </c>
      <c r="L42" s="105"/>
      <c r="M42" s="105">
        <f>ROUND(D42*H42,2)</f>
        <v>0</v>
      </c>
      <c r="N42" s="205"/>
      <c r="O42" s="105">
        <f t="shared" si="0"/>
        <v>0</v>
      </c>
      <c r="P42" s="245">
        <f>'Rider Rates'!$D$62</f>
        <v>45747</v>
      </c>
    </row>
    <row r="43" spans="1:221" x14ac:dyDescent="0.25">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5">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5">
      <c r="A45" s="99" t="s">
        <v>81</v>
      </c>
      <c r="B45" s="78"/>
      <c r="C45" s="78"/>
      <c r="D45" s="208">
        <f>$N$30</f>
        <v>9.4</v>
      </c>
      <c r="E45" s="101" t="s">
        <v>122</v>
      </c>
      <c r="F45" s="102" t="s">
        <v>8</v>
      </c>
      <c r="G45" s="111"/>
      <c r="H45" s="112"/>
      <c r="I45" s="120">
        <f>'Rider Rates'!$B$85</f>
        <v>1.9512100000000001E-2</v>
      </c>
      <c r="J45" s="120">
        <f>SUM(H45:I45)</f>
        <v>1.9512100000000001E-2</v>
      </c>
      <c r="K45" s="104"/>
      <c r="L45" s="105"/>
      <c r="M45" s="105"/>
      <c r="N45" s="105">
        <f>ROUND(N$30*I45,2)</f>
        <v>0.18</v>
      </c>
      <c r="O45" s="209">
        <f t="shared" si="0"/>
        <v>0.18</v>
      </c>
      <c r="P45" s="245">
        <f>'Rider Rates'!$D$85</f>
        <v>45747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5">
      <c r="A46" s="99" t="s">
        <v>82</v>
      </c>
      <c r="B46" s="78"/>
      <c r="C46" s="78"/>
      <c r="D46" s="208">
        <f>$N$30</f>
        <v>9.4</v>
      </c>
      <c r="E46" s="101" t="s">
        <v>122</v>
      </c>
      <c r="F46" s="102" t="s">
        <v>8</v>
      </c>
      <c r="G46" s="114"/>
      <c r="H46" s="115"/>
      <c r="I46" s="120">
        <f>'Rider Rates'!$B$87</f>
        <v>6.6985699999999995E-2</v>
      </c>
      <c r="J46" s="120">
        <f>SUM(H46:I46)</f>
        <v>6.6985699999999995E-2</v>
      </c>
      <c r="K46" s="104"/>
      <c r="L46" s="105"/>
      <c r="M46" s="105"/>
      <c r="N46" s="105">
        <f>ROUND(N$30*I46,2)</f>
        <v>0.63</v>
      </c>
      <c r="O46" s="209">
        <f t="shared" si="0"/>
        <v>0.63</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5">
      <c r="A47" s="210" t="s">
        <v>206</v>
      </c>
      <c r="B47" s="78"/>
      <c r="C47" s="78"/>
      <c r="D47" s="195"/>
      <c r="E47" s="113" t="s">
        <v>115</v>
      </c>
      <c r="F47" s="106"/>
      <c r="G47" s="114"/>
      <c r="H47" s="115"/>
      <c r="I47" s="196">
        <f>'Rider Rates'!$B$91</f>
        <v>18.72</v>
      </c>
      <c r="J47" s="196">
        <f>SUM(G47:I47)</f>
        <v>18.72</v>
      </c>
      <c r="K47" s="104"/>
      <c r="L47" s="105"/>
      <c r="M47" s="105"/>
      <c r="N47" s="105">
        <f>I47</f>
        <v>18.72</v>
      </c>
      <c r="O47" s="105">
        <f>SUM(L47:N47)</f>
        <v>18.72</v>
      </c>
      <c r="P47" s="245">
        <f>'Rider Rates'!$D$91</f>
        <v>45747</v>
      </c>
    </row>
    <row r="48" spans="1:221" x14ac:dyDescent="0.25">
      <c r="A48" s="99" t="s">
        <v>156</v>
      </c>
      <c r="B48" s="78"/>
      <c r="C48" s="78"/>
      <c r="D48" s="208">
        <f>$N$30</f>
        <v>9.4</v>
      </c>
      <c r="E48" s="101" t="s">
        <v>122</v>
      </c>
      <c r="F48" s="102" t="s">
        <v>8</v>
      </c>
      <c r="G48" s="114"/>
      <c r="H48" s="115"/>
      <c r="I48" s="120">
        <f>'Rider Rates'!$B$105</f>
        <v>0.24140039999999999</v>
      </c>
      <c r="J48" s="120">
        <f>SUM(H48:I48)</f>
        <v>0.24140039999999999</v>
      </c>
      <c r="K48" s="104"/>
      <c r="L48" s="105"/>
      <c r="M48" s="105"/>
      <c r="N48" s="105">
        <f>ROUND(N$30*I48,2)</f>
        <v>2.27</v>
      </c>
      <c r="O48" s="105">
        <f t="shared" si="0"/>
        <v>2.27</v>
      </c>
      <c r="P48" s="245">
        <f>'Rider Rates'!$D$105</f>
        <v>45716</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217</v>
      </c>
      <c r="B49" s="78"/>
      <c r="C49" s="78"/>
      <c r="D49" s="195"/>
      <c r="E49" s="113" t="s">
        <v>115</v>
      </c>
      <c r="F49" s="106"/>
      <c r="G49" s="114"/>
      <c r="H49" s="115"/>
      <c r="I49" s="258">
        <f>'Rider Rates'!B121</f>
        <v>4.84</v>
      </c>
      <c r="J49" s="196">
        <f t="shared" ref="J49:J54" si="1">SUM(G49:I49)</f>
        <v>4.84</v>
      </c>
      <c r="K49" s="104"/>
      <c r="L49" s="105"/>
      <c r="M49" s="105"/>
      <c r="N49" s="260">
        <f>I49</f>
        <v>4.84</v>
      </c>
      <c r="O49" s="105">
        <f t="shared" ref="O49:O52" si="2">SUM(L49:N49)</f>
        <v>4.84</v>
      </c>
      <c r="P49" s="245">
        <f>'Rider Rates'!D121</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233</v>
      </c>
      <c r="B51" s="78"/>
      <c r="C51" s="78"/>
      <c r="D51" s="100">
        <f>IF(C16&lt;0,0,IF(C16&gt;833000,833000,C16))</f>
        <v>0</v>
      </c>
      <c r="E51" s="101" t="s">
        <v>41</v>
      </c>
      <c r="F51" s="102" t="s">
        <v>8</v>
      </c>
      <c r="G51" s="265"/>
      <c r="H51" s="265"/>
      <c r="I51" s="265">
        <f>'Rider Rates'!$B$125</f>
        <v>2.9050000000000001E-4</v>
      </c>
      <c r="J51" s="265">
        <f t="shared" si="1"/>
        <v>2.9050000000000001E-4</v>
      </c>
      <c r="K51" s="104" t="s">
        <v>42</v>
      </c>
      <c r="L51" s="266"/>
      <c r="M51" s="266"/>
      <c r="N51" s="266">
        <f>IF(D51*J51&gt;'Rider Rates'!$C$125,'Rider Rates'!$C$125,D51*J51)</f>
        <v>0</v>
      </c>
      <c r="O51" s="266">
        <f t="shared" si="2"/>
        <v>0</v>
      </c>
      <c r="P51" s="264">
        <f>'Rider Rates'!$E$125</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234</v>
      </c>
      <c r="B52" s="78"/>
      <c r="C52" s="78"/>
      <c r="D52" s="123">
        <f>IF(C16&gt;833000,C16-833000,0)</f>
        <v>0</v>
      </c>
      <c r="E52" s="101" t="s">
        <v>41</v>
      </c>
      <c r="F52" s="102" t="s">
        <v>8</v>
      </c>
      <c r="G52" s="265"/>
      <c r="H52" s="265"/>
      <c r="I52" s="265">
        <f>'Rider Rates'!$B$126</f>
        <v>0</v>
      </c>
      <c r="J52" s="265">
        <f t="shared" si="1"/>
        <v>0</v>
      </c>
      <c r="K52" s="104" t="s">
        <v>42</v>
      </c>
      <c r="L52" s="266"/>
      <c r="M52" s="266"/>
      <c r="N52" s="266">
        <f>D52*J52</f>
        <v>0</v>
      </c>
      <c r="O52" s="266">
        <f t="shared" si="2"/>
        <v>0</v>
      </c>
      <c r="P52" s="264">
        <f>'Rider Rates'!$E$126</f>
        <v>45658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242</v>
      </c>
      <c r="B53" s="78"/>
      <c r="C53" s="78"/>
      <c r="D53" s="100">
        <f>D16</f>
        <v>0</v>
      </c>
      <c r="E53" s="101" t="s">
        <v>41</v>
      </c>
      <c r="F53" s="249" t="s">
        <v>8</v>
      </c>
      <c r="G53" s="103"/>
      <c r="H53" s="103"/>
      <c r="I53" s="103">
        <f>'Rider Rates'!$B$130</f>
        <v>0</v>
      </c>
      <c r="J53" s="237">
        <f t="shared" si="1"/>
        <v>0</v>
      </c>
      <c r="K53" s="104" t="s">
        <v>42</v>
      </c>
      <c r="L53" s="105"/>
      <c r="M53" s="105"/>
      <c r="N53" s="105">
        <f>D53*J53</f>
        <v>0</v>
      </c>
      <c r="O53" s="105">
        <f>SUM(L53:N53)</f>
        <v>0</v>
      </c>
      <c r="P53" s="245">
        <f>'Rider Rates'!$D$130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241</v>
      </c>
      <c r="B54" s="78"/>
      <c r="C54" s="78"/>
      <c r="D54" s="100"/>
      <c r="E54" s="101" t="s">
        <v>115</v>
      </c>
      <c r="F54" s="102" t="s">
        <v>8</v>
      </c>
      <c r="G54" s="263"/>
      <c r="H54" s="263"/>
      <c r="I54" s="263">
        <f>'Rider Rates'!$B$137</f>
        <v>0</v>
      </c>
      <c r="J54" s="263">
        <f t="shared" si="1"/>
        <v>0</v>
      </c>
      <c r="K54" s="104"/>
      <c r="L54" s="209"/>
      <c r="M54" s="209"/>
      <c r="N54" s="209">
        <f>J54</f>
        <v>0</v>
      </c>
      <c r="O54" s="209">
        <f>SUM(L54:N54)</f>
        <v>0</v>
      </c>
      <c r="P54" s="264">
        <f>'Rider Rates'!$D$137</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179" t="s">
        <v>71</v>
      </c>
      <c r="B56" s="148"/>
      <c r="C56" s="148"/>
      <c r="D56" s="180"/>
      <c r="E56" s="181"/>
      <c r="F56" s="182"/>
      <c r="G56" s="182"/>
      <c r="H56" s="182"/>
      <c r="I56" s="182"/>
      <c r="J56" s="182"/>
      <c r="K56" s="183"/>
      <c r="L56" s="169">
        <f>SUM(L34:L55)</f>
        <v>0</v>
      </c>
      <c r="M56" s="169">
        <f t="shared" ref="M56:O56" si="3">SUM(M34:M55)</f>
        <v>0</v>
      </c>
      <c r="N56" s="169">
        <f t="shared" si="3"/>
        <v>26.639999999999997</v>
      </c>
      <c r="O56" s="169">
        <f t="shared" si="3"/>
        <v>26.639999999999997</v>
      </c>
      <c r="P56" s="184"/>
    </row>
    <row r="57" spans="1:221" x14ac:dyDescent="0.25">
      <c r="A57" s="37"/>
      <c r="D57" s="1"/>
      <c r="E57" s="35"/>
      <c r="F57" s="4"/>
      <c r="G57" s="42"/>
      <c r="H57" s="42"/>
      <c r="I57" s="42"/>
      <c r="J57" s="42"/>
      <c r="K57" s="36"/>
      <c r="L57" s="36"/>
      <c r="M57" s="36"/>
      <c r="N57" s="36"/>
      <c r="O57" s="34"/>
      <c r="P57" s="36"/>
    </row>
    <row r="58" spans="1:221" x14ac:dyDescent="0.25">
      <c r="A58" s="284" t="s">
        <v>72</v>
      </c>
      <c r="B58" s="92"/>
      <c r="C58" s="92"/>
      <c r="D58" s="92"/>
      <c r="E58" s="92"/>
      <c r="F58" s="92"/>
      <c r="G58" s="92"/>
      <c r="H58" s="92"/>
      <c r="I58" s="92"/>
      <c r="J58" s="92"/>
      <c r="K58" s="92"/>
      <c r="L58" s="98">
        <f>L30+L56</f>
        <v>0</v>
      </c>
      <c r="M58" s="98">
        <f>M30+M56</f>
        <v>0</v>
      </c>
      <c r="N58" s="98">
        <f>N30+N56</f>
        <v>36.04</v>
      </c>
      <c r="O58" s="98">
        <f>O30+O56</f>
        <v>36.04</v>
      </c>
      <c r="P58" s="98"/>
    </row>
    <row r="59" spans="1:221" x14ac:dyDescent="0.25">
      <c r="A59" s="37"/>
      <c r="B59" s="37"/>
      <c r="C59" s="37"/>
      <c r="D59" s="37"/>
      <c r="E59" s="37"/>
      <c r="F59" s="37"/>
      <c r="G59" s="37"/>
      <c r="H59" s="37"/>
      <c r="I59" s="37"/>
      <c r="J59" s="37"/>
      <c r="K59" s="37"/>
      <c r="L59" s="37"/>
      <c r="M59" s="37"/>
      <c r="N59" s="37"/>
      <c r="O59" s="40"/>
      <c r="P59" s="40"/>
    </row>
    <row r="60" spans="1:221" x14ac:dyDescent="0.25">
      <c r="A60" s="37" t="s">
        <v>37</v>
      </c>
      <c r="B60" s="37"/>
      <c r="C60" s="37"/>
      <c r="D60" s="37"/>
      <c r="E60" s="37"/>
      <c r="F60" s="37"/>
      <c r="G60" s="37"/>
      <c r="H60" s="37"/>
      <c r="I60" s="37"/>
      <c r="J60" s="37"/>
      <c r="K60" s="37"/>
      <c r="L60" s="37"/>
      <c r="M60" s="37"/>
      <c r="N60" s="37"/>
      <c r="O60" s="45">
        <f>O26+O28+O56</f>
        <v>36.04</v>
      </c>
      <c r="P60" s="245">
        <v>40967</v>
      </c>
    </row>
    <row r="61" spans="1:221" x14ac:dyDescent="0.25">
      <c r="A61" s="37"/>
      <c r="B61" s="37"/>
      <c r="C61" s="37"/>
      <c r="D61" s="37"/>
      <c r="E61" s="37"/>
      <c r="F61" s="37"/>
      <c r="G61" s="46"/>
      <c r="H61" s="46"/>
      <c r="I61" s="46"/>
      <c r="J61" s="46"/>
      <c r="K61" s="36"/>
      <c r="L61" s="36"/>
      <c r="M61" s="36"/>
      <c r="N61" s="36"/>
      <c r="O61" s="40"/>
    </row>
    <row r="62" spans="1:221" x14ac:dyDescent="0.25">
      <c r="A62" s="41" t="s">
        <v>117</v>
      </c>
      <c r="B62" s="37"/>
      <c r="C62" s="37"/>
      <c r="D62" s="37"/>
      <c r="E62" s="37"/>
      <c r="F62" s="37"/>
      <c r="G62" s="46"/>
      <c r="H62" s="46"/>
      <c r="I62" s="46"/>
      <c r="J62" s="46"/>
      <c r="K62" s="36"/>
      <c r="L62" s="36"/>
      <c r="M62" s="36"/>
      <c r="N62" s="36"/>
      <c r="O62" s="138">
        <f>MAX($O$58,$O$60)</f>
        <v>36.04</v>
      </c>
    </row>
    <row r="63" spans="1:221" x14ac:dyDescent="0.25">
      <c r="A63" s="37"/>
      <c r="B63" s="37"/>
      <c r="C63" s="37"/>
      <c r="D63" s="37"/>
      <c r="E63" s="37"/>
      <c r="F63" s="37"/>
      <c r="G63" s="46"/>
      <c r="H63" s="46"/>
      <c r="I63" s="46"/>
      <c r="J63" s="46"/>
      <c r="K63" s="36"/>
      <c r="L63" s="36"/>
      <c r="M63" s="36"/>
      <c r="N63" s="36"/>
      <c r="O63" s="40"/>
    </row>
    <row r="64" spans="1:221" x14ac:dyDescent="0.25">
      <c r="A64" s="37"/>
      <c r="B64" s="37"/>
      <c r="C64" s="37"/>
      <c r="D64" s="37"/>
      <c r="E64" s="37"/>
      <c r="F64" s="37"/>
      <c r="G64" s="96" t="s">
        <v>86</v>
      </c>
      <c r="H64" s="46"/>
      <c r="I64" s="37"/>
      <c r="J64" s="46"/>
      <c r="K64" s="36"/>
      <c r="L64" s="191"/>
      <c r="M64" s="191"/>
      <c r="N64" s="191"/>
      <c r="O64" s="191">
        <f>ROUND(IF($C$16&lt;1,0,$O$62/($C$16*100)*10000),2)</f>
        <v>0</v>
      </c>
      <c r="P64" s="37" t="s">
        <v>87</v>
      </c>
    </row>
    <row r="65" spans="1:16" x14ac:dyDescent="0.25">
      <c r="A65" s="37"/>
      <c r="B65" s="37"/>
      <c r="C65" s="37"/>
      <c r="D65" s="37"/>
      <c r="E65" s="37"/>
      <c r="F65" s="37"/>
      <c r="G65" s="242" t="s">
        <v>190</v>
      </c>
      <c r="H65" s="136"/>
      <c r="I65" s="133"/>
      <c r="J65" s="136"/>
      <c r="K65" s="137"/>
      <c r="L65" s="78"/>
      <c r="M65" s="78"/>
      <c r="N65" s="78"/>
      <c r="O65" s="243">
        <f>ROUND(IF($C$16&lt;1,0,(L58)/($C$16*100)*10000),2)</f>
        <v>0</v>
      </c>
      <c r="P65" s="25" t="s">
        <v>87</v>
      </c>
    </row>
    <row r="66" spans="1:16" x14ac:dyDescent="0.25">
      <c r="A66" s="37"/>
      <c r="B66" s="37"/>
      <c r="C66" s="37"/>
      <c r="D66" s="37"/>
      <c r="E66" s="37"/>
      <c r="F66" s="37"/>
      <c r="G66" s="96"/>
      <c r="H66" s="46"/>
      <c r="I66" s="96"/>
      <c r="J66" s="46"/>
      <c r="K66" s="36"/>
      <c r="L66" s="36"/>
      <c r="M66" s="36"/>
      <c r="N66" s="36"/>
      <c r="O66" s="130"/>
      <c r="P66" s="37"/>
    </row>
    <row r="67" spans="1:16" ht="20.25" customHeight="1" x14ac:dyDescent="0.4">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5">
      <c r="A68" s="37"/>
      <c r="B68" s="37"/>
      <c r="C68" s="37"/>
      <c r="D68" s="54"/>
      <c r="E68" s="3"/>
      <c r="F68" s="4"/>
      <c r="G68" s="55"/>
      <c r="H68" s="55"/>
      <c r="I68" s="93"/>
      <c r="J68" s="55"/>
      <c r="K68" s="37"/>
      <c r="L68" s="37"/>
      <c r="M68" s="37"/>
      <c r="N68" s="37"/>
      <c r="O68" s="40"/>
    </row>
    <row r="69" spans="1:16" x14ac:dyDescent="0.25">
      <c r="A69" s="37"/>
      <c r="B69" s="37"/>
      <c r="C69" s="37"/>
      <c r="D69" s="54"/>
      <c r="E69" s="3"/>
      <c r="F69" s="4"/>
      <c r="G69" s="55"/>
      <c r="H69" s="55"/>
      <c r="I69" s="55"/>
      <c r="J69" s="55"/>
      <c r="K69" s="37"/>
      <c r="L69" s="37"/>
      <c r="M69" s="37"/>
      <c r="N69" s="37"/>
      <c r="O69" s="40"/>
    </row>
    <row r="70" spans="1:16" x14ac:dyDescent="0.25">
      <c r="A70" s="41"/>
      <c r="B70" s="37"/>
      <c r="C70" s="37"/>
      <c r="D70" s="37"/>
      <c r="E70" s="37"/>
      <c r="F70" s="37"/>
      <c r="G70" s="37"/>
      <c r="H70" s="37"/>
      <c r="J70" s="37"/>
      <c r="K70" s="37"/>
      <c r="L70" s="40"/>
      <c r="M70" s="40"/>
      <c r="N70" s="40"/>
      <c r="O70" s="138"/>
    </row>
    <row r="71" spans="1:16" x14ac:dyDescent="0.25">
      <c r="B71" s="37"/>
      <c r="C71" s="37"/>
      <c r="D71" s="37"/>
      <c r="E71" s="37"/>
      <c r="F71" s="37"/>
      <c r="G71" s="96"/>
      <c r="H71" s="37"/>
      <c r="I71" s="37"/>
      <c r="J71" s="37"/>
      <c r="K71" s="37"/>
      <c r="L71" s="60"/>
      <c r="M71" s="60"/>
      <c r="N71" s="60"/>
      <c r="O71" s="130"/>
      <c r="P71" s="37"/>
    </row>
    <row r="72" spans="1:16" x14ac:dyDescent="0.25">
      <c r="G72" s="133"/>
      <c r="H72" s="56"/>
      <c r="I72" s="133"/>
      <c r="J72" s="56"/>
      <c r="K72" s="56"/>
      <c r="L72" s="134"/>
      <c r="M72" s="134"/>
      <c r="N72" s="134"/>
      <c r="O72" s="135"/>
      <c r="P72" s="25"/>
    </row>
    <row r="74" spans="1:16" x14ac:dyDescent="0.25">
      <c r="A74" s="474"/>
    </row>
    <row r="75" spans="1:16" x14ac:dyDescent="0.25">
      <c r="A75" s="474"/>
    </row>
    <row r="76" spans="1:16" x14ac:dyDescent="0.25">
      <c r="A76" s="474"/>
    </row>
    <row r="77" spans="1:16" x14ac:dyDescent="0.25">
      <c r="A77" s="474"/>
    </row>
    <row r="78" spans="1:16" x14ac:dyDescent="0.25">
      <c r="A78" s="474"/>
    </row>
    <row r="79" spans="1:16" x14ac:dyDescent="0.25">
      <c r="A79" s="474"/>
    </row>
    <row r="80" spans="1:16" x14ac:dyDescent="0.25">
      <c r="A80" s="474"/>
    </row>
    <row r="81" spans="1:1" x14ac:dyDescent="0.25">
      <c r="A81" s="474"/>
    </row>
    <row r="82" spans="1:1" x14ac:dyDescent="0.25">
      <c r="A82" s="474"/>
    </row>
    <row r="83" spans="1:1" x14ac:dyDescent="0.25">
      <c r="A83" s="474"/>
    </row>
    <row r="84" spans="1:1" x14ac:dyDescent="0.25">
      <c r="A84" s="474"/>
    </row>
    <row r="85" spans="1:1" x14ac:dyDescent="0.25">
      <c r="A85" s="474"/>
    </row>
    <row r="86" spans="1:1" x14ac:dyDescent="0.25">
      <c r="A86" s="474"/>
    </row>
    <row r="87" spans="1:1" x14ac:dyDescent="0.25">
      <c r="A87" s="474"/>
    </row>
    <row r="88" spans="1:1" x14ac:dyDescent="0.25">
      <c r="A88" s="474"/>
    </row>
  </sheetData>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Info">
                <anchor moveWithCells="1">
                  <from>
                    <xdr:col>0</xdr:col>
                    <xdr:colOff>38100</xdr:colOff>
                    <xdr:row>0</xdr:row>
                    <xdr:rowOff>45720</xdr:rowOff>
                  </from>
                  <to>
                    <xdr:col>0</xdr:col>
                    <xdr:colOff>563880</xdr:colOff>
                    <xdr:row>1</xdr:row>
                    <xdr:rowOff>38100</xdr:rowOff>
                  </to>
                </anchor>
              </controlPr>
            </control>
          </mc:Choice>
        </mc:AlternateContent>
        <mc:AlternateContent xmlns:mc="http://schemas.openxmlformats.org/markup-compatibility/2006">
          <mc:Choice Requires="x14">
            <control shapeId="121858" r:id="rId5" name="Button 2">
              <controlPr defaultSize="0" print="0" autoFill="0" autoPict="0" macro="[0]!Info">
                <anchor moveWithCells="1">
                  <from>
                    <xdr:col>15</xdr:col>
                    <xdr:colOff>411480</xdr:colOff>
                    <xdr:row>82</xdr:row>
                    <xdr:rowOff>76200</xdr:rowOff>
                  </from>
                  <to>
                    <xdr:col>16</xdr:col>
                    <xdr:colOff>38100</xdr:colOff>
                    <xdr:row>83</xdr:row>
                    <xdr:rowOff>144780</xdr:rowOff>
                  </to>
                </anchor>
              </controlPr>
            </control>
          </mc:Choice>
        </mc:AlternateContent>
        <mc:AlternateContent xmlns:mc="http://schemas.openxmlformats.org/markup-compatibility/2006">
          <mc:Choice Requires="x14">
            <control shapeId="121859"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1860"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1861"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1862"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1863" r:id="rId10" name="Button 7">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121864" r:id="rId11" name="Button 8">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121865" r:id="rId12" name="Button 9">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121866" r:id="rId13" name="Button 10">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121867" r:id="rId14" name="Button 11">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121868" r:id="rId15" name="Button 12">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121869" r:id="rId16" name="Button 13">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121870" r:id="rId17" name="Button 14">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121871" r:id="rId18" name="Button 15">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121872" r:id="rId19" name="Button 16">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121873" r:id="rId20" name="Button 17">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121874" r:id="rId21" name="Button 18">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121875" r:id="rId22" name="Button 19">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121876" r:id="rId23" name="Button 20">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121877" r:id="rId24" name="Button 21">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121878" r:id="rId25" name="Button 22">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121879" r:id="rId26" name="Button 23">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121880" r:id="rId27" name="Button 24">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121881" r:id="rId28" name="Button 25">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121882" r:id="rId29" name="Button 26">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121883" r:id="rId30" name="Button 27">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121884" r:id="rId31" name="Button 28">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121885" r:id="rId32" name="Button 29">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121886" r:id="rId33" name="Button 30">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121887" r:id="rId34" name="Button 31">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121888" r:id="rId35" name="Button 32">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121889" r:id="rId36" name="Button 33">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121890" r:id="rId37" name="Button 34">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121891" r:id="rId38" name="Button 35">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121892" r:id="rId39" name="Button 36">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121893" r:id="rId40" name="Button 37">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121894" r:id="rId41" name="Button 38">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121895" r:id="rId42" name="Button 39">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121896" r:id="rId43" name="Button 40">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121897" r:id="rId44" name="Button 41">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121898" r:id="rId45" name="Button 42">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121899" r:id="rId46" name="Button 43">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121900" r:id="rId47" name="Button 44">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121901" r:id="rId48" name="Button 45">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121902" r:id="rId49" name="Button 46">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121903" r:id="rId50" name="Button 47">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121904" r:id="rId51" name="Button 48">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121905" r:id="rId52" name="Button 49">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121906" r:id="rId53" name="Button 50">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121907" r:id="rId54" name="Button 51">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121908" r:id="rId55" name="Button 52">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121909" r:id="rId56" name="Button 53">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121910" r:id="rId57" name="Button 54">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121911" r:id="rId58" name="Button 55">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121912" r:id="rId59" name="Button 56">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121913" r:id="rId60" name="Button 57">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121914" r:id="rId61" name="Button 58">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IV88"/>
  <sheetViews>
    <sheetView showGridLines="0" topLeftCell="A15" zoomScale="80" zoomScaleNormal="80" workbookViewId="0">
      <selection activeCell="D42" sqref="D42"/>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0" hidden="1" customWidth="1"/>
  </cols>
  <sheetData>
    <row r="1" spans="1:256" ht="21" x14ac:dyDescent="0.4">
      <c r="A1" s="491" t="s">
        <v>120</v>
      </c>
      <c r="B1" s="491"/>
      <c r="C1" s="491"/>
      <c r="D1" s="491"/>
      <c r="E1" s="491"/>
      <c r="F1" s="491"/>
      <c r="G1" s="491"/>
      <c r="H1" s="491"/>
      <c r="I1" s="491"/>
      <c r="J1" s="491"/>
      <c r="K1" s="491"/>
      <c r="L1" s="491"/>
      <c r="M1" s="491"/>
      <c r="N1" s="491"/>
      <c r="O1" s="491"/>
      <c r="P1" s="491"/>
    </row>
    <row r="2" spans="1:256" ht="21" x14ac:dyDescent="0.4">
      <c r="A2" s="476" t="s">
        <v>277</v>
      </c>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476"/>
      <c r="AR2" s="476"/>
      <c r="AS2" s="476"/>
      <c r="AT2" s="476"/>
      <c r="AU2" s="476"/>
      <c r="AV2" s="476"/>
      <c r="AW2" s="476"/>
      <c r="AX2" s="476"/>
      <c r="AY2" s="476"/>
      <c r="AZ2" s="476"/>
      <c r="BA2" s="476"/>
      <c r="BB2" s="476"/>
      <c r="BC2" s="476"/>
      <c r="BD2" s="476"/>
      <c r="BE2" s="476"/>
      <c r="BF2" s="476"/>
      <c r="BG2" s="476"/>
      <c r="BH2" s="476"/>
      <c r="BI2" s="476"/>
      <c r="BJ2" s="476"/>
      <c r="BK2" s="476"/>
      <c r="BL2" s="476"/>
      <c r="BM2" s="476"/>
      <c r="BN2" s="476"/>
      <c r="BO2" s="476"/>
      <c r="BP2" s="476"/>
      <c r="BQ2" s="476"/>
      <c r="BR2" s="476"/>
      <c r="BS2" s="476"/>
      <c r="BT2" s="476"/>
      <c r="BU2" s="476"/>
      <c r="BV2" s="476"/>
      <c r="BW2" s="476"/>
      <c r="BX2" s="476"/>
      <c r="BY2" s="476"/>
      <c r="BZ2" s="476"/>
      <c r="CA2" s="476"/>
      <c r="CB2" s="476"/>
      <c r="CC2" s="476"/>
      <c r="CD2" s="476"/>
      <c r="CE2" s="476"/>
      <c r="CF2" s="476"/>
      <c r="CG2" s="476"/>
      <c r="CH2" s="476"/>
      <c r="CI2" s="476"/>
      <c r="CJ2" s="476"/>
      <c r="CK2" s="476"/>
      <c r="CL2" s="476"/>
      <c r="CM2" s="476"/>
      <c r="CN2" s="476"/>
      <c r="CO2" s="476"/>
      <c r="CP2" s="476"/>
      <c r="CQ2" s="476"/>
      <c r="CR2" s="476"/>
      <c r="CS2" s="476"/>
      <c r="CT2" s="476"/>
      <c r="CU2" s="476"/>
      <c r="CV2" s="476"/>
      <c r="CW2" s="476"/>
      <c r="CX2" s="476"/>
      <c r="CY2" s="476"/>
      <c r="CZ2" s="476"/>
      <c r="DA2" s="476"/>
      <c r="DB2" s="476"/>
      <c r="DC2" s="476"/>
      <c r="DD2" s="476"/>
      <c r="DE2" s="476"/>
      <c r="DF2" s="476"/>
      <c r="DG2" s="476"/>
      <c r="DH2" s="476"/>
      <c r="DI2" s="476"/>
      <c r="DJ2" s="476"/>
      <c r="DK2" s="476"/>
      <c r="DL2" s="476"/>
      <c r="DM2" s="476"/>
      <c r="DN2" s="476"/>
      <c r="DO2" s="476"/>
      <c r="DP2" s="476"/>
      <c r="DQ2" s="476"/>
      <c r="DR2" s="476"/>
      <c r="DS2" s="476"/>
      <c r="DT2" s="476"/>
      <c r="DU2" s="476"/>
      <c r="DV2" s="476"/>
      <c r="DW2" s="476"/>
      <c r="DX2" s="476"/>
      <c r="DY2" s="476"/>
      <c r="DZ2" s="476"/>
      <c r="EA2" s="476"/>
      <c r="EB2" s="476"/>
      <c r="EC2" s="476"/>
      <c r="ED2" s="476"/>
      <c r="EE2" s="476"/>
      <c r="EF2" s="476"/>
      <c r="EG2" s="476"/>
      <c r="EH2" s="476"/>
      <c r="EI2" s="476"/>
      <c r="EJ2" s="476"/>
      <c r="EK2" s="476"/>
      <c r="EL2" s="476"/>
      <c r="EM2" s="476"/>
      <c r="EN2" s="476"/>
      <c r="EO2" s="476"/>
      <c r="EP2" s="476"/>
      <c r="EQ2" s="476"/>
      <c r="ER2" s="476"/>
      <c r="ES2" s="476"/>
      <c r="ET2" s="476"/>
      <c r="EU2" s="476"/>
      <c r="EV2" s="476"/>
      <c r="EW2" s="476"/>
      <c r="EX2" s="476"/>
      <c r="EY2" s="476"/>
      <c r="EZ2" s="476"/>
      <c r="FA2" s="476"/>
      <c r="FB2" s="476"/>
      <c r="FC2" s="476"/>
      <c r="FD2" s="476"/>
      <c r="FE2" s="476"/>
      <c r="FF2" s="476"/>
      <c r="FG2" s="476"/>
      <c r="FH2" s="476"/>
      <c r="FI2" s="476"/>
      <c r="FJ2" s="476"/>
      <c r="FK2" s="476"/>
      <c r="FL2" s="476"/>
      <c r="FM2" s="476"/>
      <c r="FN2" s="476"/>
      <c r="FO2" s="476"/>
      <c r="FP2" s="476"/>
      <c r="FQ2" s="476"/>
      <c r="FR2" s="476"/>
      <c r="FS2" s="476"/>
      <c r="FT2" s="476"/>
      <c r="FU2" s="476"/>
      <c r="FV2" s="476"/>
      <c r="FW2" s="476"/>
      <c r="FX2" s="476"/>
      <c r="FY2" s="476"/>
      <c r="FZ2" s="476"/>
      <c r="GA2" s="476"/>
      <c r="GB2" s="476"/>
      <c r="GC2" s="476"/>
      <c r="GD2" s="476"/>
      <c r="GE2" s="476"/>
      <c r="GF2" s="476"/>
      <c r="GG2" s="476"/>
      <c r="GH2" s="476"/>
      <c r="GI2" s="476"/>
      <c r="GJ2" s="476"/>
      <c r="GK2" s="476"/>
      <c r="GL2" s="476"/>
      <c r="GM2" s="476"/>
      <c r="GN2" s="476"/>
      <c r="GO2" s="476"/>
      <c r="GP2" s="476"/>
      <c r="GQ2" s="476"/>
      <c r="GR2" s="476"/>
      <c r="GS2" s="476"/>
      <c r="GT2" s="476"/>
      <c r="GU2" s="476"/>
      <c r="GV2" s="476"/>
      <c r="GW2" s="476"/>
      <c r="GX2" s="476"/>
      <c r="GY2" s="476"/>
      <c r="GZ2" s="476"/>
      <c r="HA2" s="476"/>
      <c r="HB2" s="476"/>
      <c r="HC2" s="476"/>
      <c r="HD2" s="476"/>
      <c r="HE2" s="476"/>
      <c r="HF2" s="476"/>
      <c r="HG2" s="476"/>
      <c r="HH2" s="476"/>
      <c r="HI2" s="476"/>
      <c r="HJ2" s="476"/>
      <c r="HK2" s="476"/>
      <c r="HL2" s="476"/>
      <c r="HM2" s="476"/>
      <c r="HN2" s="476"/>
      <c r="HO2" s="476"/>
      <c r="HP2" s="476"/>
      <c r="HQ2" s="476"/>
      <c r="HR2" s="476"/>
      <c r="HS2" s="476"/>
      <c r="HT2" s="476"/>
      <c r="HU2" s="476"/>
      <c r="HV2" s="476"/>
      <c r="HW2" s="476"/>
      <c r="HX2" s="476"/>
      <c r="HY2" s="476"/>
      <c r="HZ2" s="476"/>
      <c r="IA2" s="476"/>
      <c r="IB2" s="476"/>
      <c r="IC2" s="476"/>
      <c r="ID2" s="476"/>
      <c r="IE2" s="476"/>
      <c r="IF2" s="476"/>
      <c r="IG2" s="476"/>
      <c r="IH2" s="476"/>
      <c r="II2" s="476"/>
      <c r="IJ2" s="476"/>
      <c r="IK2" s="476"/>
      <c r="IL2" s="476"/>
      <c r="IM2" s="476"/>
      <c r="IN2" s="476"/>
      <c r="IO2" s="476"/>
      <c r="IP2" s="476"/>
      <c r="IQ2" s="476"/>
      <c r="IR2" s="476"/>
      <c r="IS2" s="476"/>
      <c r="IT2" s="476"/>
      <c r="IU2" s="476"/>
      <c r="IV2" s="476"/>
    </row>
    <row r="3" spans="1:256" ht="17.399999999999999" x14ac:dyDescent="0.3">
      <c r="A3" s="492" t="s">
        <v>289</v>
      </c>
      <c r="B3" s="492"/>
      <c r="C3" s="492"/>
      <c r="D3" s="492"/>
      <c r="E3" s="492"/>
      <c r="F3" s="492"/>
      <c r="G3" s="492"/>
      <c r="H3" s="492"/>
      <c r="I3" s="492"/>
      <c r="J3" s="492"/>
      <c r="K3" s="492"/>
      <c r="L3" s="492"/>
      <c r="M3" s="492"/>
      <c r="N3" s="492"/>
      <c r="O3" s="492"/>
      <c r="P3" s="492"/>
    </row>
    <row r="4" spans="1:256" ht="15.6" x14ac:dyDescent="0.3">
      <c r="A4" s="477" t="str">
        <f>'Customer Info'!B11</f>
        <v>Breakdown of Charges Based on Entered Information</v>
      </c>
      <c r="B4" s="477"/>
      <c r="C4" s="477"/>
      <c r="D4" s="477"/>
      <c r="E4" s="477"/>
      <c r="F4" s="477"/>
      <c r="G4" s="477"/>
      <c r="H4" s="477"/>
      <c r="I4" s="477"/>
      <c r="J4" s="477"/>
      <c r="K4" s="477"/>
      <c r="L4" s="477"/>
      <c r="M4" s="477"/>
      <c r="N4" s="477"/>
      <c r="O4" s="477"/>
      <c r="P4" s="477"/>
    </row>
    <row r="5" spans="1:256" ht="15" x14ac:dyDescent="0.25">
      <c r="A5" s="75"/>
      <c r="B5" s="75"/>
      <c r="C5" s="75"/>
      <c r="D5" s="75"/>
      <c r="E5" s="75"/>
      <c r="F5" s="75"/>
      <c r="G5" s="75"/>
      <c r="H5" s="75"/>
      <c r="I5" s="75"/>
      <c r="J5" s="75"/>
      <c r="K5" s="75"/>
    </row>
    <row r="6" spans="1:256" x14ac:dyDescent="0.25">
      <c r="A6" s="282">
        <f ca="1">TODAY()</f>
        <v>45744</v>
      </c>
      <c r="B6" s="99" t="s">
        <v>291</v>
      </c>
      <c r="C6" s="274"/>
      <c r="D6" s="274"/>
      <c r="E6" s="274"/>
      <c r="F6" s="274"/>
      <c r="G6" s="274"/>
      <c r="H6" s="274"/>
      <c r="I6" s="274"/>
      <c r="J6" s="274"/>
      <c r="K6" s="274"/>
    </row>
    <row r="7" spans="1:256" ht="24.6" x14ac:dyDescent="0.4">
      <c r="A7" s="502"/>
      <c r="B7" s="502"/>
      <c r="C7" s="502"/>
      <c r="D7" s="502"/>
      <c r="E7" s="502"/>
      <c r="F7" s="502"/>
      <c r="G7" s="502"/>
      <c r="H7" s="502"/>
      <c r="I7" s="502"/>
      <c r="J7" s="502"/>
      <c r="K7" s="502"/>
      <c r="L7" s="502"/>
      <c r="M7" s="502"/>
      <c r="N7" s="502"/>
      <c r="O7" s="502"/>
      <c r="P7" s="502"/>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4</v>
      </c>
      <c r="C10" s="194" t="str">
        <f>LOOKUP(B10,R10:AD10,R11:AD11)</f>
        <v>April</v>
      </c>
      <c r="D10" s="133">
        <f>'Customer Info'!C9</f>
        <v>2025</v>
      </c>
      <c r="S10">
        <v>1</v>
      </c>
      <c r="T10">
        <v>2</v>
      </c>
      <c r="U10">
        <v>3</v>
      </c>
      <c r="V10">
        <v>4</v>
      </c>
      <c r="W10">
        <v>5</v>
      </c>
      <c r="X10">
        <v>6</v>
      </c>
      <c r="Y10">
        <v>7</v>
      </c>
      <c r="Z10">
        <v>8</v>
      </c>
      <c r="AA10">
        <v>9</v>
      </c>
      <c r="AB10">
        <v>10</v>
      </c>
      <c r="AC10">
        <v>11</v>
      </c>
      <c r="AD10">
        <v>12</v>
      </c>
    </row>
    <row r="11" spans="1:256" ht="15" customHeight="1" x14ac:dyDescent="0.25">
      <c r="A11" s="490"/>
      <c r="B11" s="490"/>
      <c r="C11" s="490"/>
      <c r="D11" s="490"/>
      <c r="E11" s="490"/>
      <c r="F11" s="490"/>
      <c r="G11" s="490"/>
      <c r="H11" s="490"/>
      <c r="I11" s="490"/>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5">
      <c r="A12" s="28" t="s">
        <v>27</v>
      </c>
      <c r="B12" s="22"/>
      <c r="C12" s="22"/>
      <c r="D12" s="22"/>
      <c r="E12" s="22"/>
      <c r="F12" s="22"/>
      <c r="G12" s="22"/>
      <c r="H12" s="22"/>
      <c r="I12" s="22"/>
      <c r="J12" s="22"/>
      <c r="K12" s="22"/>
      <c r="L12" s="22"/>
      <c r="M12" s="22"/>
      <c r="N12" s="22"/>
      <c r="O12" s="22"/>
      <c r="P12" s="22"/>
      <c r="R12" s="3" t="s">
        <v>187</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ROUND(C14*C20,1)</f>
        <v>0</v>
      </c>
      <c r="E14" s="29" t="s">
        <v>45</v>
      </c>
      <c r="F14" s="30"/>
      <c r="G14" s="29" t="s">
        <v>15</v>
      </c>
      <c r="I14" s="53" t="s">
        <v>15</v>
      </c>
      <c r="J14" s="29"/>
      <c r="K14" s="29"/>
      <c r="L14" s="29"/>
      <c r="M14" s="29"/>
      <c r="N14" s="29"/>
    </row>
    <row r="15" spans="1:256" x14ac:dyDescent="0.25">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5">
      <c r="A17" s="31" t="s">
        <v>283</v>
      </c>
      <c r="B17" s="31"/>
      <c r="C17" s="32">
        <f>'Customer Info'!$B$27</f>
        <v>0</v>
      </c>
      <c r="D17" s="32">
        <f>$C$17*$C$20</f>
        <v>0</v>
      </c>
      <c r="E17" s="31" t="s">
        <v>286</v>
      </c>
      <c r="F17" s="33"/>
      <c r="G17" s="31"/>
      <c r="H17" s="31"/>
      <c r="I17" s="31"/>
      <c r="J17" s="31"/>
      <c r="K17" s="31"/>
      <c r="L17" s="31"/>
      <c r="M17" s="31"/>
      <c r="N17" s="31"/>
      <c r="O17" s="31"/>
    </row>
    <row r="18" spans="1:30" x14ac:dyDescent="0.25">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5">
      <c r="A19" s="31" t="s">
        <v>285</v>
      </c>
      <c r="B19" s="31"/>
      <c r="C19" s="32"/>
      <c r="D19" s="285">
        <f>MAX(100,ROUND(1.15*(MAX('Customer Info'!$B$18*'GS PRI OAD'!C20,'Customer Info'!$B$19*'GS PRI OAD'!C20)),1))</f>
        <v>100</v>
      </c>
      <c r="E19" s="31" t="s">
        <v>287</v>
      </c>
      <c r="F19" s="33"/>
      <c r="G19" s="31"/>
      <c r="H19" s="31"/>
      <c r="I19" s="31"/>
      <c r="J19" s="31"/>
      <c r="K19" s="31"/>
      <c r="L19" s="31"/>
      <c r="M19" s="31"/>
      <c r="N19" s="31"/>
      <c r="O19" s="31"/>
    </row>
    <row r="20" spans="1:30" x14ac:dyDescent="0.25">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04" t="s">
        <v>15</v>
      </c>
      <c r="E21" s="504"/>
      <c r="F21" s="504"/>
      <c r="G21" s="504"/>
      <c r="H21" s="504"/>
      <c r="K21" s="31"/>
      <c r="L21" s="31"/>
      <c r="M21" s="31"/>
      <c r="N21" s="31"/>
      <c r="O21" s="50"/>
    </row>
    <row r="22" spans="1:30" x14ac:dyDescent="0.25">
      <c r="A22" s="31" t="s">
        <v>15</v>
      </c>
      <c r="B22" s="31"/>
      <c r="C22" s="82" t="s">
        <v>15</v>
      </c>
      <c r="D22" s="504" t="s">
        <v>15</v>
      </c>
      <c r="E22" s="504"/>
      <c r="F22" s="504"/>
      <c r="G22" s="504"/>
      <c r="H22" s="504"/>
      <c r="I22" s="23"/>
      <c r="J22" s="23"/>
      <c r="K22" s="31"/>
      <c r="L22" s="31"/>
      <c r="M22" s="31"/>
      <c r="N22" s="31"/>
      <c r="O22" s="50"/>
    </row>
    <row r="23" spans="1:30" x14ac:dyDescent="0.25">
      <c r="A23" s="31"/>
      <c r="B23" s="31"/>
      <c r="C23" s="33"/>
      <c r="D23" s="33"/>
      <c r="E23" s="33"/>
      <c r="F23" s="33"/>
      <c r="G23" s="23"/>
      <c r="H23" s="23"/>
      <c r="I23" s="23"/>
      <c r="J23" s="23"/>
      <c r="K23" s="31"/>
      <c r="L23" s="31"/>
      <c r="M23" s="31"/>
      <c r="N23" s="31"/>
      <c r="O23" s="31"/>
    </row>
    <row r="24" spans="1:30" x14ac:dyDescent="0.25">
      <c r="A24" s="28" t="s">
        <v>31</v>
      </c>
      <c r="B24" s="22"/>
      <c r="C24" s="22"/>
      <c r="D24" s="22"/>
      <c r="E24" s="22"/>
      <c r="F24" s="22"/>
      <c r="G24" s="486" t="s">
        <v>68</v>
      </c>
      <c r="H24" s="487"/>
      <c r="I24" s="487"/>
      <c r="J24" s="488"/>
      <c r="K24" s="22"/>
      <c r="L24" s="489" t="s">
        <v>69</v>
      </c>
      <c r="M24" s="489"/>
      <c r="N24" s="489"/>
      <c r="O24" s="489"/>
    </row>
    <row r="25" spans="1:30" x14ac:dyDescent="0.25">
      <c r="A25" s="18"/>
      <c r="B25" s="18"/>
      <c r="C25" s="18"/>
      <c r="D25" s="18"/>
      <c r="E25" s="18"/>
      <c r="F25" s="18"/>
      <c r="G25" s="8" t="s">
        <v>65</v>
      </c>
      <c r="H25" s="8" t="s">
        <v>66</v>
      </c>
      <c r="I25" s="8" t="s">
        <v>67</v>
      </c>
      <c r="J25" s="112" t="s">
        <v>34</v>
      </c>
      <c r="K25" s="18"/>
      <c r="L25" s="283" t="s">
        <v>65</v>
      </c>
      <c r="M25" s="283" t="s">
        <v>66</v>
      </c>
      <c r="N25" s="283" t="s">
        <v>67</v>
      </c>
      <c r="O25" s="132" t="s">
        <v>34</v>
      </c>
      <c r="P25" s="43" t="s">
        <v>57</v>
      </c>
    </row>
    <row r="26" spans="1:30" x14ac:dyDescent="0.25">
      <c r="A26" t="s">
        <v>32</v>
      </c>
      <c r="G26" s="86"/>
      <c r="H26" s="86"/>
      <c r="I26" s="86">
        <v>138.5</v>
      </c>
      <c r="J26" s="86">
        <f>SUM(G26:I26)</f>
        <v>138.5</v>
      </c>
      <c r="L26" s="88"/>
      <c r="M26" s="88"/>
      <c r="N26" s="88">
        <f>I26</f>
        <v>138.5</v>
      </c>
      <c r="O26" s="209">
        <f>SUM(L26:N26)</f>
        <v>138.5</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ROUND(MAX(D14,D15,('Customer Info'!B14-100)*0.6,('Customer Info'!B16-100)*0.6),1)</f>
        <v>0</v>
      </c>
      <c r="E28" s="29" t="s">
        <v>45</v>
      </c>
      <c r="F28" s="4" t="s">
        <v>8</v>
      </c>
      <c r="G28" s="85"/>
      <c r="H28" s="85"/>
      <c r="I28" s="85">
        <v>6.33</v>
      </c>
      <c r="J28" s="85">
        <f>SUM(G28:I28)</f>
        <v>6.33</v>
      </c>
      <c r="K28" s="36" t="s">
        <v>44</v>
      </c>
      <c r="L28" s="87"/>
      <c r="M28" s="87"/>
      <c r="N28" s="87">
        <f>ROUND($D28*I28,2)</f>
        <v>0</v>
      </c>
      <c r="O28" s="209">
        <f>SUM(L28:N28)</f>
        <v>0</v>
      </c>
      <c r="P28" s="245">
        <v>45261</v>
      </c>
    </row>
    <row r="29" spans="1:30" x14ac:dyDescent="0.25">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5">
      <c r="A30" s="37" t="s">
        <v>50</v>
      </c>
      <c r="B30" s="37"/>
      <c r="C30" s="37"/>
      <c r="D30" s="38"/>
      <c r="E30" s="38"/>
      <c r="F30" s="37"/>
      <c r="G30" s="37"/>
      <c r="H30" s="37"/>
      <c r="I30" s="37"/>
      <c r="J30" s="37"/>
      <c r="K30" s="39"/>
      <c r="L30" s="40"/>
      <c r="M30" s="40"/>
      <c r="N30" s="40">
        <f>SUM(N26:N29)</f>
        <v>138.5</v>
      </c>
      <c r="O30" s="40">
        <f>SUM(O26:O29)</f>
        <v>138.5</v>
      </c>
    </row>
    <row r="31" spans="1:30" x14ac:dyDescent="0.25">
      <c r="A31" s="89"/>
      <c r="B31" s="89"/>
      <c r="C31" s="90"/>
      <c r="D31" s="90"/>
      <c r="E31" s="90"/>
      <c r="F31" s="90"/>
      <c r="G31" s="91"/>
      <c r="H31" s="91"/>
      <c r="I31" s="91"/>
      <c r="J31" s="91"/>
      <c r="K31" s="89"/>
      <c r="L31" s="89"/>
      <c r="M31" s="89"/>
      <c r="N31" s="89"/>
      <c r="O31" s="89"/>
      <c r="P31" s="89"/>
    </row>
    <row r="32" spans="1:30" x14ac:dyDescent="0.25">
      <c r="A32" s="41" t="s">
        <v>70</v>
      </c>
      <c r="D32" s="1"/>
      <c r="E32" s="1"/>
      <c r="K32" s="36"/>
      <c r="L32" s="36"/>
      <c r="M32" s="36"/>
      <c r="N32" s="36"/>
      <c r="O32" s="34"/>
      <c r="P32" s="34"/>
    </row>
    <row r="33" spans="1:221" x14ac:dyDescent="0.25">
      <c r="A33" s="37"/>
      <c r="D33" s="1"/>
      <c r="E33" s="1"/>
      <c r="K33" s="36"/>
      <c r="L33" s="36"/>
      <c r="M33" s="36"/>
      <c r="N33" s="36"/>
      <c r="O33" s="34"/>
    </row>
    <row r="34" spans="1:221" x14ac:dyDescent="0.25">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5">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5">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5">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5">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5">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5">
      <c r="A40" s="241" t="s">
        <v>210</v>
      </c>
      <c r="B40" s="78"/>
      <c r="C40" s="78"/>
      <c r="D40" s="1">
        <f>IF($C$16&lt;0,0,IF($C$16&gt;833000,833000,$C$16))</f>
        <v>0</v>
      </c>
      <c r="E40" s="101" t="s">
        <v>41</v>
      </c>
      <c r="F40" s="102" t="s">
        <v>8</v>
      </c>
      <c r="G40" s="103"/>
      <c r="H40" s="103"/>
      <c r="I40" s="103">
        <f>'Rider Rates'!D49</f>
        <v>1.8006999999999999E-3</v>
      </c>
      <c r="J40" s="103">
        <f>SUM(G40:I40)</f>
        <v>1.8006999999999999E-3</v>
      </c>
      <c r="K40" s="104" t="s">
        <v>42</v>
      </c>
      <c r="L40" s="105"/>
      <c r="M40" s="105"/>
      <c r="N40" s="87">
        <f>D40*J40</f>
        <v>0</v>
      </c>
      <c r="O40" s="105">
        <f t="shared" si="0"/>
        <v>0</v>
      </c>
      <c r="P40" s="245">
        <f>'Rider Rates'!E49</f>
        <v>45658</v>
      </c>
    </row>
    <row r="41" spans="1:221" x14ac:dyDescent="0.25">
      <c r="A41" s="210" t="s">
        <v>189</v>
      </c>
      <c r="B41" s="78"/>
      <c r="C41" s="78"/>
      <c r="D41" s="1">
        <f>IF($C$16&lt;0,0,$C$16)</f>
        <v>0</v>
      </c>
      <c r="E41" s="113" t="s">
        <v>41</v>
      </c>
      <c r="F41" s="102" t="s">
        <v>8</v>
      </c>
      <c r="G41" s="103"/>
      <c r="H41" s="103">
        <f>'Rider Rates'!B58</f>
        <v>4.4210000000000001E-4</v>
      </c>
      <c r="I41" s="103"/>
      <c r="J41" s="103">
        <f>SUM(G41:I41)</f>
        <v>4.4210000000000001E-4</v>
      </c>
      <c r="K41" s="104" t="s">
        <v>42</v>
      </c>
      <c r="L41" s="105"/>
      <c r="M41" s="105">
        <f>ROUND(D41*H41,2)</f>
        <v>0</v>
      </c>
      <c r="N41" s="205"/>
      <c r="O41" s="105">
        <f t="shared" si="0"/>
        <v>0</v>
      </c>
      <c r="P41" s="245">
        <f>'Rider Rates'!$D$57</f>
        <v>45747</v>
      </c>
    </row>
    <row r="42" spans="1:221" x14ac:dyDescent="0.25">
      <c r="A42" s="210" t="s">
        <v>189</v>
      </c>
      <c r="B42" s="78"/>
      <c r="C42" s="78"/>
      <c r="D42" s="49">
        <f>ROUND(MAX(D14,('Customer Info'!B14-100)*0.6,('Customer Info'!B16-100)*0.6),1)</f>
        <v>0</v>
      </c>
      <c r="E42" s="35" t="s">
        <v>64</v>
      </c>
      <c r="F42" s="4" t="s">
        <v>8</v>
      </c>
      <c r="G42" s="103"/>
      <c r="H42" s="239">
        <f>'Rider Rates'!B63</f>
        <v>8.59</v>
      </c>
      <c r="I42" s="103"/>
      <c r="J42" s="239">
        <f>SUM(G42:I42)</f>
        <v>8.59</v>
      </c>
      <c r="K42" s="104" t="s">
        <v>44</v>
      </c>
      <c r="L42" s="105"/>
      <c r="M42" s="105">
        <f>ROUND(D42*H42,2)</f>
        <v>0</v>
      </c>
      <c r="N42" s="205"/>
      <c r="O42" s="105">
        <f t="shared" si="0"/>
        <v>0</v>
      </c>
      <c r="P42" s="245">
        <f>'Rider Rates'!$D$62</f>
        <v>45747</v>
      </c>
    </row>
    <row r="43" spans="1:221" x14ac:dyDescent="0.25">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5">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5">
      <c r="A45" s="99" t="s">
        <v>81</v>
      </c>
      <c r="B45" s="78"/>
      <c r="C45" s="78"/>
      <c r="D45" s="208">
        <f>$N$30</f>
        <v>138.5</v>
      </c>
      <c r="E45" s="101" t="s">
        <v>122</v>
      </c>
      <c r="F45" s="102" t="s">
        <v>8</v>
      </c>
      <c r="G45" s="111"/>
      <c r="H45" s="112"/>
      <c r="I45" s="120">
        <f>'Rider Rates'!$B$85</f>
        <v>1.9512100000000001E-2</v>
      </c>
      <c r="J45" s="120">
        <f>SUM(H45:I45)</f>
        <v>1.9512100000000001E-2</v>
      </c>
      <c r="K45" s="104"/>
      <c r="L45" s="105"/>
      <c r="M45" s="105"/>
      <c r="N45" s="105">
        <f>ROUND(N$30*I45,2)</f>
        <v>2.7</v>
      </c>
      <c r="O45" s="209">
        <f t="shared" si="0"/>
        <v>2.7</v>
      </c>
      <c r="P45" s="245">
        <f>'Rider Rates'!$D$85</f>
        <v>45747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5">
      <c r="A46" s="99" t="s">
        <v>82</v>
      </c>
      <c r="B46" s="78"/>
      <c r="C46" s="78"/>
      <c r="D46" s="208">
        <f>$N$30</f>
        <v>138.5</v>
      </c>
      <c r="E46" s="101" t="s">
        <v>122</v>
      </c>
      <c r="F46" s="102" t="s">
        <v>8</v>
      </c>
      <c r="G46" s="114"/>
      <c r="H46" s="115"/>
      <c r="I46" s="120">
        <f>'Rider Rates'!$B$87</f>
        <v>6.6985699999999995E-2</v>
      </c>
      <c r="J46" s="120">
        <f>SUM(H46:I46)</f>
        <v>6.6985699999999995E-2</v>
      </c>
      <c r="K46" s="104"/>
      <c r="L46" s="105"/>
      <c r="M46" s="105"/>
      <c r="N46" s="105">
        <f>ROUND(N$30*I46,2)</f>
        <v>9.2799999999999994</v>
      </c>
      <c r="O46" s="209">
        <f t="shared" si="0"/>
        <v>9.2799999999999994</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5">
      <c r="A47" s="210" t="s">
        <v>206</v>
      </c>
      <c r="B47" s="78"/>
      <c r="C47" s="78"/>
      <c r="D47" s="195"/>
      <c r="E47" s="113" t="s">
        <v>115</v>
      </c>
      <c r="F47" s="106"/>
      <c r="G47" s="114"/>
      <c r="H47" s="115"/>
      <c r="I47" s="196">
        <f>'Rider Rates'!$B$91</f>
        <v>18.72</v>
      </c>
      <c r="J47" s="196">
        <f>SUM(G47:I47)</f>
        <v>18.72</v>
      </c>
      <c r="K47" s="104"/>
      <c r="L47" s="105"/>
      <c r="M47" s="105"/>
      <c r="N47" s="105">
        <f>I47</f>
        <v>18.72</v>
      </c>
      <c r="O47" s="105">
        <f>SUM(L47:N47)</f>
        <v>18.72</v>
      </c>
      <c r="P47" s="245">
        <f>'Rider Rates'!$D$91</f>
        <v>45747</v>
      </c>
    </row>
    <row r="48" spans="1:221" x14ac:dyDescent="0.25">
      <c r="A48" s="99" t="s">
        <v>156</v>
      </c>
      <c r="B48" s="78"/>
      <c r="C48" s="78"/>
      <c r="D48" s="208">
        <f>$N$30</f>
        <v>138.5</v>
      </c>
      <c r="E48" s="101" t="s">
        <v>122</v>
      </c>
      <c r="F48" s="102" t="s">
        <v>8</v>
      </c>
      <c r="G48" s="114"/>
      <c r="H48" s="115"/>
      <c r="I48" s="120">
        <f>'Rider Rates'!$B$105</f>
        <v>0.24140039999999999</v>
      </c>
      <c r="J48" s="120">
        <f>SUM(H48:I48)</f>
        <v>0.24140039999999999</v>
      </c>
      <c r="K48" s="104"/>
      <c r="L48" s="105"/>
      <c r="M48" s="105"/>
      <c r="N48" s="105">
        <f>ROUND(N$30*I48,2)</f>
        <v>33.43</v>
      </c>
      <c r="O48" s="105">
        <f t="shared" si="0"/>
        <v>33.43</v>
      </c>
      <c r="P48" s="245">
        <f>'Rider Rates'!$D$105</f>
        <v>45716</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217</v>
      </c>
      <c r="B49" s="78"/>
      <c r="C49" s="78"/>
      <c r="D49" s="195"/>
      <c r="E49" s="113" t="s">
        <v>115</v>
      </c>
      <c r="F49" s="106"/>
      <c r="G49" s="114"/>
      <c r="H49" s="115"/>
      <c r="I49" s="258">
        <f>'Rider Rates'!B121</f>
        <v>4.84</v>
      </c>
      <c r="J49" s="196">
        <f t="shared" ref="J49:J54" si="1">SUM(G49:I49)</f>
        <v>4.84</v>
      </c>
      <c r="K49" s="104"/>
      <c r="L49" s="105"/>
      <c r="M49" s="105"/>
      <c r="N49" s="260">
        <f>I49</f>
        <v>4.84</v>
      </c>
      <c r="O49" s="105">
        <f t="shared" ref="O49:O52" si="2">SUM(L49:N49)</f>
        <v>4.84</v>
      </c>
      <c r="P49" s="245">
        <f>'Rider Rates'!D121</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233</v>
      </c>
      <c r="B51" s="78"/>
      <c r="C51" s="78"/>
      <c r="D51" s="100">
        <f>IF(C16&lt;0,0,IF(C16&gt;833000,833000,C16))</f>
        <v>0</v>
      </c>
      <c r="E51" s="101" t="s">
        <v>41</v>
      </c>
      <c r="F51" s="102" t="s">
        <v>8</v>
      </c>
      <c r="G51" s="265"/>
      <c r="H51" s="265"/>
      <c r="I51" s="265">
        <f>'Rider Rates'!$B$125</f>
        <v>2.9050000000000001E-4</v>
      </c>
      <c r="J51" s="265">
        <f t="shared" si="1"/>
        <v>2.9050000000000001E-4</v>
      </c>
      <c r="K51" s="104" t="s">
        <v>42</v>
      </c>
      <c r="L51" s="266"/>
      <c r="M51" s="266"/>
      <c r="N51" s="266">
        <f>IF(D51*J51&gt;'Rider Rates'!$C$125,'Rider Rates'!$C$125,D51*J51)</f>
        <v>0</v>
      </c>
      <c r="O51" s="266">
        <f t="shared" si="2"/>
        <v>0</v>
      </c>
      <c r="P51" s="264">
        <f>'Rider Rates'!$E$125</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234</v>
      </c>
      <c r="B52" s="78"/>
      <c r="C52" s="78"/>
      <c r="D52" s="123">
        <f>IF(C16&gt;833000,C16-833000,0)</f>
        <v>0</v>
      </c>
      <c r="E52" s="101" t="s">
        <v>41</v>
      </c>
      <c r="F52" s="102" t="s">
        <v>8</v>
      </c>
      <c r="G52" s="265"/>
      <c r="H52" s="265"/>
      <c r="I52" s="265">
        <f>'Rider Rates'!$B$126</f>
        <v>0</v>
      </c>
      <c r="J52" s="265">
        <f t="shared" si="1"/>
        <v>0</v>
      </c>
      <c r="K52" s="104" t="s">
        <v>42</v>
      </c>
      <c r="L52" s="266"/>
      <c r="M52" s="266"/>
      <c r="N52" s="266">
        <f>D52*J52</f>
        <v>0</v>
      </c>
      <c r="O52" s="266">
        <f t="shared" si="2"/>
        <v>0</v>
      </c>
      <c r="P52" s="264">
        <f>'Rider Rates'!$E$126</f>
        <v>45658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242</v>
      </c>
      <c r="B53" s="78"/>
      <c r="C53" s="78"/>
      <c r="D53" s="100">
        <f>D16</f>
        <v>0</v>
      </c>
      <c r="E53" s="101" t="s">
        <v>41</v>
      </c>
      <c r="F53" s="249" t="s">
        <v>8</v>
      </c>
      <c r="G53" s="103"/>
      <c r="H53" s="103"/>
      <c r="I53" s="103">
        <f>'Rider Rates'!$B$132</f>
        <v>0</v>
      </c>
      <c r="J53" s="237">
        <f t="shared" si="1"/>
        <v>0</v>
      </c>
      <c r="K53" s="104" t="s">
        <v>42</v>
      </c>
      <c r="L53" s="105"/>
      <c r="M53" s="105"/>
      <c r="N53" s="105">
        <f>D53*J53</f>
        <v>0</v>
      </c>
      <c r="O53" s="105">
        <f>SUM(L53:N53)</f>
        <v>0</v>
      </c>
      <c r="P53" s="245">
        <f>'Rider Rates'!$D$130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241</v>
      </c>
      <c r="B54" s="78"/>
      <c r="C54" s="78"/>
      <c r="D54" s="100"/>
      <c r="E54" s="101" t="s">
        <v>115</v>
      </c>
      <c r="F54" s="102" t="s">
        <v>8</v>
      </c>
      <c r="G54" s="263"/>
      <c r="H54" s="263"/>
      <c r="I54" s="263">
        <f>'Rider Rates'!$B$137</f>
        <v>0</v>
      </c>
      <c r="J54" s="263">
        <f t="shared" si="1"/>
        <v>0</v>
      </c>
      <c r="K54" s="104"/>
      <c r="L54" s="209"/>
      <c r="M54" s="209"/>
      <c r="N54" s="209">
        <f>J54</f>
        <v>0</v>
      </c>
      <c r="O54" s="209">
        <f>SUM(L54:N54)</f>
        <v>0</v>
      </c>
      <c r="P54" s="264">
        <f>'Rider Rates'!$D$137</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179" t="s">
        <v>71</v>
      </c>
      <c r="B56" s="148"/>
      <c r="C56" s="148"/>
      <c r="D56" s="180"/>
      <c r="E56" s="181"/>
      <c r="F56" s="182"/>
      <c r="G56" s="182"/>
      <c r="H56" s="182"/>
      <c r="I56" s="182"/>
      <c r="J56" s="182"/>
      <c r="K56" s="183"/>
      <c r="L56" s="169">
        <f>SUM(L34:L55)</f>
        <v>0</v>
      </c>
      <c r="M56" s="169">
        <f t="shared" ref="M56:O56" si="3">SUM(M34:M55)</f>
        <v>0</v>
      </c>
      <c r="N56" s="169">
        <f t="shared" si="3"/>
        <v>68.97</v>
      </c>
      <c r="O56" s="169">
        <f t="shared" si="3"/>
        <v>68.97</v>
      </c>
      <c r="P56" s="184"/>
    </row>
    <row r="57" spans="1:221" x14ac:dyDescent="0.25">
      <c r="A57" s="37"/>
      <c r="D57" s="1"/>
      <c r="E57" s="35"/>
      <c r="F57" s="4"/>
      <c r="G57" s="42"/>
      <c r="H57" s="42"/>
      <c r="I57" s="42"/>
      <c r="J57" s="42"/>
      <c r="K57" s="36"/>
      <c r="L57" s="36"/>
      <c r="M57" s="36"/>
      <c r="N57" s="36"/>
      <c r="O57" s="34"/>
      <c r="P57" s="36"/>
    </row>
    <row r="58" spans="1:221" x14ac:dyDescent="0.25">
      <c r="A58" s="284" t="s">
        <v>72</v>
      </c>
      <c r="B58" s="92"/>
      <c r="C58" s="92"/>
      <c r="D58" s="92"/>
      <c r="E58" s="92"/>
      <c r="F58" s="92"/>
      <c r="G58" s="92"/>
      <c r="H58" s="92"/>
      <c r="I58" s="92"/>
      <c r="J58" s="92"/>
      <c r="K58" s="92"/>
      <c r="L58" s="98">
        <f>L30+L56</f>
        <v>0</v>
      </c>
      <c r="M58" s="98">
        <f>M30+M56</f>
        <v>0</v>
      </c>
      <c r="N58" s="98">
        <f>N30+N56</f>
        <v>207.47</v>
      </c>
      <c r="O58" s="98">
        <f>O30+O56</f>
        <v>207.47</v>
      </c>
      <c r="P58" s="98"/>
    </row>
    <row r="59" spans="1:221" x14ac:dyDescent="0.25">
      <c r="A59" s="37"/>
      <c r="B59" s="37"/>
      <c r="C59" s="37"/>
      <c r="D59" s="37"/>
      <c r="E59" s="37"/>
      <c r="F59" s="37"/>
      <c r="G59" s="37"/>
      <c r="H59" s="37"/>
      <c r="I59" s="37"/>
      <c r="J59" s="37"/>
      <c r="K59" s="37"/>
      <c r="L59" s="37"/>
      <c r="M59" s="37"/>
      <c r="N59" s="37"/>
      <c r="O59" s="40"/>
      <c r="P59" s="40"/>
    </row>
    <row r="60" spans="1:221" x14ac:dyDescent="0.25">
      <c r="A60" s="37" t="s">
        <v>37</v>
      </c>
      <c r="B60" s="37"/>
      <c r="C60" s="37"/>
      <c r="D60" s="37"/>
      <c r="E60" s="37"/>
      <c r="F60" s="37"/>
      <c r="G60" s="37"/>
      <c r="H60" s="37"/>
      <c r="I60" s="37"/>
      <c r="J60" s="37"/>
      <c r="K60" s="37"/>
      <c r="L60" s="37"/>
      <c r="M60" s="37"/>
      <c r="N60" s="37"/>
      <c r="O60" s="45">
        <f>O26+O28+O56</f>
        <v>207.47</v>
      </c>
      <c r="P60" s="245">
        <v>40967</v>
      </c>
    </row>
    <row r="61" spans="1:221" x14ac:dyDescent="0.25">
      <c r="A61" s="37"/>
      <c r="B61" s="37"/>
      <c r="C61" s="37"/>
      <c r="D61" s="37"/>
      <c r="E61" s="37"/>
      <c r="F61" s="37"/>
      <c r="G61" s="46"/>
      <c r="H61" s="46"/>
      <c r="I61" s="46"/>
      <c r="J61" s="46"/>
      <c r="K61" s="36"/>
      <c r="L61" s="36"/>
      <c r="M61" s="36"/>
      <c r="N61" s="36"/>
      <c r="O61" s="40"/>
    </row>
    <row r="62" spans="1:221" x14ac:dyDescent="0.25">
      <c r="A62" s="41" t="s">
        <v>117</v>
      </c>
      <c r="B62" s="37"/>
      <c r="C62" s="37"/>
      <c r="D62" s="37"/>
      <c r="E62" s="37"/>
      <c r="F62" s="37"/>
      <c r="G62" s="46"/>
      <c r="H62" s="46"/>
      <c r="I62" s="46"/>
      <c r="J62" s="46"/>
      <c r="K62" s="36"/>
      <c r="L62" s="36"/>
      <c r="M62" s="36"/>
      <c r="N62" s="36"/>
      <c r="O62" s="138">
        <f>MAX($O$58,$O$60)</f>
        <v>207.47</v>
      </c>
    </row>
    <row r="63" spans="1:221" x14ac:dyDescent="0.25">
      <c r="A63" s="37"/>
      <c r="B63" s="37"/>
      <c r="C63" s="37"/>
      <c r="D63" s="37"/>
      <c r="E63" s="37"/>
      <c r="F63" s="37"/>
      <c r="G63" s="46"/>
      <c r="H63" s="46"/>
      <c r="I63" s="46"/>
      <c r="J63" s="46"/>
      <c r="K63" s="36"/>
      <c r="L63" s="36"/>
      <c r="M63" s="36"/>
      <c r="N63" s="36"/>
      <c r="O63" s="40"/>
    </row>
    <row r="64" spans="1:221" x14ac:dyDescent="0.25">
      <c r="A64" s="37"/>
      <c r="B64" s="37"/>
      <c r="C64" s="37"/>
      <c r="D64" s="37"/>
      <c r="E64" s="37"/>
      <c r="F64" s="37"/>
      <c r="G64" s="96" t="s">
        <v>86</v>
      </c>
      <c r="H64" s="46"/>
      <c r="I64" s="37"/>
      <c r="J64" s="46"/>
      <c r="K64" s="36"/>
      <c r="L64" s="191"/>
      <c r="M64" s="191"/>
      <c r="N64" s="191"/>
      <c r="O64" s="191">
        <f>ROUND(IF($C$16&lt;1,0,$O$62/($C$16*100)*10000),2)</f>
        <v>0</v>
      </c>
      <c r="P64" s="37" t="s">
        <v>87</v>
      </c>
    </row>
    <row r="65" spans="1:16" x14ac:dyDescent="0.25">
      <c r="A65" s="37"/>
      <c r="B65" s="37"/>
      <c r="C65" s="37"/>
      <c r="D65" s="37"/>
      <c r="E65" s="37"/>
      <c r="F65" s="37"/>
      <c r="G65" s="242" t="s">
        <v>190</v>
      </c>
      <c r="H65" s="136"/>
      <c r="I65" s="133"/>
      <c r="J65" s="136"/>
      <c r="K65" s="137"/>
      <c r="L65" s="78"/>
      <c r="M65" s="78"/>
      <c r="N65" s="78"/>
      <c r="O65" s="243">
        <f>ROUND(IF($C$16&lt;1,0,(L58)/($C$16*100)*10000),2)</f>
        <v>0</v>
      </c>
      <c r="P65" s="25" t="s">
        <v>87</v>
      </c>
    </row>
    <row r="66" spans="1:16" x14ac:dyDescent="0.25">
      <c r="A66" s="37"/>
      <c r="B66" s="37"/>
      <c r="C66" s="37"/>
      <c r="D66" s="37"/>
      <c r="E66" s="37"/>
      <c r="F66" s="37"/>
      <c r="G66" s="96"/>
      <c r="H66" s="46"/>
      <c r="I66" s="96"/>
      <c r="J66" s="46"/>
      <c r="K66" s="36"/>
      <c r="L66" s="36"/>
      <c r="M66" s="36"/>
      <c r="N66" s="36"/>
      <c r="O66" s="130"/>
      <c r="P66" s="37"/>
    </row>
    <row r="67" spans="1:16" ht="20.25" customHeight="1" x14ac:dyDescent="0.4">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5">
      <c r="A68" s="37"/>
      <c r="B68" s="37"/>
      <c r="C68" s="37"/>
      <c r="D68" s="54"/>
      <c r="E68" s="3"/>
      <c r="F68" s="4"/>
      <c r="G68" s="55"/>
      <c r="H68" s="55"/>
      <c r="I68" s="93"/>
      <c r="J68" s="55"/>
      <c r="K68" s="37"/>
      <c r="L68" s="37"/>
      <c r="M68" s="37"/>
      <c r="N68" s="37"/>
      <c r="O68" s="40"/>
    </row>
    <row r="69" spans="1:16" x14ac:dyDescent="0.25">
      <c r="A69" s="37"/>
      <c r="B69" s="37"/>
      <c r="C69" s="37"/>
      <c r="D69" s="54"/>
      <c r="E69" s="3"/>
      <c r="F69" s="4"/>
      <c r="G69" s="55"/>
      <c r="H69" s="55"/>
      <c r="I69" s="55"/>
      <c r="J69" s="55"/>
      <c r="K69" s="37"/>
      <c r="L69" s="37"/>
      <c r="M69" s="37"/>
      <c r="N69" s="37"/>
      <c r="O69" s="40"/>
    </row>
    <row r="70" spans="1:16" x14ac:dyDescent="0.25">
      <c r="A70" s="41"/>
      <c r="B70" s="37"/>
      <c r="C70" s="37"/>
      <c r="D70" s="37"/>
      <c r="E70" s="37"/>
      <c r="F70" s="37"/>
      <c r="G70" s="37"/>
      <c r="H70" s="37"/>
      <c r="J70" s="37"/>
      <c r="K70" s="37"/>
      <c r="L70" s="40"/>
      <c r="M70" s="40"/>
      <c r="N70" s="40"/>
      <c r="O70" s="138"/>
    </row>
    <row r="71" spans="1:16" x14ac:dyDescent="0.25">
      <c r="B71" s="37"/>
      <c r="C71" s="37"/>
      <c r="D71" s="37"/>
      <c r="E71" s="37"/>
      <c r="F71" s="37"/>
      <c r="G71" s="96"/>
      <c r="H71" s="37"/>
      <c r="I71" s="37"/>
      <c r="J71" s="37"/>
      <c r="K71" s="37"/>
      <c r="L71" s="60"/>
      <c r="M71" s="60"/>
      <c r="N71" s="60"/>
      <c r="O71" s="130"/>
      <c r="P71" s="37"/>
    </row>
    <row r="72" spans="1:16" x14ac:dyDescent="0.25">
      <c r="G72" s="133"/>
      <c r="H72" s="56"/>
      <c r="I72" s="133"/>
      <c r="J72" s="56"/>
      <c r="K72" s="56"/>
      <c r="L72" s="134"/>
      <c r="M72" s="134"/>
      <c r="N72" s="134"/>
      <c r="O72" s="135"/>
      <c r="P72" s="25"/>
    </row>
    <row r="74" spans="1:16" x14ac:dyDescent="0.25">
      <c r="A74" s="474"/>
    </row>
    <row r="75" spans="1:16" x14ac:dyDescent="0.25">
      <c r="A75" s="474"/>
    </row>
    <row r="76" spans="1:16" x14ac:dyDescent="0.25">
      <c r="A76" s="474"/>
    </row>
    <row r="77" spans="1:16" x14ac:dyDescent="0.25">
      <c r="A77" s="474"/>
    </row>
    <row r="78" spans="1:16" x14ac:dyDescent="0.25">
      <c r="A78" s="474"/>
    </row>
    <row r="79" spans="1:16" x14ac:dyDescent="0.25">
      <c r="A79" s="474"/>
    </row>
    <row r="80" spans="1:16" x14ac:dyDescent="0.25">
      <c r="A80" s="474"/>
    </row>
    <row r="81" spans="1:1" x14ac:dyDescent="0.25">
      <c r="A81" s="474"/>
    </row>
    <row r="82" spans="1:1" x14ac:dyDescent="0.25">
      <c r="A82" s="474"/>
    </row>
    <row r="83" spans="1:1" x14ac:dyDescent="0.25">
      <c r="A83" s="474"/>
    </row>
    <row r="84" spans="1:1" x14ac:dyDescent="0.25">
      <c r="A84" s="474"/>
    </row>
    <row r="85" spans="1:1" x14ac:dyDescent="0.25">
      <c r="A85" s="474"/>
    </row>
    <row r="86" spans="1:1" x14ac:dyDescent="0.25">
      <c r="A86" s="474"/>
    </row>
    <row r="87" spans="1:1" x14ac:dyDescent="0.25">
      <c r="A87" s="474"/>
    </row>
    <row r="88" spans="1:1" x14ac:dyDescent="0.25">
      <c r="A88" s="474"/>
    </row>
  </sheetData>
  <sheetProtection algorithmName="SHA-512" hashValue="R2Ax2vE3aksLALaijb/EJh5Ymx01mSj1lPFxnYGcMqUK7Z+UvFRmxdQyvRUmYzo1AwE9lNRHnnAMWm1I9Pgqwg==" saltValue="71jxqA/nCl12/22aj0jUC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Info">
                <anchor moveWithCells="1">
                  <from>
                    <xdr:col>0</xdr:col>
                    <xdr:colOff>38100</xdr:colOff>
                    <xdr:row>0</xdr:row>
                    <xdr:rowOff>45720</xdr:rowOff>
                  </from>
                  <to>
                    <xdr:col>0</xdr:col>
                    <xdr:colOff>563880</xdr:colOff>
                    <xdr:row>1</xdr:row>
                    <xdr:rowOff>38100</xdr:rowOff>
                  </to>
                </anchor>
              </controlPr>
            </control>
          </mc:Choice>
        </mc:AlternateContent>
        <mc:AlternateContent xmlns:mc="http://schemas.openxmlformats.org/markup-compatibility/2006">
          <mc:Choice Requires="x14">
            <control shapeId="122882" r:id="rId5" name="Button 2">
              <controlPr defaultSize="0" print="0" autoFill="0" autoPict="0" macro="[0]!Info">
                <anchor moveWithCells="1">
                  <from>
                    <xdr:col>15</xdr:col>
                    <xdr:colOff>411480</xdr:colOff>
                    <xdr:row>82</xdr:row>
                    <xdr:rowOff>76200</xdr:rowOff>
                  </from>
                  <to>
                    <xdr:col>16</xdr:col>
                    <xdr:colOff>38100</xdr:colOff>
                    <xdr:row>83</xdr:row>
                    <xdr:rowOff>144780</xdr:rowOff>
                  </to>
                </anchor>
              </controlPr>
            </control>
          </mc:Choice>
        </mc:AlternateContent>
        <mc:AlternateContent xmlns:mc="http://schemas.openxmlformats.org/markup-compatibility/2006">
          <mc:Choice Requires="x14">
            <control shapeId="122883"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2884"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2885"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2886"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2887" r:id="rId10" name="Button 7">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122888" r:id="rId11" name="Button 8">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122889" r:id="rId12" name="Button 9">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122890" r:id="rId13" name="Button 10">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122891" r:id="rId14" name="Button 11">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122892" r:id="rId15" name="Button 12">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122893" r:id="rId16" name="Button 13">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122894" r:id="rId17" name="Button 14">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122895" r:id="rId18" name="Button 15">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122896" r:id="rId19" name="Button 16">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122897" r:id="rId20" name="Button 17">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122898" r:id="rId21" name="Button 18">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122899" r:id="rId22" name="Button 19">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122900" r:id="rId23" name="Button 20">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122901" r:id="rId24" name="Button 21">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122902" r:id="rId25" name="Button 22">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122903" r:id="rId26" name="Button 23">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122904" r:id="rId27" name="Button 24">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122905" r:id="rId28" name="Button 25">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122906" r:id="rId29" name="Button 26">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122907" r:id="rId30" name="Button 27">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122908" r:id="rId31" name="Button 28">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122909" r:id="rId32" name="Button 29">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122910" r:id="rId33" name="Button 30">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122911" r:id="rId34" name="Button 31">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122912" r:id="rId35" name="Button 32">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122913" r:id="rId36" name="Button 33">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122914" r:id="rId37" name="Button 34">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122915" r:id="rId38" name="Button 35">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122916" r:id="rId39" name="Button 36">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122917" r:id="rId40" name="Button 37">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122918" r:id="rId41" name="Button 38">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122919" r:id="rId42" name="Button 39">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122920" r:id="rId43" name="Button 40">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122921" r:id="rId44" name="Button 41">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122922" r:id="rId45" name="Button 42">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122923" r:id="rId46" name="Button 43">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122924" r:id="rId47" name="Button 44">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122925" r:id="rId48" name="Button 45">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122926" r:id="rId49" name="Button 46">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122927" r:id="rId50" name="Button 47">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122928" r:id="rId51" name="Button 48">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122929" r:id="rId52" name="Button 49">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122930" r:id="rId53" name="Button 50">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122931" r:id="rId54" name="Button 51">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122932" r:id="rId55" name="Button 52">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122933" r:id="rId56" name="Button 53">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122934" r:id="rId57" name="Button 54">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122935" r:id="rId58" name="Button 55">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122936" r:id="rId59" name="Button 56">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122937" r:id="rId60" name="Button 57">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122938" r:id="rId61" name="Button 58">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pageSetUpPr fitToPage="1"/>
  </sheetPr>
  <dimension ref="A1:IV87"/>
  <sheetViews>
    <sheetView showGridLines="0" topLeftCell="A17" zoomScale="80" zoomScaleNormal="80" workbookViewId="0">
      <selection activeCell="D42" sqref="D42"/>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3" width="18" customWidth="1"/>
    <col min="14"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9.109375" hidden="1" customWidth="1"/>
  </cols>
  <sheetData>
    <row r="1" spans="1:256" ht="21" x14ac:dyDescent="0.4">
      <c r="A1" s="491" t="s">
        <v>120</v>
      </c>
      <c r="B1" s="491"/>
      <c r="C1" s="491"/>
      <c r="D1" s="491"/>
      <c r="E1" s="491"/>
      <c r="F1" s="491"/>
      <c r="G1" s="491"/>
      <c r="H1" s="491"/>
      <c r="I1" s="491"/>
      <c r="J1" s="491"/>
      <c r="K1" s="491"/>
      <c r="L1" s="491"/>
      <c r="M1" s="491"/>
      <c r="N1" s="491"/>
      <c r="O1" s="491"/>
      <c r="P1" s="491"/>
    </row>
    <row r="2" spans="1:256" ht="21" x14ac:dyDescent="0.4">
      <c r="A2" s="476" t="s">
        <v>277</v>
      </c>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476"/>
      <c r="AR2" s="476"/>
      <c r="AS2" s="476"/>
      <c r="AT2" s="476"/>
      <c r="AU2" s="476"/>
      <c r="AV2" s="476"/>
      <c r="AW2" s="476"/>
      <c r="AX2" s="476"/>
      <c r="AY2" s="476"/>
      <c r="AZ2" s="476"/>
      <c r="BA2" s="476"/>
      <c r="BB2" s="476"/>
      <c r="BC2" s="476"/>
      <c r="BD2" s="476"/>
      <c r="BE2" s="476"/>
      <c r="BF2" s="476"/>
      <c r="BG2" s="476"/>
      <c r="BH2" s="476"/>
      <c r="BI2" s="476"/>
      <c r="BJ2" s="476"/>
      <c r="BK2" s="476"/>
      <c r="BL2" s="476"/>
      <c r="BM2" s="476"/>
      <c r="BN2" s="476"/>
      <c r="BO2" s="476"/>
      <c r="BP2" s="476"/>
      <c r="BQ2" s="476"/>
      <c r="BR2" s="476"/>
      <c r="BS2" s="476"/>
      <c r="BT2" s="476"/>
      <c r="BU2" s="476"/>
      <c r="BV2" s="476"/>
      <c r="BW2" s="476"/>
      <c r="BX2" s="476"/>
      <c r="BY2" s="476"/>
      <c r="BZ2" s="476"/>
      <c r="CA2" s="476"/>
      <c r="CB2" s="476"/>
      <c r="CC2" s="476"/>
      <c r="CD2" s="476"/>
      <c r="CE2" s="476"/>
      <c r="CF2" s="476"/>
      <c r="CG2" s="476"/>
      <c r="CH2" s="476"/>
      <c r="CI2" s="476"/>
      <c r="CJ2" s="476"/>
      <c r="CK2" s="476"/>
      <c r="CL2" s="476"/>
      <c r="CM2" s="476"/>
      <c r="CN2" s="476"/>
      <c r="CO2" s="476"/>
      <c r="CP2" s="476"/>
      <c r="CQ2" s="476"/>
      <c r="CR2" s="476"/>
      <c r="CS2" s="476"/>
      <c r="CT2" s="476"/>
      <c r="CU2" s="476"/>
      <c r="CV2" s="476"/>
      <c r="CW2" s="476"/>
      <c r="CX2" s="476"/>
      <c r="CY2" s="476"/>
      <c r="CZ2" s="476"/>
      <c r="DA2" s="476"/>
      <c r="DB2" s="476"/>
      <c r="DC2" s="476"/>
      <c r="DD2" s="476"/>
      <c r="DE2" s="476"/>
      <c r="DF2" s="476"/>
      <c r="DG2" s="476"/>
      <c r="DH2" s="476"/>
      <c r="DI2" s="476"/>
      <c r="DJ2" s="476"/>
      <c r="DK2" s="476"/>
      <c r="DL2" s="476"/>
      <c r="DM2" s="476"/>
      <c r="DN2" s="476"/>
      <c r="DO2" s="476"/>
      <c r="DP2" s="476"/>
      <c r="DQ2" s="476"/>
      <c r="DR2" s="476"/>
      <c r="DS2" s="476"/>
      <c r="DT2" s="476"/>
      <c r="DU2" s="476"/>
      <c r="DV2" s="476"/>
      <c r="DW2" s="476"/>
      <c r="DX2" s="476"/>
      <c r="DY2" s="476"/>
      <c r="DZ2" s="476"/>
      <c r="EA2" s="476"/>
      <c r="EB2" s="476"/>
      <c r="EC2" s="476"/>
      <c r="ED2" s="476"/>
      <c r="EE2" s="476"/>
      <c r="EF2" s="476"/>
      <c r="EG2" s="476"/>
      <c r="EH2" s="476"/>
      <c r="EI2" s="476"/>
      <c r="EJ2" s="476"/>
      <c r="EK2" s="476"/>
      <c r="EL2" s="476"/>
      <c r="EM2" s="476"/>
      <c r="EN2" s="476"/>
      <c r="EO2" s="476"/>
      <c r="EP2" s="476"/>
      <c r="EQ2" s="476"/>
      <c r="ER2" s="476"/>
      <c r="ES2" s="476"/>
      <c r="ET2" s="476"/>
      <c r="EU2" s="476"/>
      <c r="EV2" s="476"/>
      <c r="EW2" s="476"/>
      <c r="EX2" s="476"/>
      <c r="EY2" s="476"/>
      <c r="EZ2" s="476"/>
      <c r="FA2" s="476"/>
      <c r="FB2" s="476"/>
      <c r="FC2" s="476"/>
      <c r="FD2" s="476"/>
      <c r="FE2" s="476"/>
      <c r="FF2" s="476"/>
      <c r="FG2" s="476"/>
      <c r="FH2" s="476"/>
      <c r="FI2" s="476"/>
      <c r="FJ2" s="476"/>
      <c r="FK2" s="476"/>
      <c r="FL2" s="476"/>
      <c r="FM2" s="476"/>
      <c r="FN2" s="476"/>
      <c r="FO2" s="476"/>
      <c r="FP2" s="476"/>
      <c r="FQ2" s="476"/>
      <c r="FR2" s="476"/>
      <c r="FS2" s="476"/>
      <c r="FT2" s="476"/>
      <c r="FU2" s="476"/>
      <c r="FV2" s="476"/>
      <c r="FW2" s="476"/>
      <c r="FX2" s="476"/>
      <c r="FY2" s="476"/>
      <c r="FZ2" s="476"/>
      <c r="GA2" s="476"/>
      <c r="GB2" s="476"/>
      <c r="GC2" s="476"/>
      <c r="GD2" s="476"/>
      <c r="GE2" s="476"/>
      <c r="GF2" s="476"/>
      <c r="GG2" s="476"/>
      <c r="GH2" s="476"/>
      <c r="GI2" s="476"/>
      <c r="GJ2" s="476"/>
      <c r="GK2" s="476"/>
      <c r="GL2" s="476"/>
      <c r="GM2" s="476"/>
      <c r="GN2" s="476"/>
      <c r="GO2" s="476"/>
      <c r="GP2" s="476"/>
      <c r="GQ2" s="476"/>
      <c r="GR2" s="476"/>
      <c r="GS2" s="476"/>
      <c r="GT2" s="476"/>
      <c r="GU2" s="476"/>
      <c r="GV2" s="476"/>
      <c r="GW2" s="476"/>
      <c r="GX2" s="476"/>
      <c r="GY2" s="476"/>
      <c r="GZ2" s="476"/>
      <c r="HA2" s="476"/>
      <c r="HB2" s="476"/>
      <c r="HC2" s="476"/>
      <c r="HD2" s="476"/>
      <c r="HE2" s="476"/>
      <c r="HF2" s="476"/>
      <c r="HG2" s="476"/>
      <c r="HH2" s="476"/>
      <c r="HI2" s="476"/>
      <c r="HJ2" s="476"/>
      <c r="HK2" s="476"/>
      <c r="HL2" s="476"/>
      <c r="HM2" s="476"/>
      <c r="HN2" s="476"/>
      <c r="HO2" s="476"/>
      <c r="HP2" s="476"/>
      <c r="HQ2" s="476"/>
      <c r="HR2" s="476"/>
      <c r="HS2" s="476"/>
      <c r="HT2" s="476"/>
      <c r="HU2" s="476"/>
      <c r="HV2" s="476"/>
      <c r="HW2" s="476"/>
      <c r="HX2" s="476"/>
      <c r="HY2" s="476"/>
      <c r="HZ2" s="476"/>
      <c r="IA2" s="476"/>
      <c r="IB2" s="476"/>
      <c r="IC2" s="476"/>
      <c r="ID2" s="476"/>
      <c r="IE2" s="476"/>
      <c r="IF2" s="476"/>
      <c r="IG2" s="476"/>
      <c r="IH2" s="476"/>
      <c r="II2" s="476"/>
      <c r="IJ2" s="476"/>
      <c r="IK2" s="476"/>
      <c r="IL2" s="476"/>
      <c r="IM2" s="476"/>
      <c r="IN2" s="476"/>
      <c r="IO2" s="476"/>
      <c r="IP2" s="476"/>
      <c r="IQ2" s="476"/>
      <c r="IR2" s="476"/>
      <c r="IS2" s="476"/>
      <c r="IT2" s="476"/>
      <c r="IU2" s="476"/>
      <c r="IV2" s="476"/>
    </row>
    <row r="3" spans="1:256" ht="17.399999999999999" x14ac:dyDescent="0.3">
      <c r="A3" s="492" t="s">
        <v>270</v>
      </c>
      <c r="B3" s="492"/>
      <c r="C3" s="492"/>
      <c r="D3" s="492"/>
      <c r="E3" s="492"/>
      <c r="F3" s="492"/>
      <c r="G3" s="492"/>
      <c r="H3" s="492"/>
      <c r="I3" s="492"/>
      <c r="J3" s="492"/>
      <c r="K3" s="492"/>
      <c r="L3" s="492"/>
      <c r="M3" s="492"/>
      <c r="N3" s="492"/>
      <c r="O3" s="492"/>
      <c r="P3" s="492"/>
    </row>
    <row r="4" spans="1:256" ht="15.6" x14ac:dyDescent="0.3">
      <c r="A4" s="477" t="str">
        <f>'Customer Info'!B11</f>
        <v>Breakdown of Charges Based on Entered Information</v>
      </c>
      <c r="B4" s="477"/>
      <c r="C4" s="477"/>
      <c r="D4" s="477"/>
      <c r="E4" s="477"/>
      <c r="F4" s="477"/>
      <c r="G4" s="477"/>
      <c r="H4" s="477"/>
      <c r="I4" s="477"/>
      <c r="J4" s="477"/>
      <c r="K4" s="477"/>
      <c r="L4" s="477"/>
      <c r="M4" s="477"/>
      <c r="N4" s="477"/>
      <c r="O4" s="477"/>
      <c r="P4" s="477"/>
    </row>
    <row r="5" spans="1:256" ht="15" x14ac:dyDescent="0.25">
      <c r="A5" s="75"/>
      <c r="B5" s="75"/>
      <c r="C5" s="75"/>
      <c r="D5" s="75"/>
      <c r="E5" s="75"/>
      <c r="F5" s="75"/>
      <c r="G5" s="75"/>
      <c r="H5" s="75"/>
      <c r="I5" s="75"/>
      <c r="J5" s="75"/>
      <c r="K5" s="75"/>
    </row>
    <row r="6" spans="1:256" x14ac:dyDescent="0.25">
      <c r="A6" s="76">
        <f ca="1">TODAY()</f>
        <v>45744</v>
      </c>
      <c r="B6" s="99" t="s">
        <v>292</v>
      </c>
      <c r="C6" s="274"/>
      <c r="D6" s="274"/>
      <c r="E6" s="274"/>
      <c r="F6" s="274"/>
      <c r="G6" s="274"/>
      <c r="H6" s="274"/>
      <c r="I6" s="274"/>
      <c r="J6" s="274"/>
      <c r="K6" s="274"/>
    </row>
    <row r="7" spans="1:256" ht="24.6" x14ac:dyDescent="0.4">
      <c r="A7" s="502"/>
      <c r="B7" s="502"/>
      <c r="C7" s="502"/>
      <c r="D7" s="502"/>
      <c r="E7" s="502"/>
      <c r="F7" s="502"/>
      <c r="G7" s="502"/>
      <c r="H7" s="502"/>
      <c r="I7" s="502"/>
      <c r="J7" s="502"/>
      <c r="K7" s="502"/>
      <c r="L7" s="502"/>
      <c r="M7" s="502"/>
      <c r="N7" s="502"/>
      <c r="O7" s="502"/>
      <c r="P7" s="502"/>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4</v>
      </c>
      <c r="C10" s="194" t="str">
        <f>LOOKUP(B10,R10:AD10,R11:AD11)</f>
        <v>April</v>
      </c>
      <c r="D10" s="133">
        <f>'Customer Info'!C9</f>
        <v>2025</v>
      </c>
      <c r="S10">
        <v>1</v>
      </c>
      <c r="T10">
        <v>2</v>
      </c>
      <c r="U10">
        <v>3</v>
      </c>
      <c r="V10">
        <v>4</v>
      </c>
      <c r="W10">
        <v>5</v>
      </c>
      <c r="X10">
        <v>6</v>
      </c>
      <c r="Y10">
        <v>7</v>
      </c>
      <c r="Z10">
        <v>8</v>
      </c>
      <c r="AA10">
        <v>9</v>
      </c>
      <c r="AB10">
        <v>10</v>
      </c>
      <c r="AC10">
        <v>11</v>
      </c>
      <c r="AD10">
        <v>12</v>
      </c>
    </row>
    <row r="11" spans="1:256" ht="15" customHeight="1" x14ac:dyDescent="0.25">
      <c r="A11" s="490"/>
      <c r="B11" s="490"/>
      <c r="C11" s="490"/>
      <c r="D11" s="490"/>
      <c r="E11" s="490"/>
      <c r="F11" s="490"/>
      <c r="G11" s="490"/>
      <c r="H11" s="490"/>
      <c r="I11" s="490"/>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5">
      <c r="A12" s="28" t="s">
        <v>27</v>
      </c>
      <c r="B12" s="22"/>
      <c r="C12" s="22"/>
      <c r="D12" s="22"/>
      <c r="E12" s="22"/>
      <c r="F12" s="22"/>
      <c r="G12" s="22"/>
      <c r="H12" s="22"/>
      <c r="I12" s="22"/>
      <c r="J12" s="22"/>
      <c r="K12" s="22"/>
      <c r="L12" s="22"/>
      <c r="M12" s="22"/>
      <c r="N12" s="22"/>
      <c r="O12" s="22"/>
      <c r="P12" s="22"/>
      <c r="R12" s="3" t="s">
        <v>187</v>
      </c>
      <c r="S12" s="207">
        <f>'Rider Rates'!$C$25</f>
        <v>6.6629999999999995E-2</v>
      </c>
      <c r="T12" s="207">
        <f>'Rider Rates'!$C$25</f>
        <v>6.6629999999999995E-2</v>
      </c>
      <c r="U12" s="207">
        <f>'Rider Rates'!$C$25</f>
        <v>6.6629999999999995E-2</v>
      </c>
      <c r="V12" s="207">
        <f>'Rider Rates'!$C$25</f>
        <v>6.6629999999999995E-2</v>
      </c>
      <c r="W12" s="207">
        <f>'Rider Rates'!$C$25</f>
        <v>6.6629999999999995E-2</v>
      </c>
      <c r="X12" s="207">
        <f>'Rider Rates'!$C$25</f>
        <v>6.6629999999999995E-2</v>
      </c>
      <c r="Y12" s="207">
        <f>'Rider Rates'!$C$25</f>
        <v>6.6629999999999995E-2</v>
      </c>
      <c r="Z12" s="207">
        <f>'Rider Rates'!$C$25</f>
        <v>6.6629999999999995E-2</v>
      </c>
      <c r="AA12" s="207">
        <f>'Rider Rates'!$C$25</f>
        <v>6.6629999999999995E-2</v>
      </c>
      <c r="AB12" s="207">
        <f>'Rider Rates'!$C$25</f>
        <v>6.6629999999999995E-2</v>
      </c>
      <c r="AC12" s="207">
        <f>'Rider Rates'!$C$25</f>
        <v>6.6629999999999995E-2</v>
      </c>
      <c r="AD12" s="207">
        <f>'Rider Rates'!$C$25</f>
        <v>6.6629999999999995E-2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ROUND(C14*C19,1)</f>
        <v>0</v>
      </c>
      <c r="E14" s="29" t="s">
        <v>45</v>
      </c>
      <c r="F14" s="30"/>
      <c r="G14" s="29" t="s">
        <v>15</v>
      </c>
      <c r="I14" s="53" t="s">
        <v>15</v>
      </c>
      <c r="J14" s="29"/>
      <c r="K14" s="29"/>
      <c r="L14" s="29"/>
      <c r="M14" s="29"/>
      <c r="N14" s="29"/>
    </row>
    <row r="15" spans="1:256" x14ac:dyDescent="0.25">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5">
      <c r="A17" s="31" t="s">
        <v>129</v>
      </c>
      <c r="B17" s="31"/>
      <c r="C17" s="32">
        <f>'Customer Info'!$B$26</f>
        <v>0</v>
      </c>
      <c r="D17" s="32">
        <f>C17*C19</f>
        <v>0</v>
      </c>
      <c r="E17" s="31" t="s">
        <v>256</v>
      </c>
      <c r="F17" s="33"/>
      <c r="K17" s="31"/>
      <c r="L17" s="31"/>
      <c r="M17" s="31"/>
      <c r="N17" s="31"/>
    </row>
    <row r="18" spans="1:30" x14ac:dyDescent="0.25">
      <c r="A18" s="31" t="s">
        <v>255</v>
      </c>
      <c r="B18" s="31"/>
      <c r="C18" s="32"/>
      <c r="D18" s="32">
        <f>IF((D17-(ROUND(MAX(D14,D15)*0.5,1)))&lt;0,0,(D17-(ROUND(MAX(D14,D15)*0.5,1))))</f>
        <v>0</v>
      </c>
      <c r="E18" s="31" t="s">
        <v>259</v>
      </c>
      <c r="F18" s="33"/>
      <c r="K18" s="31"/>
      <c r="L18" s="31"/>
      <c r="M18" s="31"/>
      <c r="N18" s="31"/>
    </row>
    <row r="19" spans="1:30" x14ac:dyDescent="0.25">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5">
      <c r="A20" s="31" t="s">
        <v>15</v>
      </c>
      <c r="B20" s="31"/>
      <c r="C20" s="82" t="s">
        <v>15</v>
      </c>
      <c r="D20" s="504" t="s">
        <v>15</v>
      </c>
      <c r="E20" s="504"/>
      <c r="F20" s="504"/>
      <c r="G20" s="504"/>
      <c r="H20" s="504"/>
      <c r="K20" s="31"/>
      <c r="L20" s="31"/>
      <c r="M20" s="31"/>
      <c r="N20" s="31"/>
      <c r="O20" s="50"/>
    </row>
    <row r="21" spans="1:30" x14ac:dyDescent="0.25">
      <c r="A21" s="31" t="s">
        <v>15</v>
      </c>
      <c r="B21" s="31"/>
      <c r="C21" s="82" t="s">
        <v>15</v>
      </c>
      <c r="D21" s="504" t="s">
        <v>15</v>
      </c>
      <c r="E21" s="504"/>
      <c r="F21" s="504"/>
      <c r="G21" s="504"/>
      <c r="H21" s="504"/>
      <c r="I21" s="23"/>
      <c r="J21" s="23"/>
      <c r="K21" s="31"/>
      <c r="L21" s="31"/>
      <c r="M21" s="31"/>
      <c r="N21" s="31"/>
      <c r="O21" s="50"/>
    </row>
    <row r="22" spans="1:30" x14ac:dyDescent="0.25">
      <c r="A22" s="31"/>
      <c r="B22" s="31"/>
      <c r="C22" s="33"/>
      <c r="D22" s="33"/>
      <c r="E22" s="33"/>
      <c r="F22" s="33"/>
      <c r="G22" s="23"/>
      <c r="H22" s="23"/>
      <c r="I22" s="23"/>
      <c r="J22" s="23"/>
      <c r="K22" s="31"/>
      <c r="L22" s="31"/>
      <c r="M22" s="31"/>
      <c r="N22" s="31"/>
      <c r="O22" s="31"/>
    </row>
    <row r="23" spans="1:30" x14ac:dyDescent="0.25">
      <c r="A23" s="28" t="s">
        <v>31</v>
      </c>
      <c r="B23" s="22"/>
      <c r="C23" s="22"/>
      <c r="D23" s="22"/>
      <c r="E23" s="22"/>
      <c r="F23" s="22"/>
      <c r="G23" s="486" t="s">
        <v>68</v>
      </c>
      <c r="H23" s="487"/>
      <c r="I23" s="487"/>
      <c r="J23" s="488"/>
      <c r="K23" s="22"/>
      <c r="L23" s="489" t="s">
        <v>69</v>
      </c>
      <c r="M23" s="489"/>
      <c r="N23" s="489"/>
      <c r="O23" s="489"/>
    </row>
    <row r="24" spans="1:30" x14ac:dyDescent="0.25">
      <c r="A24" s="18"/>
      <c r="B24" s="18"/>
      <c r="C24" s="18"/>
      <c r="D24" s="18"/>
      <c r="E24" s="18"/>
      <c r="F24" s="18"/>
      <c r="G24" s="8" t="s">
        <v>65</v>
      </c>
      <c r="H24" s="8" t="s">
        <v>66</v>
      </c>
      <c r="I24" s="8" t="s">
        <v>67</v>
      </c>
      <c r="J24" s="112" t="s">
        <v>34</v>
      </c>
      <c r="K24" s="18"/>
      <c r="L24" s="131" t="s">
        <v>65</v>
      </c>
      <c r="M24" s="131" t="s">
        <v>66</v>
      </c>
      <c r="N24" s="131" t="s">
        <v>67</v>
      </c>
      <c r="O24" s="132" t="s">
        <v>34</v>
      </c>
      <c r="P24" s="43" t="s">
        <v>57</v>
      </c>
    </row>
    <row r="25" spans="1:30" x14ac:dyDescent="0.25">
      <c r="A25" t="s">
        <v>32</v>
      </c>
      <c r="G25" s="86"/>
      <c r="H25" s="86"/>
      <c r="I25" s="86">
        <f>IF(D14&gt;2000,3600,825)</f>
        <v>825</v>
      </c>
      <c r="J25" s="86">
        <f>SUM(G25:I25)</f>
        <v>825</v>
      </c>
      <c r="L25" s="88"/>
      <c r="M25" s="88"/>
      <c r="N25" s="88">
        <f>I25</f>
        <v>825</v>
      </c>
      <c r="O25" s="209">
        <f>SUM(L25:N25)</f>
        <v>825</v>
      </c>
      <c r="P25" s="245">
        <v>44531</v>
      </c>
    </row>
    <row r="26" spans="1:30" x14ac:dyDescent="0.25">
      <c r="A26" t="s">
        <v>132</v>
      </c>
      <c r="D26" s="1">
        <f>D16</f>
        <v>0</v>
      </c>
      <c r="E26" s="101" t="s">
        <v>41</v>
      </c>
      <c r="F26" s="102" t="s">
        <v>8</v>
      </c>
      <c r="G26" s="84"/>
      <c r="H26" s="86"/>
      <c r="I26" s="86"/>
      <c r="J26" s="84"/>
      <c r="K26" s="104" t="s">
        <v>42</v>
      </c>
      <c r="L26" s="87"/>
      <c r="M26" s="88"/>
      <c r="N26" s="87"/>
      <c r="O26" s="209"/>
      <c r="P26" s="245"/>
    </row>
    <row r="27" spans="1:30" x14ac:dyDescent="0.25">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5">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5">
      <c r="A29" s="37" t="s">
        <v>50</v>
      </c>
      <c r="B29" s="37"/>
      <c r="C29" s="37"/>
      <c r="D29" s="38"/>
      <c r="E29" s="38"/>
      <c r="F29" s="37"/>
      <c r="G29" s="37"/>
      <c r="H29" s="37"/>
      <c r="I29" s="37"/>
      <c r="J29" s="37"/>
      <c r="K29" s="39"/>
      <c r="L29" s="40"/>
      <c r="M29" s="40"/>
      <c r="N29" s="40">
        <f>SUM(N25:N28)</f>
        <v>825</v>
      </c>
      <c r="O29" s="40">
        <f>SUM(O25:O28)</f>
        <v>825</v>
      </c>
    </row>
    <row r="30" spans="1:30" x14ac:dyDescent="0.25">
      <c r="A30" s="89"/>
      <c r="B30" s="89"/>
      <c r="C30" s="90"/>
      <c r="D30" s="90"/>
      <c r="E30" s="90"/>
      <c r="F30" s="90"/>
      <c r="G30" s="91"/>
      <c r="H30" s="91"/>
      <c r="I30" s="91"/>
      <c r="J30" s="91"/>
      <c r="K30" s="89"/>
      <c r="L30" s="89"/>
      <c r="M30" s="89"/>
      <c r="N30" s="89"/>
      <c r="O30" s="89"/>
      <c r="P30" s="89"/>
    </row>
    <row r="31" spans="1:30" x14ac:dyDescent="0.25">
      <c r="A31" s="41" t="s">
        <v>70</v>
      </c>
      <c r="D31" s="1"/>
      <c r="E31" s="1"/>
      <c r="K31" s="36"/>
      <c r="L31" s="36"/>
      <c r="M31" s="36"/>
      <c r="N31" s="36"/>
      <c r="O31" s="34"/>
      <c r="P31" s="34"/>
    </row>
    <row r="32" spans="1:30" x14ac:dyDescent="0.25">
      <c r="A32" s="37"/>
      <c r="D32" s="1"/>
      <c r="E32" s="1"/>
      <c r="K32" s="36"/>
      <c r="L32" s="36"/>
      <c r="M32" s="36"/>
      <c r="N32" s="36"/>
      <c r="O32" s="34"/>
    </row>
    <row r="33" spans="1:221" x14ac:dyDescent="0.25">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1" x14ac:dyDescent="0.25">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1" x14ac:dyDescent="0.25">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1" x14ac:dyDescent="0.25">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1" x14ac:dyDescent="0.25">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1" x14ac:dyDescent="0.25">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1" si="0">SUM(L38:N38)</f>
        <v>0</v>
      </c>
      <c r="P38" s="245">
        <f>MAX('Rider Rates'!$D$18,'Rider Rates'!$F$18)</f>
        <v>44531</v>
      </c>
    </row>
    <row r="39" spans="1:221" x14ac:dyDescent="0.25">
      <c r="A39" s="241" t="s">
        <v>210</v>
      </c>
      <c r="B39" s="78"/>
      <c r="C39" s="78"/>
      <c r="D39" s="1">
        <f>IF($C$16&lt;0,0,IF($C$16&gt;833000,833000,$C$16))</f>
        <v>0</v>
      </c>
      <c r="E39" s="101" t="s">
        <v>41</v>
      </c>
      <c r="F39" s="102" t="s">
        <v>8</v>
      </c>
      <c r="G39" s="103"/>
      <c r="H39" s="103"/>
      <c r="I39" s="103">
        <f>'Rider Rates'!D49</f>
        <v>1.8006999999999999E-3</v>
      </c>
      <c r="J39" s="103">
        <f>SUM(G39:I39)</f>
        <v>1.8006999999999999E-3</v>
      </c>
      <c r="K39" s="104" t="s">
        <v>42</v>
      </c>
      <c r="L39" s="105"/>
      <c r="M39" s="105"/>
      <c r="N39" s="87">
        <f>D39*J39</f>
        <v>0</v>
      </c>
      <c r="O39" s="105">
        <f t="shared" si="0"/>
        <v>0</v>
      </c>
      <c r="P39" s="245">
        <f>'Rider Rates'!E49</f>
        <v>45658</v>
      </c>
    </row>
    <row r="40" spans="1:221" x14ac:dyDescent="0.25">
      <c r="A40" s="210" t="s">
        <v>189</v>
      </c>
      <c r="B40" s="78"/>
      <c r="C40" s="78"/>
      <c r="D40" s="1">
        <f>IF($C$16&lt;0,0,$C$16)</f>
        <v>0</v>
      </c>
      <c r="E40" s="113" t="s">
        <v>41</v>
      </c>
      <c r="F40" s="102" t="s">
        <v>8</v>
      </c>
      <c r="G40" s="103"/>
      <c r="H40" s="103">
        <f>'Rider Rates'!$B$59</f>
        <v>4.3409999999999998E-4</v>
      </c>
      <c r="I40" s="103"/>
      <c r="J40" s="103">
        <f>SUM(G40:I40)</f>
        <v>4.3409999999999998E-4</v>
      </c>
      <c r="K40" s="104" t="s">
        <v>42</v>
      </c>
      <c r="L40" s="105"/>
      <c r="M40" s="105">
        <f>ROUND(D40*H40,2)</f>
        <v>0</v>
      </c>
      <c r="N40" s="205"/>
      <c r="O40" s="105">
        <f t="shared" si="0"/>
        <v>0</v>
      </c>
      <c r="P40" s="245">
        <f>'Rider Rates'!$D$59</f>
        <v>45747</v>
      </c>
    </row>
    <row r="41" spans="1:221" x14ac:dyDescent="0.25">
      <c r="A41" s="210" t="s">
        <v>189</v>
      </c>
      <c r="B41" s="78"/>
      <c r="C41" s="78"/>
      <c r="D41" s="49">
        <f>ROUND(MAX(D14,('Customer Info'!B14-100)*0.6,('Customer Info'!B16-100)*0.6),1)</f>
        <v>0</v>
      </c>
      <c r="E41" s="35" t="s">
        <v>64</v>
      </c>
      <c r="F41" s="4" t="s">
        <v>8</v>
      </c>
      <c r="G41" s="103"/>
      <c r="H41" s="239">
        <f>'Rider Rates'!$B$64</f>
        <v>7.72</v>
      </c>
      <c r="I41" s="103"/>
      <c r="J41" s="239">
        <f>SUM(G41:I41)</f>
        <v>7.72</v>
      </c>
      <c r="K41" s="104" t="s">
        <v>44</v>
      </c>
      <c r="L41" s="105"/>
      <c r="M41" s="105">
        <f>ROUND(D41*H41,2)</f>
        <v>0</v>
      </c>
      <c r="N41" s="205"/>
      <c r="O41" s="105">
        <f t="shared" si="0"/>
        <v>0</v>
      </c>
      <c r="P41" s="245">
        <f>'Rider Rates'!$D$64</f>
        <v>45747</v>
      </c>
    </row>
    <row r="42" spans="1:221" x14ac:dyDescent="0.25">
      <c r="A42" s="99" t="s">
        <v>83</v>
      </c>
      <c r="B42" s="78"/>
      <c r="C42" s="78"/>
      <c r="D42" s="1">
        <f>IF('Customer Info'!C34=TRUE,0,IF($C$16&lt;0,0,$C$16))</f>
        <v>0</v>
      </c>
      <c r="E42" s="101" t="s">
        <v>41</v>
      </c>
      <c r="F42" s="102" t="s">
        <v>8</v>
      </c>
      <c r="G42" s="103"/>
      <c r="H42" s="103"/>
      <c r="I42" s="103">
        <f>'Rider Rates'!$B$71+'Rider Rates'!$C$71</f>
        <v>0</v>
      </c>
      <c r="J42" s="103">
        <f>SUM(G42:I42)</f>
        <v>0</v>
      </c>
      <c r="K42" s="104" t="s">
        <v>42</v>
      </c>
      <c r="L42" s="105"/>
      <c r="M42" s="105"/>
      <c r="N42" s="87">
        <f>ROUND($D$42*'Rider Rates'!$B$71,2)+ROUND($D$42*'Rider Rates'!$C$71,2)</f>
        <v>0</v>
      </c>
      <c r="O42" s="209">
        <f t="shared" ref="O42:O47" si="1">SUM(L42:N42)</f>
        <v>0</v>
      </c>
      <c r="P42" s="245">
        <f>'Rider Rates'!$D$71</f>
        <v>45444</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5">
      <c r="A43" s="99" t="s">
        <v>83</v>
      </c>
      <c r="B43" s="78"/>
      <c r="C43" s="78"/>
      <c r="D43" s="49">
        <f>IF('Customer Info'!C34=TRUE,0,$D$27)</f>
        <v>0</v>
      </c>
      <c r="E43" s="101" t="s">
        <v>45</v>
      </c>
      <c r="F43" s="102" t="s">
        <v>8</v>
      </c>
      <c r="G43" s="103"/>
      <c r="H43" s="103"/>
      <c r="I43" s="239">
        <f>'Rider Rates'!$B$81</f>
        <v>0</v>
      </c>
      <c r="J43" s="239">
        <f>SUM(G43:I43)</f>
        <v>0</v>
      </c>
      <c r="K43" s="104" t="s">
        <v>42</v>
      </c>
      <c r="L43" s="105"/>
      <c r="M43" s="105"/>
      <c r="N43" s="87">
        <f>ROUND($D43*I43,2)</f>
        <v>0</v>
      </c>
      <c r="O43" s="209">
        <f>SUM(L43:N43)</f>
        <v>0</v>
      </c>
      <c r="P43" s="245">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5">
      <c r="A44" s="99" t="s">
        <v>81</v>
      </c>
      <c r="B44" s="78"/>
      <c r="C44" s="78"/>
      <c r="D44" s="208">
        <f>$N$29</f>
        <v>825</v>
      </c>
      <c r="E44" s="101" t="s">
        <v>122</v>
      </c>
      <c r="F44" s="102" t="s">
        <v>8</v>
      </c>
      <c r="G44" s="111"/>
      <c r="H44" s="112"/>
      <c r="I44" s="120">
        <f>'Rider Rates'!$B$85</f>
        <v>1.9512100000000001E-2</v>
      </c>
      <c r="J44" s="120">
        <f>SUM(H44:I44)</f>
        <v>1.9512100000000001E-2</v>
      </c>
      <c r="K44" s="104"/>
      <c r="L44" s="105"/>
      <c r="M44" s="105"/>
      <c r="N44" s="105">
        <f>ROUND(N$29*I44,2)</f>
        <v>16.100000000000001</v>
      </c>
      <c r="O44" s="209">
        <f t="shared" si="1"/>
        <v>16.100000000000001</v>
      </c>
      <c r="P44" s="245">
        <f>'Rider Rates'!$D$85</f>
        <v>45747</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5">
      <c r="A45" s="99" t="s">
        <v>82</v>
      </c>
      <c r="B45" s="78"/>
      <c r="C45" s="78"/>
      <c r="D45" s="208">
        <f>$N$29</f>
        <v>825</v>
      </c>
      <c r="E45" s="101" t="s">
        <v>122</v>
      </c>
      <c r="F45" s="102" t="s">
        <v>8</v>
      </c>
      <c r="G45" s="114"/>
      <c r="H45" s="115"/>
      <c r="I45" s="120">
        <f>'Rider Rates'!$B$87</f>
        <v>6.6985699999999995E-2</v>
      </c>
      <c r="J45" s="120">
        <f>SUM(H45:I45)</f>
        <v>6.6985699999999995E-2</v>
      </c>
      <c r="K45" s="104"/>
      <c r="L45" s="105"/>
      <c r="M45" s="105"/>
      <c r="N45" s="105">
        <f>ROUND(N$29*I45,2)</f>
        <v>55.26</v>
      </c>
      <c r="O45" s="209">
        <f t="shared" si="1"/>
        <v>55.26</v>
      </c>
      <c r="P45" s="245">
        <f>'Rider Rates'!$D$87</f>
        <v>45167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5">
      <c r="A46" s="210" t="s">
        <v>206</v>
      </c>
      <c r="B46" s="78"/>
      <c r="C46" s="78"/>
      <c r="D46" s="195"/>
      <c r="E46" s="113" t="s">
        <v>115</v>
      </c>
      <c r="F46" s="106"/>
      <c r="G46" s="114"/>
      <c r="H46" s="115"/>
      <c r="I46" s="196">
        <f>'Rider Rates'!$B$91</f>
        <v>18.72</v>
      </c>
      <c r="J46" s="196">
        <f>SUM(G46:I46)</f>
        <v>18.72</v>
      </c>
      <c r="K46" s="104"/>
      <c r="L46" s="105"/>
      <c r="M46" s="105"/>
      <c r="N46" s="105">
        <f>I46</f>
        <v>18.72</v>
      </c>
      <c r="O46" s="105">
        <f>SUM(L46:N46)</f>
        <v>18.72</v>
      </c>
      <c r="P46" s="245">
        <f>'Rider Rates'!$D$91</f>
        <v>45747</v>
      </c>
    </row>
    <row r="47" spans="1:221" x14ac:dyDescent="0.25">
      <c r="A47" s="99" t="s">
        <v>156</v>
      </c>
      <c r="B47" s="78"/>
      <c r="C47" s="78"/>
      <c r="D47" s="208">
        <f>$N$29</f>
        <v>825</v>
      </c>
      <c r="E47" s="101" t="s">
        <v>122</v>
      </c>
      <c r="F47" s="102" t="s">
        <v>8</v>
      </c>
      <c r="G47" s="114"/>
      <c r="H47" s="115"/>
      <c r="I47" s="120">
        <f>'Rider Rates'!$B$105</f>
        <v>0.24140039999999999</v>
      </c>
      <c r="J47" s="120">
        <f>SUM(H47:I47)</f>
        <v>0.24140039999999999</v>
      </c>
      <c r="K47" s="104"/>
      <c r="L47" s="105"/>
      <c r="M47" s="105"/>
      <c r="N47" s="105">
        <f>ROUND(N$29*I47,2)</f>
        <v>199.16</v>
      </c>
      <c r="O47" s="105">
        <f t="shared" si="1"/>
        <v>199.16</v>
      </c>
      <c r="P47" s="245">
        <f>'Rider Rates'!$D$105</f>
        <v>45716</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217</v>
      </c>
      <c r="B48" s="78"/>
      <c r="C48" s="78"/>
      <c r="D48" s="195"/>
      <c r="E48" s="113" t="s">
        <v>115</v>
      </c>
      <c r="F48" s="106"/>
      <c r="G48" s="114"/>
      <c r="H48" s="115"/>
      <c r="I48" s="258">
        <f>'Rider Rates'!B121</f>
        <v>4.84</v>
      </c>
      <c r="J48" s="196">
        <f t="shared" ref="J48:J53" si="2">SUM(G48:I48)</f>
        <v>4.84</v>
      </c>
      <c r="K48" s="104"/>
      <c r="L48" s="105"/>
      <c r="M48" s="105"/>
      <c r="N48" s="260">
        <f>I48</f>
        <v>4.84</v>
      </c>
      <c r="O48" s="105">
        <f t="shared" ref="O48:O51" si="3">SUM(L48:N48)</f>
        <v>4.84</v>
      </c>
      <c r="P48" s="245">
        <f>'Rider Rates'!D121</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208</v>
      </c>
      <c r="B49" s="78"/>
      <c r="C49" s="78"/>
      <c r="D49" s="1">
        <f>IF($C$16&lt;1,0,$C$16)</f>
        <v>0</v>
      </c>
      <c r="E49" s="101" t="s">
        <v>41</v>
      </c>
      <c r="F49" s="249" t="s">
        <v>8</v>
      </c>
      <c r="G49" s="165"/>
      <c r="H49" s="165"/>
      <c r="I49" s="251">
        <f>'Rider Rates'!B118</f>
        <v>0</v>
      </c>
      <c r="J49" s="251">
        <f t="shared" si="2"/>
        <v>0</v>
      </c>
      <c r="K49" s="104" t="s">
        <v>42</v>
      </c>
      <c r="L49" s="105"/>
      <c r="M49" s="105"/>
      <c r="N49" s="105">
        <f>D49*I49</f>
        <v>0</v>
      </c>
      <c r="O49" s="105">
        <f t="shared" si="3"/>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78" t="s">
        <v>233</v>
      </c>
      <c r="B50" s="78"/>
      <c r="C50" s="78"/>
      <c r="D50" s="100">
        <f>IF(C16&lt;0,0,IF(C16&gt;833000,833000,C16))</f>
        <v>0</v>
      </c>
      <c r="E50" s="101" t="s">
        <v>41</v>
      </c>
      <c r="F50" s="102" t="s">
        <v>8</v>
      </c>
      <c r="G50" s="265"/>
      <c r="H50" s="265"/>
      <c r="I50" s="265">
        <f>'Rider Rates'!$B$125</f>
        <v>2.9050000000000001E-4</v>
      </c>
      <c r="J50" s="265">
        <f t="shared" si="2"/>
        <v>2.9050000000000001E-4</v>
      </c>
      <c r="K50" s="104" t="s">
        <v>42</v>
      </c>
      <c r="L50" s="266"/>
      <c r="M50" s="266"/>
      <c r="N50" s="266">
        <f>IF(D50*J50&gt;'Rider Rates'!$C$125,'Rider Rates'!$C$125,D50*J50)</f>
        <v>0</v>
      </c>
      <c r="O50" s="266">
        <f t="shared" si="3"/>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234</v>
      </c>
      <c r="B51" s="78"/>
      <c r="C51" s="78"/>
      <c r="D51" s="123">
        <f>IF(C16&gt;833000,C16-833000,0)</f>
        <v>0</v>
      </c>
      <c r="E51" s="101" t="s">
        <v>41</v>
      </c>
      <c r="F51" s="102" t="s">
        <v>8</v>
      </c>
      <c r="G51" s="265"/>
      <c r="H51" s="265"/>
      <c r="I51" s="265">
        <f>'Rider Rates'!$B$126</f>
        <v>0</v>
      </c>
      <c r="J51" s="265">
        <f t="shared" si="2"/>
        <v>0</v>
      </c>
      <c r="K51" s="104" t="s">
        <v>42</v>
      </c>
      <c r="L51" s="266"/>
      <c r="M51" s="266"/>
      <c r="N51" s="266">
        <f>D51*J51</f>
        <v>0</v>
      </c>
      <c r="O51" s="266">
        <f t="shared" si="3"/>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242</v>
      </c>
      <c r="B52" s="78"/>
      <c r="C52" s="78"/>
      <c r="D52" s="100">
        <f>D16</f>
        <v>0</v>
      </c>
      <c r="E52" s="101" t="s">
        <v>41</v>
      </c>
      <c r="F52" s="249" t="s">
        <v>8</v>
      </c>
      <c r="G52" s="103"/>
      <c r="H52" s="103"/>
      <c r="I52" s="103">
        <f>'Rider Rates'!$B$132</f>
        <v>0</v>
      </c>
      <c r="J52" s="237">
        <f t="shared" si="2"/>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241</v>
      </c>
      <c r="B53" s="78"/>
      <c r="C53" s="78"/>
      <c r="D53" s="100"/>
      <c r="E53" s="101" t="s">
        <v>115</v>
      </c>
      <c r="F53" s="102" t="s">
        <v>8</v>
      </c>
      <c r="G53" s="263"/>
      <c r="H53" s="263"/>
      <c r="I53" s="263">
        <f>'Rider Rates'!$B$137</f>
        <v>0</v>
      </c>
      <c r="J53" s="263">
        <f t="shared" si="2"/>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179" t="s">
        <v>71</v>
      </c>
      <c r="B55" s="148"/>
      <c r="C55" s="148"/>
      <c r="D55" s="180"/>
      <c r="E55" s="181"/>
      <c r="F55" s="182"/>
      <c r="G55" s="182"/>
      <c r="H55" s="182"/>
      <c r="I55" s="182"/>
      <c r="J55" s="182"/>
      <c r="K55" s="183"/>
      <c r="L55" s="169">
        <f>SUM(L33:L54)</f>
        <v>0</v>
      </c>
      <c r="M55" s="169">
        <f t="shared" ref="M55:O55" si="4">SUM(M33:M54)</f>
        <v>0</v>
      </c>
      <c r="N55" s="169">
        <f t="shared" si="4"/>
        <v>294.08</v>
      </c>
      <c r="O55" s="169">
        <f t="shared" si="4"/>
        <v>294.08</v>
      </c>
      <c r="P55" s="184"/>
    </row>
    <row r="56" spans="1:221" x14ac:dyDescent="0.25">
      <c r="A56" s="37"/>
      <c r="D56" s="1"/>
      <c r="E56" s="35"/>
      <c r="F56" s="4"/>
      <c r="G56" s="42"/>
      <c r="H56" s="42"/>
      <c r="I56" s="42"/>
      <c r="J56" s="42"/>
      <c r="K56" s="36"/>
      <c r="L56" s="36"/>
      <c r="M56" s="36"/>
      <c r="N56" s="36"/>
      <c r="O56" s="34"/>
      <c r="P56" s="36"/>
    </row>
    <row r="57" spans="1:221" x14ac:dyDescent="0.25">
      <c r="A57" s="81" t="s">
        <v>72</v>
      </c>
      <c r="B57" s="92"/>
      <c r="C57" s="92"/>
      <c r="D57" s="92"/>
      <c r="E57" s="92"/>
      <c r="F57" s="92"/>
      <c r="G57" s="92"/>
      <c r="H57" s="92"/>
      <c r="I57" s="92"/>
      <c r="J57" s="92"/>
      <c r="K57" s="92"/>
      <c r="L57" s="98">
        <f>L29+L55</f>
        <v>0</v>
      </c>
      <c r="M57" s="98">
        <f>M29+M55</f>
        <v>0</v>
      </c>
      <c r="N57" s="98">
        <f>N29+N55</f>
        <v>1119.08</v>
      </c>
      <c r="O57" s="98">
        <f>O29+O55</f>
        <v>1119.08</v>
      </c>
      <c r="P57" s="98"/>
    </row>
    <row r="58" spans="1:221" x14ac:dyDescent="0.25">
      <c r="A58" s="37"/>
      <c r="B58" s="37"/>
      <c r="C58" s="37"/>
      <c r="D58" s="37"/>
      <c r="E58" s="37"/>
      <c r="F58" s="37"/>
      <c r="G58" s="37"/>
      <c r="H58" s="37"/>
      <c r="I58" s="37"/>
      <c r="J58" s="37"/>
      <c r="K58" s="37"/>
      <c r="L58" s="37"/>
      <c r="M58" s="37"/>
      <c r="N58" s="37"/>
      <c r="O58" s="40"/>
      <c r="P58" s="40"/>
    </row>
    <row r="59" spans="1:221" x14ac:dyDescent="0.25">
      <c r="A59" s="37" t="s">
        <v>37</v>
      </c>
      <c r="B59" s="37"/>
      <c r="C59" s="37"/>
      <c r="D59" s="37"/>
      <c r="E59" s="37"/>
      <c r="F59" s="37"/>
      <c r="G59" s="37"/>
      <c r="H59" s="37"/>
      <c r="I59" s="37"/>
      <c r="J59" s="37"/>
      <c r="K59" s="37"/>
      <c r="L59" s="37"/>
      <c r="M59" s="37"/>
      <c r="N59" s="37"/>
      <c r="O59" s="45">
        <f>O25+O27+O55</f>
        <v>1119.08</v>
      </c>
      <c r="P59" s="245">
        <v>40967</v>
      </c>
    </row>
    <row r="60" spans="1:221" x14ac:dyDescent="0.25">
      <c r="A60" s="37"/>
      <c r="B60" s="37"/>
      <c r="C60" s="37"/>
      <c r="D60" s="37"/>
      <c r="E60" s="37"/>
      <c r="F60" s="37"/>
      <c r="G60" s="46"/>
      <c r="H60" s="46"/>
      <c r="I60" s="46"/>
      <c r="J60" s="46"/>
      <c r="K60" s="36"/>
      <c r="L60" s="36"/>
      <c r="M60" s="36"/>
      <c r="N60" s="36"/>
      <c r="O60" s="40"/>
    </row>
    <row r="61" spans="1:221" x14ac:dyDescent="0.25">
      <c r="A61" s="41" t="s">
        <v>117</v>
      </c>
      <c r="B61" s="37"/>
      <c r="C61" s="37"/>
      <c r="D61" s="37"/>
      <c r="E61" s="37"/>
      <c r="F61" s="37"/>
      <c r="G61" s="46"/>
      <c r="H61" s="46"/>
      <c r="I61" s="46"/>
      <c r="J61" s="46"/>
      <c r="K61" s="36"/>
      <c r="L61" s="36"/>
      <c r="M61" s="36"/>
      <c r="N61" s="36"/>
      <c r="O61" s="138">
        <f>MAX($O$57,$O$59)</f>
        <v>1119.08</v>
      </c>
    </row>
    <row r="62" spans="1:221" x14ac:dyDescent="0.25">
      <c r="A62" s="37"/>
      <c r="B62" s="37"/>
      <c r="C62" s="37"/>
      <c r="D62" s="37"/>
      <c r="E62" s="37"/>
      <c r="F62" s="37"/>
      <c r="G62" s="46"/>
      <c r="H62" s="46"/>
      <c r="I62" s="46"/>
      <c r="J62" s="46"/>
      <c r="K62" s="36"/>
      <c r="L62" s="36"/>
      <c r="M62" s="36"/>
      <c r="N62" s="36"/>
      <c r="O62" s="40"/>
    </row>
    <row r="63" spans="1:221" x14ac:dyDescent="0.25">
      <c r="A63" s="37"/>
      <c r="B63" s="37"/>
      <c r="C63" s="37"/>
      <c r="D63" s="37"/>
      <c r="E63" s="37"/>
      <c r="F63" s="37"/>
      <c r="G63" s="96" t="s">
        <v>86</v>
      </c>
      <c r="H63" s="46"/>
      <c r="I63" s="37"/>
      <c r="J63" s="46"/>
      <c r="K63" s="36"/>
      <c r="L63" s="191"/>
      <c r="M63" s="191"/>
      <c r="N63" s="191"/>
      <c r="O63" s="191">
        <f>ROUND(IF($C$16&lt;1,0,$O$61/($C$16*100)*10000),2)</f>
        <v>0</v>
      </c>
      <c r="P63" s="37" t="s">
        <v>87</v>
      </c>
    </row>
    <row r="64" spans="1:221" x14ac:dyDescent="0.25">
      <c r="A64" s="37"/>
      <c r="B64" s="37"/>
      <c r="C64" s="37"/>
      <c r="D64" s="37"/>
      <c r="E64" s="37"/>
      <c r="F64" s="37"/>
      <c r="G64" s="242" t="s">
        <v>190</v>
      </c>
      <c r="H64" s="136"/>
      <c r="I64" s="133"/>
      <c r="J64" s="136"/>
      <c r="K64" s="137"/>
      <c r="L64" s="78"/>
      <c r="M64" s="78"/>
      <c r="N64" s="78"/>
      <c r="O64" s="243">
        <f>ROUND(IF($C$16&lt;1,0,(L57)/($C$16*100)*10000),2)</f>
        <v>0</v>
      </c>
      <c r="P64" s="25" t="s">
        <v>87</v>
      </c>
    </row>
    <row r="65" spans="1:16" x14ac:dyDescent="0.25">
      <c r="A65" s="37"/>
      <c r="B65" s="37"/>
      <c r="C65" s="37"/>
      <c r="D65" s="37"/>
      <c r="E65" s="37"/>
      <c r="F65" s="37"/>
      <c r="G65" s="96"/>
      <c r="H65" s="46"/>
      <c r="I65" s="96"/>
      <c r="J65" s="46"/>
      <c r="K65" s="36"/>
      <c r="L65" s="36"/>
      <c r="M65" s="36"/>
      <c r="N65" s="36"/>
      <c r="O65" s="130"/>
      <c r="P65" s="37"/>
    </row>
    <row r="66" spans="1:16" ht="20.25" customHeight="1" x14ac:dyDescent="0.4">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5">
      <c r="A67" s="37"/>
      <c r="B67" s="37"/>
      <c r="C67" s="37"/>
      <c r="D67" s="54"/>
      <c r="E67" s="3"/>
      <c r="F67" s="4"/>
      <c r="G67" s="55"/>
      <c r="H67" s="55"/>
      <c r="I67" s="93"/>
      <c r="J67" s="55"/>
      <c r="K67" s="37"/>
      <c r="L67" s="37"/>
      <c r="M67" s="37"/>
      <c r="N67" s="37"/>
      <c r="O67" s="40"/>
    </row>
    <row r="68" spans="1:16" x14ac:dyDescent="0.25">
      <c r="A68" s="37"/>
      <c r="B68" s="37"/>
      <c r="C68" s="37"/>
      <c r="D68" s="54"/>
      <c r="E68" s="3"/>
      <c r="F68" s="4"/>
      <c r="G68" s="55"/>
      <c r="H68" s="55"/>
      <c r="I68" s="55"/>
      <c r="J68" s="55"/>
      <c r="K68" s="37"/>
      <c r="L68" s="37"/>
      <c r="M68" s="37"/>
      <c r="N68" s="37"/>
      <c r="O68" s="40"/>
    </row>
    <row r="69" spans="1:16" x14ac:dyDescent="0.25">
      <c r="A69" s="41"/>
      <c r="B69" s="37"/>
      <c r="C69" s="37"/>
      <c r="D69" s="37"/>
      <c r="E69" s="37"/>
      <c r="F69" s="37"/>
      <c r="G69" s="37"/>
      <c r="H69" s="37"/>
      <c r="J69" s="37"/>
      <c r="K69" s="37"/>
      <c r="L69" s="40"/>
      <c r="M69" s="40"/>
      <c r="N69" s="40"/>
      <c r="O69" s="138"/>
    </row>
    <row r="70" spans="1:16" x14ac:dyDescent="0.25">
      <c r="B70" s="37"/>
      <c r="C70" s="37"/>
      <c r="D70" s="37"/>
      <c r="E70" s="37"/>
      <c r="F70" s="37"/>
      <c r="G70" s="96"/>
      <c r="H70" s="37"/>
      <c r="I70" s="37"/>
      <c r="J70" s="37"/>
      <c r="K70" s="37"/>
      <c r="L70" s="60"/>
      <c r="M70" s="60"/>
      <c r="N70" s="60"/>
      <c r="O70" s="130"/>
      <c r="P70" s="37"/>
    </row>
    <row r="71" spans="1:16" x14ac:dyDescent="0.25">
      <c r="G71" s="133"/>
      <c r="H71" s="56"/>
      <c r="I71" s="133"/>
      <c r="J71" s="56"/>
      <c r="K71" s="56"/>
      <c r="L71" s="134"/>
      <c r="M71" s="134"/>
      <c r="N71" s="134"/>
      <c r="O71" s="135"/>
      <c r="P71" s="25"/>
    </row>
    <row r="73" spans="1:16" x14ac:dyDescent="0.25">
      <c r="A73" s="474"/>
    </row>
    <row r="74" spans="1:16" x14ac:dyDescent="0.25">
      <c r="A74" s="474"/>
    </row>
    <row r="75" spans="1:16" x14ac:dyDescent="0.25">
      <c r="A75" s="474"/>
    </row>
    <row r="76" spans="1:16" x14ac:dyDescent="0.25">
      <c r="A76" s="474"/>
    </row>
    <row r="77" spans="1:16" x14ac:dyDescent="0.25">
      <c r="A77" s="474"/>
    </row>
    <row r="78" spans="1:16" x14ac:dyDescent="0.25">
      <c r="A78" s="474"/>
    </row>
    <row r="79" spans="1:16" x14ac:dyDescent="0.25">
      <c r="A79" s="474"/>
    </row>
    <row r="80" spans="1:16" x14ac:dyDescent="0.25">
      <c r="A80" s="474"/>
    </row>
    <row r="81" spans="1:1" x14ac:dyDescent="0.25">
      <c r="A81" s="474"/>
    </row>
    <row r="82" spans="1:1" x14ac:dyDescent="0.25">
      <c r="A82" s="474"/>
    </row>
    <row r="83" spans="1:1" x14ac:dyDescent="0.25">
      <c r="A83" s="474"/>
    </row>
    <row r="84" spans="1:1" x14ac:dyDescent="0.25">
      <c r="A84" s="474"/>
    </row>
    <row r="85" spans="1:1" x14ac:dyDescent="0.25">
      <c r="A85" s="474"/>
    </row>
    <row r="86" spans="1:1" x14ac:dyDescent="0.25">
      <c r="A86" s="474"/>
    </row>
    <row r="87" spans="1:1" x14ac:dyDescent="0.25">
      <c r="A87" s="474"/>
    </row>
  </sheetData>
  <sheetProtection algorithmName="SHA-512" hashValue="ZM93+sI3hOWbZ1Vr8UvvtslEVH9txy8okYUeyYRaPJMZZ2NSL5vw2uBzN81T/y31k8I2RIuIEaDhvH83Db52wg==" saltValue="POhl3yBg2Loibk6EQCCn5g=="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macro="[0]!Info">
                <anchor moveWithCells="1">
                  <from>
                    <xdr:col>0</xdr:col>
                    <xdr:colOff>38100</xdr:colOff>
                    <xdr:row>0</xdr:row>
                    <xdr:rowOff>45720</xdr:rowOff>
                  </from>
                  <to>
                    <xdr:col>0</xdr:col>
                    <xdr:colOff>563880</xdr:colOff>
                    <xdr:row>1</xdr:row>
                    <xdr:rowOff>38100</xdr:rowOff>
                  </to>
                </anchor>
              </controlPr>
            </control>
          </mc:Choice>
        </mc:AlternateContent>
        <mc:AlternateContent xmlns:mc="http://schemas.openxmlformats.org/markup-compatibility/2006">
          <mc:Choice Requires="x14">
            <control shapeId="83970" r:id="rId5" name="Button 2">
              <controlPr defaultSize="0" print="0" autoFill="0" autoPict="0" macro="[0]!Info">
                <anchor moveWithCells="1">
                  <from>
                    <xdr:col>15</xdr:col>
                    <xdr:colOff>411480</xdr:colOff>
                    <xdr:row>81</xdr:row>
                    <xdr:rowOff>76200</xdr:rowOff>
                  </from>
                  <to>
                    <xdr:col>16</xdr:col>
                    <xdr:colOff>38100</xdr:colOff>
                    <xdr:row>82</xdr:row>
                    <xdr:rowOff>144780</xdr:rowOff>
                  </to>
                </anchor>
              </controlPr>
            </control>
          </mc:Choice>
        </mc:AlternateContent>
        <mc:AlternateContent xmlns:mc="http://schemas.openxmlformats.org/markup-compatibility/2006">
          <mc:Choice Requires="x14">
            <control shapeId="83971"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83972"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83973"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83974"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83975" r:id="rId10" name="Button 7">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83976" r:id="rId11" name="Button 8">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83977" r:id="rId12" name="Button 9">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83978" r:id="rId13" name="Button 10">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83979" r:id="rId14" name="Button 11">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83980" r:id="rId15" name="Button 12">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83981" r:id="rId16" name="Button 13">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83982" r:id="rId17" name="Button 14">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83983" r:id="rId18" name="Button 15">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83984" r:id="rId19" name="Button 16">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83985" r:id="rId20" name="Button 17">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83986" r:id="rId21" name="Button 18">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83987" r:id="rId22" name="Button 19">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83988" r:id="rId23" name="Button 20">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83989" r:id="rId24" name="Button 21">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83990" r:id="rId25" name="Button 22">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83991" r:id="rId26" name="Button 23">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83992" r:id="rId27" name="Button 24">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83993" r:id="rId28" name="Button 25">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83994" r:id="rId29" name="Button 26">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83995" r:id="rId30" name="Button 27">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83996" r:id="rId31" name="Button 28">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83997" r:id="rId32" name="Button 29">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83998" r:id="rId33" name="Button 30">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83999" r:id="rId34" name="Button 31">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84000" r:id="rId35" name="Button 32">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84001" r:id="rId36" name="Button 33">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84002" r:id="rId37" name="Button 34">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84003" r:id="rId38" name="Button 35">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84004" r:id="rId39" name="Button 36">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84005" r:id="rId40" name="Button 37">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84006" r:id="rId41" name="Button 38">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84007" r:id="rId42" name="Button 39">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84008" r:id="rId43" name="Button 40">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84009" r:id="rId44" name="Button 41">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84010" r:id="rId45" name="Button 42">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84011" r:id="rId46" name="Button 43">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84012" r:id="rId47" name="Button 44">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84013" r:id="rId48" name="Button 45">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84014" r:id="rId49" name="Button 46">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84015" r:id="rId50" name="Button 47">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84016" r:id="rId51" name="Button 48">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84017" r:id="rId52" name="Button 49">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84018" r:id="rId53" name="Button 50">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84019" r:id="rId54" name="Button 51">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84020" r:id="rId55" name="Button 52">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84021" r:id="rId56" name="Button 53">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84022" r:id="rId57" name="Button 54">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84023" r:id="rId58" name="Button 55">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84024" r:id="rId59" name="Button 56">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84025" r:id="rId60" name="Button 57">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84026" r:id="rId61" name="Button 58">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5867-A5DB-434F-87B3-118659EB9F81}">
  <dimension ref="A1:IB65"/>
  <sheetViews>
    <sheetView topLeftCell="A22" zoomScale="85" zoomScaleNormal="85" workbookViewId="0">
      <selection activeCell="D39" sqref="D39"/>
    </sheetView>
  </sheetViews>
  <sheetFormatPr defaultColWidth="8.5546875" defaultRowHeight="13.2" x14ac:dyDescent="0.25"/>
  <cols>
    <col min="1" max="1" width="31" style="331" customWidth="1"/>
    <col min="2" max="2" width="2.109375" style="331" customWidth="1"/>
    <col min="3" max="3" width="21.109375" style="331" customWidth="1"/>
    <col min="4" max="4" width="15.44140625" style="331" customWidth="1"/>
    <col min="5" max="5" width="10.109375" style="331" customWidth="1"/>
    <col min="6" max="6" width="5.5546875" style="331" customWidth="1"/>
    <col min="7" max="8" width="13.44140625" style="331" customWidth="1"/>
    <col min="9" max="9" width="14.5546875" style="331" customWidth="1"/>
    <col min="10" max="10" width="13.44140625" style="331" customWidth="1"/>
    <col min="11" max="11" width="7" style="331" customWidth="1"/>
    <col min="12" max="12" width="15.109375" style="331" customWidth="1"/>
    <col min="13" max="13" width="17.44140625" style="331" bestFit="1" customWidth="1"/>
    <col min="14" max="14" width="16.5546875" style="331" customWidth="1"/>
    <col min="15" max="15" width="19.109375" style="331" bestFit="1" customWidth="1"/>
    <col min="16" max="16" width="12.88671875" style="331" bestFit="1" customWidth="1"/>
    <col min="17" max="17" width="8.5546875" style="331"/>
    <col min="18" max="18" width="9.109375" style="331" hidden="1" customWidth="1"/>
    <col min="19" max="26" width="10.44140625" style="331" hidden="1" customWidth="1"/>
    <col min="27" max="27" width="10.5546875" style="331" hidden="1" customWidth="1"/>
    <col min="28" max="30" width="10.44140625" style="331" hidden="1" customWidth="1"/>
    <col min="31" max="16384" width="8.5546875" style="331"/>
  </cols>
  <sheetData>
    <row r="1" spans="1:30" ht="21" x14ac:dyDescent="0.4">
      <c r="A1" s="497" t="s">
        <v>120</v>
      </c>
      <c r="B1" s="497"/>
      <c r="C1" s="497"/>
      <c r="D1" s="497"/>
      <c r="E1" s="497"/>
      <c r="F1" s="497"/>
      <c r="G1" s="497"/>
      <c r="H1" s="497"/>
      <c r="I1" s="497"/>
      <c r="J1" s="497"/>
      <c r="K1" s="497"/>
      <c r="L1" s="497"/>
      <c r="M1" s="497"/>
      <c r="N1" s="497"/>
      <c r="O1" s="497"/>
      <c r="P1" s="497"/>
    </row>
    <row r="2" spans="1:30" ht="21" x14ac:dyDescent="0.4">
      <c r="A2" s="497" t="s">
        <v>277</v>
      </c>
      <c r="B2" s="497"/>
      <c r="C2" s="497"/>
      <c r="D2" s="497"/>
      <c r="E2" s="497"/>
      <c r="F2" s="497"/>
      <c r="G2" s="497"/>
      <c r="H2" s="497"/>
      <c r="I2" s="497"/>
      <c r="J2" s="497"/>
      <c r="K2" s="497"/>
      <c r="L2" s="497"/>
      <c r="M2" s="497"/>
      <c r="N2" s="497"/>
      <c r="O2" s="497"/>
      <c r="P2" s="497"/>
    </row>
    <row r="3" spans="1:30" ht="17.399999999999999" x14ac:dyDescent="0.3">
      <c r="A3" s="498" t="s">
        <v>323</v>
      </c>
      <c r="B3" s="498"/>
      <c r="C3" s="498"/>
      <c r="D3" s="498"/>
      <c r="E3" s="498"/>
      <c r="F3" s="498"/>
      <c r="G3" s="498"/>
      <c r="H3" s="498"/>
      <c r="I3" s="498"/>
      <c r="J3" s="498"/>
      <c r="K3" s="498"/>
      <c r="L3" s="498"/>
      <c r="M3" s="498"/>
      <c r="N3" s="498"/>
      <c r="O3" s="498"/>
      <c r="P3" s="498"/>
    </row>
    <row r="4" spans="1:30" ht="15.6" x14ac:dyDescent="0.3">
      <c r="A4" s="499" t="str">
        <f>'Customer Info'!B11</f>
        <v>Breakdown of Charges Based on Entered Information</v>
      </c>
      <c r="B4" s="499"/>
      <c r="C4" s="499"/>
      <c r="D4" s="499"/>
      <c r="E4" s="499"/>
      <c r="F4" s="499"/>
      <c r="G4" s="499"/>
      <c r="H4" s="499"/>
      <c r="I4" s="499"/>
      <c r="J4" s="499"/>
      <c r="K4" s="499"/>
      <c r="L4" s="499"/>
      <c r="M4" s="499"/>
      <c r="N4" s="499"/>
      <c r="O4" s="499"/>
      <c r="P4" s="499"/>
    </row>
    <row r="5" spans="1:30" ht="15" x14ac:dyDescent="0.25">
      <c r="A5" s="332"/>
      <c r="B5" s="332"/>
      <c r="C5" s="332"/>
      <c r="D5" s="332"/>
      <c r="E5" s="332"/>
      <c r="F5" s="332"/>
      <c r="G5" s="332"/>
      <c r="H5" s="332"/>
      <c r="I5" s="332"/>
      <c r="J5" s="332"/>
      <c r="K5" s="332"/>
    </row>
    <row r="6" spans="1:30" x14ac:dyDescent="0.25">
      <c r="A6" s="333">
        <f ca="1">TODAY()</f>
        <v>45744</v>
      </c>
      <c r="B6" s="386" t="s">
        <v>324</v>
      </c>
      <c r="C6" s="333"/>
      <c r="D6" s="333"/>
      <c r="E6" s="333"/>
      <c r="F6" s="333"/>
      <c r="G6" s="333"/>
      <c r="H6" s="333"/>
      <c r="I6" s="333"/>
    </row>
    <row r="7" spans="1:30" ht="24.6" x14ac:dyDescent="0.4">
      <c r="A7" s="505"/>
      <c r="B7" s="505"/>
      <c r="C7" s="505"/>
      <c r="D7" s="505"/>
      <c r="E7" s="505"/>
      <c r="F7" s="505"/>
      <c r="G7" s="505"/>
      <c r="H7" s="505"/>
      <c r="I7" s="505"/>
      <c r="J7" s="505"/>
      <c r="K7" s="505"/>
      <c r="L7" s="505"/>
      <c r="M7" s="505"/>
      <c r="N7" s="505"/>
      <c r="O7" s="505"/>
      <c r="P7" s="505"/>
    </row>
    <row r="8" spans="1:30" x14ac:dyDescent="0.25">
      <c r="C8" s="335"/>
      <c r="D8" s="335"/>
      <c r="E8" s="335"/>
      <c r="F8" s="335"/>
      <c r="G8" s="335"/>
      <c r="H8" s="335"/>
      <c r="I8" s="335"/>
      <c r="J8" s="335"/>
      <c r="K8" s="335"/>
    </row>
    <row r="9" spans="1:30" ht="15" x14ac:dyDescent="0.25">
      <c r="A9" s="336" t="s">
        <v>2</v>
      </c>
      <c r="B9" s="337"/>
      <c r="C9" s="338">
        <f>'Customer Info'!B7</f>
        <v>0</v>
      </c>
      <c r="I9" s="339"/>
    </row>
    <row r="10" spans="1:30" ht="15" x14ac:dyDescent="0.25">
      <c r="A10" s="340" t="s">
        <v>26</v>
      </c>
      <c r="B10" s="337"/>
      <c r="C10" s="338">
        <f>'Customer Info'!B8</f>
        <v>0</v>
      </c>
    </row>
    <row r="11" spans="1:30" ht="14.4" customHeight="1" x14ac:dyDescent="0.25">
      <c r="A11" s="336" t="s">
        <v>3</v>
      </c>
      <c r="B11" s="341">
        <f>'Customer Info'!B9</f>
        <v>4</v>
      </c>
      <c r="C11" s="342" t="str">
        <f>LOOKUP(B11,R11:AD11,R12:AD12)</f>
        <v>April</v>
      </c>
      <c r="D11" s="343">
        <f>'Customer Info'!C9</f>
        <v>2025</v>
      </c>
      <c r="S11" s="331">
        <v>1</v>
      </c>
      <c r="T11" s="331">
        <v>2</v>
      </c>
      <c r="U11" s="331">
        <v>3</v>
      </c>
      <c r="V11" s="331">
        <v>4</v>
      </c>
      <c r="W11" s="331">
        <v>5</v>
      </c>
      <c r="X11" s="331">
        <v>6</v>
      </c>
      <c r="Y11" s="331">
        <v>7</v>
      </c>
      <c r="Z11" s="331">
        <v>8</v>
      </c>
      <c r="AA11" s="331">
        <v>9</v>
      </c>
      <c r="AB11" s="331">
        <v>10</v>
      </c>
      <c r="AC11" s="331">
        <v>11</v>
      </c>
      <c r="AD11" s="331">
        <v>12</v>
      </c>
    </row>
    <row r="12" spans="1:30" x14ac:dyDescent="0.25">
      <c r="A12" s="501"/>
      <c r="B12" s="501"/>
      <c r="C12" s="501"/>
      <c r="D12" s="501"/>
      <c r="E12" s="501"/>
      <c r="F12" s="501"/>
      <c r="G12" s="501"/>
      <c r="H12" s="501"/>
      <c r="I12" s="501"/>
      <c r="J12" s="379"/>
      <c r="K12" s="379"/>
      <c r="L12" s="427"/>
      <c r="M12" s="427"/>
      <c r="N12" s="427"/>
      <c r="O12" s="427"/>
      <c r="P12" s="427"/>
      <c r="R12" s="331" t="s">
        <v>115</v>
      </c>
      <c r="S12" s="345" t="s">
        <v>102</v>
      </c>
      <c r="T12" s="345" t="s">
        <v>103</v>
      </c>
      <c r="U12" s="345" t="s">
        <v>104</v>
      </c>
      <c r="V12" s="345" t="s">
        <v>105</v>
      </c>
      <c r="W12" s="345" t="s">
        <v>106</v>
      </c>
      <c r="X12" s="345" t="s">
        <v>107</v>
      </c>
      <c r="Y12" s="345" t="s">
        <v>108</v>
      </c>
      <c r="Z12" s="345" t="s">
        <v>109</v>
      </c>
      <c r="AA12" s="345" t="s">
        <v>110</v>
      </c>
      <c r="AB12" s="345" t="s">
        <v>112</v>
      </c>
      <c r="AC12" s="345" t="s">
        <v>111</v>
      </c>
      <c r="AD12" s="345" t="s">
        <v>113</v>
      </c>
    </row>
    <row r="13" spans="1:30" x14ac:dyDescent="0.25">
      <c r="A13" s="352" t="s">
        <v>27</v>
      </c>
      <c r="B13" s="353"/>
      <c r="C13" s="353"/>
      <c r="D13" s="353"/>
      <c r="E13" s="353"/>
      <c r="F13" s="353"/>
      <c r="G13" s="353"/>
      <c r="H13" s="353"/>
      <c r="I13" s="353"/>
      <c r="R13" s="351" t="s">
        <v>187</v>
      </c>
      <c r="S13" s="331">
        <f>'Rider Rates'!$C$22</f>
        <v>7.0209999999999995E-2</v>
      </c>
      <c r="T13" s="331">
        <f>'Rider Rates'!$C$22</f>
        <v>7.0209999999999995E-2</v>
      </c>
      <c r="U13" s="331">
        <f>'Rider Rates'!$C$22</f>
        <v>7.0209999999999995E-2</v>
      </c>
      <c r="V13" s="331">
        <f>'Rider Rates'!$C$22</f>
        <v>7.0209999999999995E-2</v>
      </c>
      <c r="W13" s="331">
        <f>'Rider Rates'!$C$22</f>
        <v>7.0209999999999995E-2</v>
      </c>
      <c r="X13" s="331">
        <f>'Rider Rates'!$B$22</f>
        <v>7.0209999999999995E-2</v>
      </c>
      <c r="Y13" s="331">
        <f>'Rider Rates'!$B$22</f>
        <v>7.0209999999999995E-2</v>
      </c>
      <c r="Z13" s="331">
        <f>'Rider Rates'!$B$22</f>
        <v>7.0209999999999995E-2</v>
      </c>
      <c r="AA13" s="331">
        <f>'Rider Rates'!$B$22</f>
        <v>7.0209999999999995E-2</v>
      </c>
      <c r="AB13" s="331">
        <f>'Rider Rates'!$C$22</f>
        <v>7.0209999999999995E-2</v>
      </c>
      <c r="AC13" s="331">
        <f>'Rider Rates'!$C$22</f>
        <v>7.0209999999999995E-2</v>
      </c>
      <c r="AD13" s="331">
        <f>'Rider Rates'!$C$22</f>
        <v>7.0209999999999995E-2</v>
      </c>
    </row>
    <row r="14" spans="1:30" x14ac:dyDescent="0.25">
      <c r="A14" s="335"/>
      <c r="B14" s="335"/>
      <c r="C14" s="335"/>
      <c r="D14" s="335"/>
      <c r="E14" s="335"/>
      <c r="F14" s="335"/>
      <c r="G14" s="335"/>
      <c r="H14" s="335"/>
      <c r="I14" s="335"/>
      <c r="R14" s="335"/>
      <c r="S14" s="347"/>
      <c r="T14" s="347"/>
      <c r="U14" s="347"/>
      <c r="V14" s="347"/>
      <c r="W14" s="347"/>
      <c r="X14" s="347"/>
      <c r="Y14" s="347"/>
      <c r="Z14" s="347"/>
      <c r="AA14" s="347"/>
      <c r="AB14" s="347"/>
      <c r="AC14" s="347"/>
      <c r="AD14" s="347"/>
    </row>
    <row r="15" spans="1:30" x14ac:dyDescent="0.25">
      <c r="A15" s="349" t="s">
        <v>52</v>
      </c>
      <c r="B15" s="349"/>
      <c r="C15" s="428">
        <f>IF('Customer Info'!B21+'Customer Info'!B22-'Customer Info'!B23&lt;0,0,'Customer Info'!B21+'Customer Info'!B22-'Customer Info'!B23)</f>
        <v>0</v>
      </c>
      <c r="D15" s="349" t="s">
        <v>41</v>
      </c>
      <c r="E15" s="349"/>
      <c r="F15" s="350"/>
      <c r="G15" s="349"/>
      <c r="H15" s="349"/>
      <c r="I15" s="349"/>
      <c r="R15" s="335"/>
      <c r="S15" s="347"/>
      <c r="T15" s="347"/>
      <c r="U15" s="347"/>
      <c r="V15" s="347"/>
      <c r="W15" s="347"/>
      <c r="X15" s="347"/>
      <c r="Y15" s="347"/>
      <c r="Z15" s="347"/>
      <c r="AA15" s="347"/>
      <c r="AB15" s="347"/>
      <c r="AC15" s="347"/>
      <c r="AD15" s="347"/>
    </row>
    <row r="16" spans="1:30" x14ac:dyDescent="0.25">
      <c r="A16" s="349" t="s">
        <v>225</v>
      </c>
      <c r="B16" s="349"/>
      <c r="C16" s="428">
        <f>'Customer Info'!B21</f>
        <v>0</v>
      </c>
      <c r="D16" s="349" t="s">
        <v>41</v>
      </c>
      <c r="E16" s="349"/>
      <c r="F16" s="350"/>
      <c r="G16" s="336" t="s">
        <v>15</v>
      </c>
      <c r="H16" s="349"/>
    </row>
    <row r="17" spans="1:221" x14ac:dyDescent="0.25">
      <c r="A17" s="349" t="s">
        <v>226</v>
      </c>
      <c r="B17" s="349"/>
      <c r="C17" s="428">
        <f>'Customer Info'!B22</f>
        <v>0</v>
      </c>
      <c r="D17" s="429" t="s">
        <v>41</v>
      </c>
      <c r="E17" s="350"/>
      <c r="F17" s="350"/>
      <c r="G17" s="336" t="s">
        <v>15</v>
      </c>
      <c r="H17" s="349"/>
      <c r="I17" s="430" t="s">
        <v>15</v>
      </c>
    </row>
    <row r="19" spans="1:221" x14ac:dyDescent="0.25">
      <c r="A19" s="352" t="s">
        <v>31</v>
      </c>
      <c r="B19" s="353"/>
      <c r="C19" s="353"/>
      <c r="D19" s="353"/>
      <c r="E19" s="353"/>
      <c r="F19" s="353"/>
      <c r="G19" s="493" t="s">
        <v>68</v>
      </c>
      <c r="H19" s="494"/>
      <c r="I19" s="494"/>
      <c r="J19" s="495"/>
      <c r="K19" s="353"/>
      <c r="L19" s="496" t="s">
        <v>69</v>
      </c>
      <c r="M19" s="496"/>
      <c r="N19" s="496"/>
      <c r="O19" s="496"/>
    </row>
    <row r="20" spans="1:221" x14ac:dyDescent="0.25">
      <c r="A20" s="335"/>
      <c r="B20" s="335"/>
      <c r="C20" s="335"/>
      <c r="D20" s="335"/>
      <c r="E20" s="335"/>
      <c r="F20" s="335"/>
      <c r="G20" s="354" t="s">
        <v>65</v>
      </c>
      <c r="H20" s="354" t="s">
        <v>66</v>
      </c>
      <c r="I20" s="354" t="s">
        <v>67</v>
      </c>
      <c r="J20" s="355" t="s">
        <v>34</v>
      </c>
      <c r="K20" s="335"/>
      <c r="L20" s="445" t="s">
        <v>65</v>
      </c>
      <c r="M20" s="445" t="s">
        <v>66</v>
      </c>
      <c r="N20" s="445" t="s">
        <v>67</v>
      </c>
      <c r="O20" s="445" t="s">
        <v>34</v>
      </c>
      <c r="P20" s="357" t="s">
        <v>57</v>
      </c>
    </row>
    <row r="21" spans="1:221" x14ac:dyDescent="0.25">
      <c r="A21" s="331" t="s">
        <v>32</v>
      </c>
      <c r="G21" s="431"/>
      <c r="H21" s="431"/>
      <c r="I21" s="431">
        <f>'Rider Rates'!B143</f>
        <v>9.4</v>
      </c>
      <c r="J21" s="431">
        <f>SUM(G21:I21)</f>
        <v>9.4</v>
      </c>
      <c r="L21" s="432"/>
      <c r="M21" s="432"/>
      <c r="N21" s="432">
        <f>I21</f>
        <v>9.4</v>
      </c>
      <c r="O21" s="407">
        <f>SUM(L21:N21)</f>
        <v>9.4</v>
      </c>
      <c r="P21" s="360">
        <v>44531</v>
      </c>
    </row>
    <row r="22" spans="1:221" x14ac:dyDescent="0.25">
      <c r="A22" s="433" t="s">
        <v>132</v>
      </c>
      <c r="D22" s="362">
        <f>C15</f>
        <v>0</v>
      </c>
      <c r="E22" s="363" t="s">
        <v>41</v>
      </c>
      <c r="F22" s="364" t="s">
        <v>8</v>
      </c>
      <c r="G22" s="406"/>
      <c r="H22" s="406"/>
      <c r="I22" s="406">
        <f>'Rider Rates'!C143</f>
        <v>2.0634799999999998E-2</v>
      </c>
      <c r="J22" s="406">
        <f>SUM(G22:I22)</f>
        <v>2.0634799999999998E-2</v>
      </c>
      <c r="K22" s="366" t="s">
        <v>42</v>
      </c>
      <c r="L22" s="407"/>
      <c r="M22" s="407"/>
      <c r="N22" s="407">
        <f>IF(C15&lt;0,0,ROUND($D22*I22,2))</f>
        <v>0</v>
      </c>
      <c r="O22" s="407">
        <f>SUM(L22:N22)</f>
        <v>0</v>
      </c>
      <c r="P22" s="360">
        <f>'Rider Rates'!H144</f>
        <v>45444</v>
      </c>
    </row>
    <row r="23" spans="1:221" x14ac:dyDescent="0.25">
      <c r="A23" s="369" t="s">
        <v>50</v>
      </c>
      <c r="B23" s="369"/>
      <c r="C23" s="369"/>
      <c r="D23" s="370"/>
      <c r="E23" s="370"/>
      <c r="F23" s="369"/>
      <c r="G23" s="369"/>
      <c r="H23" s="369"/>
      <c r="I23" s="369"/>
      <c r="J23" s="369"/>
      <c r="K23" s="372"/>
      <c r="L23" s="371"/>
      <c r="M23" s="371"/>
      <c r="N23" s="371">
        <f>SUM(N21:N22)</f>
        <v>9.4</v>
      </c>
      <c r="O23" s="371">
        <f>SUM(O21:O22)</f>
        <v>9.4</v>
      </c>
    </row>
    <row r="24" spans="1:221" x14ac:dyDescent="0.25">
      <c r="A24" s="434"/>
      <c r="B24" s="434"/>
      <c r="C24" s="435"/>
      <c r="D24" s="435"/>
      <c r="E24" s="435"/>
      <c r="F24" s="435"/>
      <c r="G24" s="436"/>
      <c r="H24" s="436"/>
      <c r="I24" s="436"/>
      <c r="J24" s="436"/>
      <c r="K24" s="434"/>
      <c r="L24" s="434"/>
      <c r="M24" s="434"/>
      <c r="N24" s="434"/>
      <c r="O24" s="434"/>
      <c r="P24" s="434"/>
    </row>
    <row r="25" spans="1:221" x14ac:dyDescent="0.25">
      <c r="A25" s="346" t="s">
        <v>70</v>
      </c>
      <c r="B25" s="383"/>
      <c r="C25" s="383"/>
      <c r="D25" s="384"/>
      <c r="E25" s="384"/>
      <c r="F25" s="383"/>
      <c r="G25" s="384"/>
      <c r="H25" s="384"/>
      <c r="I25" s="384"/>
      <c r="J25" s="384"/>
      <c r="K25" s="384"/>
      <c r="L25" s="384"/>
      <c r="M25" s="384"/>
      <c r="N25" s="384"/>
      <c r="O25" s="384"/>
      <c r="P25" s="423"/>
      <c r="Q25" s="335"/>
      <c r="R25" s="335"/>
      <c r="S25" s="335"/>
      <c r="T25" s="335"/>
      <c r="U25" s="335"/>
      <c r="V25" s="335"/>
      <c r="W25" s="335"/>
      <c r="X25" s="335"/>
      <c r="Y25" s="335"/>
      <c r="Z25" s="335"/>
      <c r="AA25" s="335"/>
      <c r="AB25" s="335"/>
      <c r="AC25" s="335"/>
      <c r="AD25" s="335"/>
      <c r="AE25" s="335"/>
      <c r="AF25" s="335"/>
      <c r="AG25" s="335"/>
      <c r="AH25" s="335"/>
      <c r="AI25" s="335"/>
      <c r="AJ25" s="335"/>
      <c r="AK25" s="335"/>
      <c r="AL25" s="335"/>
      <c r="AM25" s="335"/>
      <c r="AN25" s="335"/>
      <c r="AO25" s="335"/>
      <c r="AP25" s="335"/>
      <c r="AQ25" s="335"/>
      <c r="AR25" s="335"/>
      <c r="AS25" s="335"/>
      <c r="AT25" s="335"/>
      <c r="AU25" s="335"/>
      <c r="AV25" s="335"/>
      <c r="AW25" s="335"/>
      <c r="AX25" s="335"/>
      <c r="AY25" s="335"/>
      <c r="AZ25" s="335"/>
      <c r="BA25" s="335"/>
      <c r="BB25" s="335"/>
      <c r="BC25" s="335"/>
      <c r="BD25" s="335"/>
      <c r="BE25" s="335"/>
      <c r="BF25" s="335"/>
      <c r="BG25" s="335"/>
      <c r="BH25" s="335"/>
      <c r="BI25" s="335"/>
      <c r="BJ25" s="335"/>
      <c r="BK25" s="335"/>
      <c r="BL25" s="335"/>
      <c r="BM25" s="335"/>
      <c r="BN25" s="335"/>
      <c r="BO25" s="335"/>
      <c r="BP25" s="335"/>
      <c r="BQ25" s="335"/>
      <c r="BR25" s="335"/>
      <c r="BS25" s="335"/>
      <c r="BT25" s="335"/>
      <c r="BU25" s="335"/>
      <c r="BV25" s="335"/>
      <c r="BW25" s="335"/>
      <c r="BX25" s="335"/>
      <c r="BY25" s="335"/>
      <c r="BZ25" s="335"/>
      <c r="CA25" s="335"/>
      <c r="CB25" s="335"/>
      <c r="CC25" s="335"/>
      <c r="CD25" s="335"/>
      <c r="CE25" s="335"/>
      <c r="CF25" s="335"/>
      <c r="CG25" s="335"/>
      <c r="CH25" s="335"/>
      <c r="CI25" s="335"/>
      <c r="CJ25" s="335"/>
      <c r="CK25" s="335"/>
      <c r="CL25" s="335"/>
      <c r="CM25" s="335"/>
      <c r="CN25" s="335"/>
      <c r="CO25" s="335"/>
      <c r="CP25" s="335"/>
      <c r="CQ25" s="335"/>
      <c r="CR25" s="335"/>
      <c r="CS25" s="335"/>
      <c r="CT25" s="335"/>
      <c r="CU25" s="335"/>
      <c r="CV25" s="335"/>
      <c r="CW25" s="335"/>
      <c r="CX25" s="335"/>
      <c r="CY25" s="335"/>
      <c r="CZ25" s="335"/>
      <c r="DA25" s="335"/>
      <c r="DB25" s="335"/>
      <c r="DC25" s="335"/>
      <c r="DD25" s="335"/>
      <c r="DE25" s="335"/>
      <c r="DF25" s="335"/>
      <c r="DG25" s="335"/>
      <c r="DH25" s="335"/>
      <c r="DI25" s="335"/>
      <c r="DJ25" s="335"/>
      <c r="DK25" s="335"/>
      <c r="DL25" s="335"/>
      <c r="DM25" s="335"/>
      <c r="DN25" s="335"/>
      <c r="DO25" s="335"/>
      <c r="DP25" s="335"/>
      <c r="DQ25" s="335"/>
      <c r="DR25" s="335"/>
      <c r="DS25" s="335"/>
      <c r="DT25" s="335"/>
      <c r="DU25" s="335"/>
      <c r="DV25" s="335"/>
      <c r="DW25" s="335"/>
      <c r="DX25" s="335"/>
      <c r="DY25" s="335"/>
      <c r="DZ25" s="335"/>
      <c r="EA25" s="335"/>
      <c r="EB25" s="335"/>
      <c r="EC25" s="335"/>
      <c r="ED25" s="335"/>
      <c r="EE25" s="335"/>
      <c r="EF25" s="335"/>
      <c r="EG25" s="335"/>
      <c r="EH25" s="335"/>
      <c r="EI25" s="335"/>
      <c r="EJ25" s="335"/>
      <c r="EK25" s="335"/>
      <c r="EL25" s="335"/>
      <c r="EM25" s="335"/>
      <c r="EN25" s="335"/>
      <c r="EO25" s="335"/>
      <c r="EP25" s="335"/>
      <c r="EQ25" s="335"/>
      <c r="ER25" s="335"/>
      <c r="ES25" s="335"/>
      <c r="ET25" s="335"/>
      <c r="EU25" s="335"/>
      <c r="EV25" s="335"/>
      <c r="EW25" s="335"/>
      <c r="EX25" s="335"/>
      <c r="EY25" s="335"/>
      <c r="EZ25" s="335"/>
      <c r="FA25" s="335"/>
      <c r="FB25" s="335"/>
      <c r="FC25" s="335"/>
      <c r="FD25" s="335"/>
      <c r="FE25" s="335"/>
      <c r="FF25" s="335"/>
      <c r="FG25" s="335"/>
      <c r="FH25" s="335"/>
      <c r="FI25" s="335"/>
      <c r="FJ25" s="335"/>
      <c r="FK25" s="335"/>
      <c r="FL25" s="335"/>
      <c r="FM25" s="335"/>
      <c r="FN25" s="335"/>
      <c r="FO25" s="335"/>
      <c r="FP25" s="335"/>
      <c r="FQ25" s="335"/>
      <c r="FR25" s="335"/>
      <c r="FS25" s="335"/>
      <c r="FT25" s="335"/>
      <c r="FU25" s="335"/>
      <c r="FV25" s="335"/>
      <c r="FW25" s="335"/>
      <c r="FX25" s="335"/>
      <c r="FY25" s="335"/>
      <c r="FZ25" s="335"/>
      <c r="GA25" s="335"/>
      <c r="GB25" s="335"/>
      <c r="GC25" s="335"/>
      <c r="GD25" s="335"/>
      <c r="GE25" s="335"/>
      <c r="GF25" s="335"/>
      <c r="GG25" s="335"/>
      <c r="GH25" s="335"/>
      <c r="GI25" s="335"/>
      <c r="GJ25" s="335"/>
      <c r="GK25" s="335"/>
      <c r="GL25" s="335"/>
      <c r="GM25" s="335"/>
      <c r="GN25" s="335"/>
      <c r="GO25" s="335"/>
      <c r="GP25" s="335"/>
      <c r="GQ25" s="335"/>
      <c r="GR25" s="335"/>
      <c r="GS25" s="335"/>
      <c r="GT25" s="335"/>
      <c r="GU25" s="335"/>
      <c r="GV25" s="335"/>
      <c r="GW25" s="335"/>
      <c r="GX25" s="335"/>
      <c r="GY25" s="335"/>
      <c r="GZ25" s="335"/>
      <c r="HA25" s="335"/>
      <c r="HB25" s="335"/>
      <c r="HC25" s="335"/>
      <c r="HD25" s="335"/>
      <c r="HE25" s="335"/>
      <c r="HF25" s="335"/>
      <c r="HG25" s="335"/>
      <c r="HH25" s="335"/>
      <c r="HI25" s="335"/>
      <c r="HJ25" s="335"/>
      <c r="HK25" s="335"/>
      <c r="HL25" s="335"/>
      <c r="HM25" s="335"/>
    </row>
    <row r="26" spans="1:221" x14ac:dyDescent="0.25">
      <c r="P26" s="437"/>
      <c r="Q26" s="385"/>
      <c r="R26" s="375"/>
      <c r="S26" s="376"/>
      <c r="T26" s="377"/>
      <c r="U26" s="335"/>
      <c r="V26" s="378"/>
      <c r="W26" s="335"/>
      <c r="X26" s="335"/>
      <c r="Y26" s="335"/>
      <c r="Z26" s="335"/>
      <c r="AA26" s="335"/>
      <c r="AB26" s="335"/>
      <c r="AC26" s="335"/>
      <c r="AD26" s="335"/>
      <c r="AE26" s="335"/>
      <c r="AF26" s="335"/>
      <c r="AG26" s="335"/>
      <c r="AH26" s="335"/>
      <c r="AI26" s="335"/>
      <c r="AJ26" s="335"/>
      <c r="AK26" s="335"/>
      <c r="AL26" s="335"/>
      <c r="AM26" s="335"/>
      <c r="AN26" s="335"/>
      <c r="AO26" s="335"/>
      <c r="AP26" s="335"/>
      <c r="AQ26" s="335"/>
      <c r="AR26" s="335"/>
      <c r="AS26" s="335"/>
      <c r="AT26" s="335"/>
      <c r="AU26" s="335"/>
      <c r="AV26" s="335"/>
      <c r="AW26" s="335"/>
      <c r="AX26" s="335"/>
      <c r="AY26" s="335"/>
      <c r="AZ26" s="335"/>
      <c r="BA26" s="335"/>
      <c r="BB26" s="335"/>
      <c r="BC26" s="335"/>
      <c r="BD26" s="335"/>
      <c r="BE26" s="335"/>
      <c r="BF26" s="335"/>
      <c r="BG26" s="335"/>
      <c r="BH26" s="335"/>
      <c r="BI26" s="335"/>
      <c r="BJ26" s="335"/>
      <c r="BK26" s="335"/>
      <c r="BL26" s="335"/>
      <c r="BM26" s="335"/>
      <c r="BN26" s="335"/>
      <c r="BO26" s="335"/>
      <c r="BP26" s="335"/>
      <c r="BQ26" s="335"/>
      <c r="BR26" s="335"/>
      <c r="BS26" s="335"/>
      <c r="BT26" s="335"/>
      <c r="BU26" s="335"/>
      <c r="BV26" s="335"/>
      <c r="BW26" s="335"/>
      <c r="BX26" s="335"/>
      <c r="BY26" s="335"/>
      <c r="BZ26" s="335"/>
      <c r="CA26" s="335"/>
      <c r="CB26" s="335"/>
      <c r="CC26" s="335"/>
      <c r="CD26" s="335"/>
      <c r="CE26" s="335"/>
      <c r="CF26" s="335"/>
      <c r="CG26" s="335"/>
      <c r="CH26" s="335"/>
      <c r="CI26" s="335"/>
      <c r="CJ26" s="335"/>
      <c r="CK26" s="335"/>
      <c r="CL26" s="335"/>
      <c r="CM26" s="335"/>
      <c r="CN26" s="335"/>
      <c r="CO26" s="335"/>
      <c r="CP26" s="335"/>
      <c r="CQ26" s="335"/>
      <c r="CR26" s="335"/>
      <c r="CS26" s="335"/>
      <c r="CT26" s="335"/>
      <c r="CU26" s="335"/>
      <c r="CV26" s="335"/>
      <c r="CW26" s="335"/>
      <c r="CX26" s="335"/>
      <c r="CY26" s="335"/>
      <c r="CZ26" s="335"/>
      <c r="DA26" s="335"/>
      <c r="DB26" s="335"/>
      <c r="DC26" s="335"/>
      <c r="DD26" s="335"/>
      <c r="DE26" s="335"/>
      <c r="DF26" s="335"/>
      <c r="DG26" s="335"/>
      <c r="DH26" s="335"/>
      <c r="DI26" s="335"/>
      <c r="DJ26" s="335"/>
      <c r="DK26" s="335"/>
      <c r="DL26" s="335"/>
      <c r="DM26" s="335"/>
      <c r="DN26" s="335"/>
      <c r="DO26" s="335"/>
      <c r="DP26" s="335"/>
      <c r="DQ26" s="335"/>
      <c r="DR26" s="335"/>
      <c r="DS26" s="335"/>
      <c r="DT26" s="335"/>
      <c r="DU26" s="335"/>
      <c r="DV26" s="335"/>
      <c r="DW26" s="335"/>
      <c r="DX26" s="335"/>
      <c r="DY26" s="335"/>
      <c r="DZ26" s="335"/>
      <c r="EA26" s="335"/>
      <c r="EB26" s="335"/>
      <c r="EC26" s="335"/>
      <c r="ED26" s="335"/>
      <c r="EE26" s="335"/>
      <c r="EF26" s="335"/>
      <c r="EG26" s="335"/>
      <c r="EH26" s="335"/>
      <c r="EI26" s="335"/>
      <c r="EJ26" s="335"/>
      <c r="EK26" s="335"/>
      <c r="EL26" s="335"/>
      <c r="EM26" s="335"/>
      <c r="EN26" s="335"/>
      <c r="EO26" s="335"/>
      <c r="EP26" s="335"/>
      <c r="EQ26" s="335"/>
      <c r="ER26" s="335"/>
      <c r="ES26" s="335"/>
      <c r="ET26" s="335"/>
      <c r="EU26" s="335"/>
      <c r="EV26" s="335"/>
      <c r="EW26" s="335"/>
      <c r="EX26" s="335"/>
      <c r="EY26" s="335"/>
      <c r="EZ26" s="335"/>
      <c r="FA26" s="335"/>
      <c r="FB26" s="335"/>
      <c r="FC26" s="335"/>
      <c r="FD26" s="335"/>
      <c r="FE26" s="335"/>
      <c r="FF26" s="335"/>
      <c r="FG26" s="335"/>
      <c r="FH26" s="335"/>
      <c r="FI26" s="335"/>
      <c r="FJ26" s="335"/>
      <c r="FK26" s="335"/>
      <c r="FL26" s="335"/>
      <c r="FM26" s="335"/>
      <c r="FN26" s="335"/>
      <c r="FO26" s="335"/>
      <c r="FP26" s="335"/>
      <c r="FQ26" s="335"/>
      <c r="FR26" s="335"/>
      <c r="FS26" s="335"/>
      <c r="FT26" s="335"/>
      <c r="FU26" s="335"/>
      <c r="FV26" s="335"/>
      <c r="FW26" s="335"/>
      <c r="FX26" s="335"/>
      <c r="FY26" s="335"/>
      <c r="FZ26" s="335"/>
      <c r="GA26" s="335"/>
      <c r="GB26" s="335"/>
      <c r="GC26" s="335"/>
      <c r="GD26" s="335"/>
      <c r="GE26" s="335"/>
      <c r="GF26" s="335"/>
      <c r="GG26" s="335"/>
      <c r="GH26" s="335"/>
      <c r="GI26" s="335"/>
      <c r="GJ26" s="335"/>
      <c r="GK26" s="335"/>
      <c r="GL26" s="335"/>
      <c r="GM26" s="335"/>
      <c r="GN26" s="335"/>
      <c r="GO26" s="335"/>
      <c r="GP26" s="335"/>
      <c r="GQ26" s="335"/>
      <c r="GR26" s="335"/>
      <c r="GS26" s="335"/>
      <c r="GT26" s="335"/>
      <c r="GU26" s="335"/>
      <c r="GV26" s="335"/>
      <c r="GW26" s="335"/>
      <c r="GX26" s="335"/>
      <c r="GY26" s="335"/>
      <c r="GZ26" s="335"/>
      <c r="HA26" s="335"/>
      <c r="HB26" s="335"/>
      <c r="HC26" s="335"/>
      <c r="HD26" s="335"/>
      <c r="HE26" s="335"/>
      <c r="HF26" s="335"/>
      <c r="HG26" s="335"/>
      <c r="HH26" s="335"/>
      <c r="HI26" s="335"/>
      <c r="HJ26" s="335"/>
      <c r="HK26" s="335"/>
      <c r="HL26" s="335"/>
      <c r="HM26" s="335"/>
    </row>
    <row r="27" spans="1:221" x14ac:dyDescent="0.25">
      <c r="A27" s="386" t="s">
        <v>79</v>
      </c>
      <c r="B27" s="387"/>
      <c r="C27" s="387"/>
      <c r="D27" s="362">
        <f>IF($C$15&lt;0,0,IF($C$15&gt;833000,833000,$C$15))</f>
        <v>0</v>
      </c>
      <c r="E27" s="363" t="s">
        <v>41</v>
      </c>
      <c r="F27" s="364" t="s">
        <v>8</v>
      </c>
      <c r="G27" s="388"/>
      <c r="H27" s="388"/>
      <c r="I27" s="388">
        <f>'Rider Rates'!$B$4</f>
        <v>4.6278999999999999E-3</v>
      </c>
      <c r="J27" s="388">
        <f t="shared" ref="J27:J47" si="0">SUM(G27:I27)</f>
        <v>4.6278999999999999E-3</v>
      </c>
      <c r="K27" s="366" t="s">
        <v>42</v>
      </c>
      <c r="L27" s="250"/>
      <c r="M27" s="250"/>
      <c r="N27" s="250">
        <f t="shared" ref="N27:N32" si="1">ROUND(D27*I27,2)</f>
        <v>0</v>
      </c>
      <c r="O27" s="250">
        <f t="shared" ref="O27:O48" si="2">SUM(L27:N27)</f>
        <v>0</v>
      </c>
      <c r="P27" s="360">
        <f>'Rider Rates'!$D$4</f>
        <v>45657</v>
      </c>
      <c r="Q27" s="385"/>
      <c r="R27" s="382"/>
      <c r="S27" s="376"/>
      <c r="T27" s="377"/>
      <c r="U27" s="335"/>
      <c r="V27" s="378"/>
      <c r="W27" s="335"/>
      <c r="X27" s="335"/>
      <c r="Y27" s="335"/>
      <c r="Z27" s="335"/>
      <c r="AA27" s="335"/>
      <c r="AB27" s="335"/>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c r="BF27" s="335"/>
      <c r="BG27" s="335"/>
      <c r="BH27" s="335"/>
      <c r="BI27" s="335"/>
      <c r="BJ27" s="335"/>
      <c r="BK27" s="335"/>
      <c r="BL27" s="335"/>
      <c r="BM27" s="335"/>
      <c r="BN27" s="335"/>
      <c r="BO27" s="335"/>
      <c r="BP27" s="335"/>
      <c r="BQ27" s="335"/>
      <c r="BR27" s="335"/>
      <c r="BS27" s="335"/>
      <c r="BT27" s="335"/>
      <c r="BU27" s="335"/>
      <c r="BV27" s="335"/>
      <c r="BW27" s="335"/>
      <c r="BX27" s="335"/>
      <c r="BY27" s="335"/>
      <c r="BZ27" s="335"/>
      <c r="CA27" s="335"/>
      <c r="CB27" s="335"/>
      <c r="CC27" s="335"/>
      <c r="CD27" s="335"/>
      <c r="CE27" s="335"/>
      <c r="CF27" s="335"/>
      <c r="CG27" s="335"/>
      <c r="CH27" s="335"/>
      <c r="CI27" s="335"/>
      <c r="CJ27" s="335"/>
      <c r="CK27" s="335"/>
      <c r="CL27" s="335"/>
      <c r="CM27" s="335"/>
      <c r="CN27" s="335"/>
      <c r="CO27" s="335"/>
      <c r="CP27" s="335"/>
      <c r="CQ27" s="335"/>
      <c r="CR27" s="335"/>
      <c r="CS27" s="335"/>
      <c r="CT27" s="335"/>
      <c r="CU27" s="335"/>
      <c r="CV27" s="335"/>
      <c r="CW27" s="335"/>
      <c r="CX27" s="335"/>
      <c r="CY27" s="335"/>
      <c r="CZ27" s="335"/>
      <c r="DA27" s="335"/>
      <c r="DB27" s="335"/>
      <c r="DC27" s="335"/>
      <c r="DD27" s="335"/>
      <c r="DE27" s="335"/>
      <c r="DF27" s="335"/>
      <c r="DG27" s="335"/>
      <c r="DH27" s="335"/>
      <c r="DI27" s="335"/>
      <c r="DJ27" s="335"/>
      <c r="DK27" s="335"/>
      <c r="DL27" s="335"/>
      <c r="DM27" s="335"/>
      <c r="DN27" s="335"/>
      <c r="DO27" s="335"/>
      <c r="DP27" s="335"/>
      <c r="DQ27" s="335"/>
      <c r="DR27" s="335"/>
      <c r="DS27" s="335"/>
      <c r="DT27" s="335"/>
      <c r="DU27" s="335"/>
      <c r="DV27" s="335"/>
      <c r="DW27" s="335"/>
      <c r="DX27" s="335"/>
      <c r="DY27" s="335"/>
      <c r="DZ27" s="335"/>
      <c r="EA27" s="335"/>
      <c r="EB27" s="335"/>
      <c r="EC27" s="335"/>
      <c r="ED27" s="335"/>
      <c r="EE27" s="335"/>
      <c r="EF27" s="335"/>
      <c r="EG27" s="335"/>
      <c r="EH27" s="335"/>
      <c r="EI27" s="335"/>
      <c r="EJ27" s="335"/>
      <c r="EK27" s="335"/>
      <c r="EL27" s="335"/>
      <c r="EM27" s="335"/>
      <c r="EN27" s="335"/>
      <c r="EO27" s="335"/>
      <c r="EP27" s="335"/>
      <c r="EQ27" s="335"/>
      <c r="ER27" s="335"/>
      <c r="ES27" s="335"/>
      <c r="ET27" s="335"/>
      <c r="EU27" s="335"/>
      <c r="EV27" s="335"/>
      <c r="EW27" s="335"/>
      <c r="EX27" s="335"/>
      <c r="EY27" s="335"/>
      <c r="EZ27" s="335"/>
      <c r="FA27" s="335"/>
      <c r="FB27" s="335"/>
      <c r="FC27" s="335"/>
      <c r="FD27" s="335"/>
      <c r="FE27" s="335"/>
      <c r="FF27" s="335"/>
      <c r="FG27" s="335"/>
      <c r="FH27" s="335"/>
      <c r="FI27" s="335"/>
      <c r="FJ27" s="335"/>
      <c r="FK27" s="335"/>
      <c r="FL27" s="335"/>
      <c r="FM27" s="335"/>
      <c r="FN27" s="335"/>
      <c r="FO27" s="335"/>
      <c r="FP27" s="335"/>
      <c r="FQ27" s="335"/>
      <c r="FR27" s="335"/>
      <c r="FS27" s="335"/>
      <c r="FT27" s="335"/>
      <c r="FU27" s="335"/>
      <c r="FV27" s="335"/>
      <c r="FW27" s="335"/>
      <c r="FX27" s="335"/>
      <c r="FY27" s="335"/>
      <c r="FZ27" s="335"/>
      <c r="GA27" s="335"/>
      <c r="GB27" s="335"/>
      <c r="GC27" s="335"/>
      <c r="GD27" s="335"/>
      <c r="GE27" s="335"/>
      <c r="GF27" s="335"/>
      <c r="GG27" s="335"/>
      <c r="GH27" s="335"/>
      <c r="GI27" s="335"/>
      <c r="GJ27" s="335"/>
      <c r="GK27" s="335"/>
      <c r="GL27" s="335"/>
      <c r="GM27" s="335"/>
      <c r="GN27" s="335"/>
      <c r="GO27" s="335"/>
      <c r="GP27" s="335"/>
      <c r="GQ27" s="335"/>
      <c r="GR27" s="335"/>
      <c r="GS27" s="335"/>
      <c r="GT27" s="335"/>
      <c r="GU27" s="335"/>
      <c r="GV27" s="335"/>
      <c r="GW27" s="335"/>
      <c r="GX27" s="335"/>
      <c r="GY27" s="335"/>
      <c r="GZ27" s="335"/>
      <c r="HA27" s="335"/>
      <c r="HB27" s="335"/>
      <c r="HC27" s="335"/>
      <c r="HD27" s="335"/>
      <c r="HE27" s="335"/>
      <c r="HF27" s="335"/>
      <c r="HG27" s="335"/>
      <c r="HH27" s="335"/>
      <c r="HI27" s="335"/>
      <c r="HJ27" s="335"/>
      <c r="HK27" s="335"/>
      <c r="HL27" s="335"/>
      <c r="HM27" s="335"/>
    </row>
    <row r="28" spans="1:221" x14ac:dyDescent="0.25">
      <c r="A28" s="386" t="s">
        <v>80</v>
      </c>
      <c r="B28" s="335"/>
      <c r="C28" s="335"/>
      <c r="D28" s="390">
        <f>IF($C$15&gt;833000,$C$15-833000,0)</f>
        <v>0</v>
      </c>
      <c r="E28" s="363" t="s">
        <v>41</v>
      </c>
      <c r="F28" s="364" t="s">
        <v>8</v>
      </c>
      <c r="G28" s="388"/>
      <c r="H28" s="388"/>
      <c r="I28" s="388">
        <f>'Rider Rates'!$B$5</f>
        <v>1.7560000000000001E-4</v>
      </c>
      <c r="J28" s="388">
        <f t="shared" si="0"/>
        <v>1.7560000000000001E-4</v>
      </c>
      <c r="K28" s="366" t="s">
        <v>42</v>
      </c>
      <c r="L28" s="250"/>
      <c r="M28" s="250"/>
      <c r="N28" s="250">
        <f t="shared" si="1"/>
        <v>0</v>
      </c>
      <c r="O28" s="250">
        <f t="shared" si="2"/>
        <v>0</v>
      </c>
      <c r="P28" s="360">
        <f>'Rider Rates'!$D$4</f>
        <v>45657</v>
      </c>
      <c r="Q28" s="385"/>
      <c r="R28" s="382"/>
      <c r="S28" s="376"/>
      <c r="T28" s="377"/>
      <c r="U28" s="335"/>
      <c r="V28" s="378"/>
      <c r="W28" s="335"/>
      <c r="X28" s="335"/>
      <c r="Y28" s="335"/>
      <c r="Z28" s="335"/>
      <c r="AA28" s="335"/>
      <c r="AB28" s="335"/>
      <c r="AC28" s="335"/>
      <c r="AD28" s="335"/>
      <c r="AE28" s="335"/>
      <c r="AF28" s="335"/>
      <c r="AG28" s="335"/>
      <c r="AH28" s="335"/>
      <c r="AI28" s="335"/>
      <c r="AJ28" s="335"/>
      <c r="AK28" s="335"/>
      <c r="AL28" s="335"/>
      <c r="AM28" s="335"/>
      <c r="AN28" s="335"/>
      <c r="AO28" s="335"/>
      <c r="AP28" s="335"/>
      <c r="AQ28" s="335"/>
      <c r="AR28" s="335"/>
      <c r="AS28" s="335"/>
      <c r="AT28" s="335"/>
      <c r="AU28" s="335"/>
      <c r="AV28" s="335"/>
      <c r="AW28" s="335"/>
      <c r="AX28" s="335"/>
      <c r="AY28" s="335"/>
      <c r="AZ28" s="335"/>
      <c r="BA28" s="335"/>
      <c r="BB28" s="335"/>
      <c r="BC28" s="335"/>
      <c r="BD28" s="335"/>
      <c r="BE28" s="335"/>
      <c r="BF28" s="335"/>
      <c r="BG28" s="335"/>
      <c r="BH28" s="335"/>
      <c r="BI28" s="335"/>
      <c r="BJ28" s="335"/>
      <c r="BK28" s="335"/>
      <c r="BL28" s="335"/>
      <c r="BM28" s="335"/>
      <c r="BN28" s="335"/>
      <c r="BO28" s="335"/>
      <c r="BP28" s="335"/>
      <c r="BQ28" s="335"/>
      <c r="BR28" s="335"/>
      <c r="BS28" s="335"/>
      <c r="BT28" s="335"/>
      <c r="BU28" s="335"/>
      <c r="BV28" s="335"/>
      <c r="BW28" s="335"/>
      <c r="BX28" s="335"/>
      <c r="BY28" s="335"/>
      <c r="BZ28" s="335"/>
      <c r="CA28" s="335"/>
      <c r="CB28" s="335"/>
      <c r="CC28" s="335"/>
      <c r="CD28" s="335"/>
      <c r="CE28" s="335"/>
      <c r="CF28" s="335"/>
      <c r="CG28" s="335"/>
      <c r="CH28" s="335"/>
      <c r="CI28" s="335"/>
      <c r="CJ28" s="335"/>
      <c r="CK28" s="335"/>
      <c r="CL28" s="335"/>
      <c r="CM28" s="335"/>
      <c r="CN28" s="335"/>
      <c r="CO28" s="335"/>
      <c r="CP28" s="335"/>
      <c r="CQ28" s="335"/>
      <c r="CR28" s="335"/>
      <c r="CS28" s="335"/>
      <c r="CT28" s="335"/>
      <c r="CU28" s="335"/>
      <c r="CV28" s="335"/>
      <c r="CW28" s="335"/>
      <c r="CX28" s="335"/>
      <c r="CY28" s="335"/>
      <c r="CZ28" s="335"/>
      <c r="DA28" s="335"/>
      <c r="DB28" s="335"/>
      <c r="DC28" s="335"/>
      <c r="DD28" s="335"/>
      <c r="DE28" s="335"/>
      <c r="DF28" s="335"/>
      <c r="DG28" s="335"/>
      <c r="DH28" s="335"/>
      <c r="DI28" s="335"/>
      <c r="DJ28" s="335"/>
      <c r="DK28" s="335"/>
      <c r="DL28" s="335"/>
      <c r="DM28" s="335"/>
      <c r="DN28" s="335"/>
      <c r="DO28" s="335"/>
      <c r="DP28" s="335"/>
      <c r="DQ28" s="335"/>
      <c r="DR28" s="335"/>
      <c r="DS28" s="335"/>
      <c r="DT28" s="335"/>
      <c r="DU28" s="335"/>
      <c r="DV28" s="335"/>
      <c r="DW28" s="335"/>
      <c r="DX28" s="335"/>
      <c r="DY28" s="335"/>
      <c r="DZ28" s="335"/>
      <c r="EA28" s="335"/>
      <c r="EB28" s="335"/>
      <c r="EC28" s="335"/>
      <c r="ED28" s="335"/>
      <c r="EE28" s="335"/>
      <c r="EF28" s="335"/>
      <c r="EG28" s="335"/>
      <c r="EH28" s="335"/>
      <c r="EI28" s="335"/>
      <c r="EJ28" s="335"/>
      <c r="EK28" s="335"/>
      <c r="EL28" s="335"/>
      <c r="EM28" s="335"/>
      <c r="EN28" s="335"/>
      <c r="EO28" s="335"/>
      <c r="EP28" s="335"/>
      <c r="EQ28" s="335"/>
      <c r="ER28" s="335"/>
      <c r="ES28" s="335"/>
      <c r="ET28" s="335"/>
      <c r="EU28" s="335"/>
      <c r="EV28" s="335"/>
      <c r="EW28" s="335"/>
      <c r="EX28" s="335"/>
      <c r="EY28" s="335"/>
      <c r="EZ28" s="335"/>
      <c r="FA28" s="335"/>
      <c r="FB28" s="335"/>
      <c r="FC28" s="335"/>
      <c r="FD28" s="335"/>
      <c r="FE28" s="335"/>
      <c r="FF28" s="335"/>
      <c r="FG28" s="335"/>
      <c r="FH28" s="335"/>
      <c r="FI28" s="335"/>
      <c r="FJ28" s="335"/>
      <c r="FK28" s="335"/>
      <c r="FL28" s="335"/>
      <c r="FM28" s="335"/>
      <c r="FN28" s="335"/>
      <c r="FO28" s="335"/>
      <c r="FP28" s="335"/>
      <c r="FQ28" s="335"/>
      <c r="FR28" s="335"/>
      <c r="FS28" s="335"/>
      <c r="FT28" s="335"/>
      <c r="FU28" s="335"/>
      <c r="FV28" s="335"/>
      <c r="FW28" s="335"/>
      <c r="FX28" s="335"/>
      <c r="FY28" s="335"/>
      <c r="FZ28" s="335"/>
      <c r="GA28" s="335"/>
      <c r="GB28" s="335"/>
      <c r="GC28" s="335"/>
      <c r="GD28" s="335"/>
      <c r="GE28" s="335"/>
      <c r="GF28" s="335"/>
      <c r="GG28" s="335"/>
      <c r="GH28" s="335"/>
      <c r="GI28" s="335"/>
      <c r="GJ28" s="335"/>
      <c r="GK28" s="335"/>
      <c r="GL28" s="335"/>
      <c r="GM28" s="335"/>
      <c r="GN28" s="335"/>
      <c r="GO28" s="335"/>
      <c r="GP28" s="335"/>
      <c r="GQ28" s="335"/>
      <c r="GR28" s="335"/>
      <c r="GS28" s="335"/>
      <c r="GT28" s="335"/>
      <c r="GU28" s="335"/>
      <c r="GV28" s="335"/>
      <c r="GW28" s="335"/>
      <c r="GX28" s="335"/>
      <c r="GY28" s="335"/>
      <c r="GZ28" s="335"/>
      <c r="HA28" s="335"/>
      <c r="HB28" s="335"/>
      <c r="HC28" s="335"/>
      <c r="HD28" s="335"/>
      <c r="HE28" s="335"/>
      <c r="HF28" s="335"/>
      <c r="HG28" s="335"/>
      <c r="HH28" s="335"/>
      <c r="HI28" s="335"/>
      <c r="HJ28" s="335"/>
      <c r="HK28" s="335"/>
      <c r="HL28" s="335"/>
      <c r="HM28" s="335"/>
    </row>
    <row r="29" spans="1:221" x14ac:dyDescent="0.25">
      <c r="A29" s="386" t="s">
        <v>97</v>
      </c>
      <c r="B29" s="335"/>
      <c r="C29" s="335"/>
      <c r="D29" s="362">
        <f>IF('Customer Info'!$C$32=TRUE,0,IF($C$15&lt;0,0,IF($C$15&gt;2000,2000,$C$15)))</f>
        <v>0</v>
      </c>
      <c r="E29" s="363" t="s">
        <v>41</v>
      </c>
      <c r="F29" s="364" t="s">
        <v>8</v>
      </c>
      <c r="G29" s="388"/>
      <c r="H29" s="388"/>
      <c r="I29" s="391">
        <f>'Rider Rates'!$B$8</f>
        <v>4.6499999999999996E-3</v>
      </c>
      <c r="J29" s="391">
        <f t="shared" si="0"/>
        <v>4.6499999999999996E-3</v>
      </c>
      <c r="K29" s="366" t="s">
        <v>42</v>
      </c>
      <c r="L29" s="250"/>
      <c r="M29" s="250"/>
      <c r="N29" s="250">
        <f t="shared" si="1"/>
        <v>0</v>
      </c>
      <c r="O29" s="250">
        <f t="shared" si="2"/>
        <v>0</v>
      </c>
      <c r="P29" s="360">
        <f>'Rider Rates'!$D$7</f>
        <v>44531</v>
      </c>
      <c r="Q29" s="385"/>
      <c r="R29" s="382"/>
      <c r="S29" s="376"/>
      <c r="T29" s="377"/>
      <c r="U29" s="335"/>
      <c r="V29" s="378"/>
      <c r="W29" s="335"/>
      <c r="X29" s="335"/>
      <c r="Y29" s="335"/>
      <c r="Z29" s="335"/>
      <c r="AA29" s="335"/>
      <c r="AB29" s="335"/>
      <c r="AC29" s="335"/>
      <c r="AD29" s="335"/>
      <c r="AE29" s="335"/>
      <c r="AF29" s="335"/>
      <c r="AG29" s="335"/>
      <c r="AH29" s="335"/>
      <c r="AI29" s="335"/>
      <c r="AJ29" s="335"/>
      <c r="AK29" s="335"/>
      <c r="AL29" s="335"/>
      <c r="AM29" s="335"/>
      <c r="AN29" s="335"/>
      <c r="AO29" s="335"/>
      <c r="AP29" s="335"/>
      <c r="AQ29" s="335"/>
      <c r="AR29" s="335"/>
      <c r="AS29" s="335"/>
      <c r="AT29" s="335"/>
      <c r="AU29" s="335"/>
      <c r="AV29" s="335"/>
      <c r="AW29" s="335"/>
      <c r="AX29" s="335"/>
      <c r="AY29" s="335"/>
      <c r="AZ29" s="335"/>
      <c r="BA29" s="335"/>
      <c r="BB29" s="335"/>
      <c r="BC29" s="335"/>
      <c r="BD29" s="335"/>
      <c r="BE29" s="335"/>
      <c r="BF29" s="335"/>
      <c r="BG29" s="335"/>
      <c r="BH29" s="335"/>
      <c r="BI29" s="335"/>
      <c r="BJ29" s="335"/>
      <c r="BK29" s="335"/>
      <c r="BL29" s="335"/>
      <c r="BM29" s="335"/>
      <c r="BN29" s="335"/>
      <c r="BO29" s="335"/>
      <c r="BP29" s="335"/>
      <c r="BQ29" s="335"/>
      <c r="BR29" s="335"/>
      <c r="BS29" s="335"/>
      <c r="BT29" s="335"/>
      <c r="BU29" s="335"/>
      <c r="BV29" s="335"/>
      <c r="BW29" s="335"/>
      <c r="BX29" s="335"/>
      <c r="BY29" s="335"/>
      <c r="BZ29" s="335"/>
      <c r="CA29" s="335"/>
      <c r="CB29" s="335"/>
      <c r="CC29" s="335"/>
      <c r="CD29" s="335"/>
      <c r="CE29" s="335"/>
      <c r="CF29" s="335"/>
      <c r="CG29" s="335"/>
      <c r="CH29" s="335"/>
      <c r="CI29" s="335"/>
      <c r="CJ29" s="335"/>
      <c r="CK29" s="335"/>
      <c r="CL29" s="335"/>
      <c r="CM29" s="335"/>
      <c r="CN29" s="335"/>
      <c r="CO29" s="335"/>
      <c r="CP29" s="335"/>
      <c r="CQ29" s="335"/>
      <c r="CR29" s="335"/>
      <c r="CS29" s="335"/>
      <c r="CT29" s="335"/>
      <c r="CU29" s="335"/>
      <c r="CV29" s="335"/>
      <c r="CW29" s="335"/>
      <c r="CX29" s="335"/>
      <c r="CY29" s="335"/>
      <c r="CZ29" s="335"/>
      <c r="DA29" s="335"/>
      <c r="DB29" s="335"/>
      <c r="DC29" s="335"/>
      <c r="DD29" s="335"/>
      <c r="DE29" s="335"/>
      <c r="DF29" s="335"/>
      <c r="DG29" s="335"/>
      <c r="DH29" s="335"/>
      <c r="DI29" s="335"/>
      <c r="DJ29" s="335"/>
      <c r="DK29" s="335"/>
      <c r="DL29" s="335"/>
      <c r="DM29" s="335"/>
      <c r="DN29" s="335"/>
      <c r="DO29" s="335"/>
      <c r="DP29" s="335"/>
      <c r="DQ29" s="335"/>
      <c r="DR29" s="335"/>
      <c r="DS29" s="335"/>
      <c r="DT29" s="335"/>
      <c r="DU29" s="335"/>
      <c r="DV29" s="335"/>
      <c r="DW29" s="335"/>
      <c r="DX29" s="335"/>
      <c r="DY29" s="335"/>
      <c r="DZ29" s="335"/>
      <c r="EA29" s="335"/>
      <c r="EB29" s="335"/>
      <c r="EC29" s="335"/>
      <c r="ED29" s="335"/>
      <c r="EE29" s="335"/>
      <c r="EF29" s="335"/>
      <c r="EG29" s="335"/>
      <c r="EH29" s="335"/>
      <c r="EI29" s="335"/>
      <c r="EJ29" s="335"/>
      <c r="EK29" s="335"/>
      <c r="EL29" s="335"/>
      <c r="EM29" s="335"/>
      <c r="EN29" s="335"/>
      <c r="EO29" s="335"/>
      <c r="EP29" s="335"/>
      <c r="EQ29" s="335"/>
      <c r="ER29" s="335"/>
      <c r="ES29" s="335"/>
      <c r="ET29" s="335"/>
      <c r="EU29" s="335"/>
      <c r="EV29" s="335"/>
      <c r="EW29" s="335"/>
      <c r="EX29" s="335"/>
      <c r="EY29" s="335"/>
      <c r="EZ29" s="335"/>
      <c r="FA29" s="335"/>
      <c r="FB29" s="335"/>
      <c r="FC29" s="335"/>
      <c r="FD29" s="335"/>
      <c r="FE29" s="335"/>
      <c r="FF29" s="335"/>
      <c r="FG29" s="335"/>
      <c r="FH29" s="335"/>
      <c r="FI29" s="335"/>
      <c r="FJ29" s="335"/>
      <c r="FK29" s="335"/>
      <c r="FL29" s="335"/>
      <c r="FM29" s="335"/>
      <c r="FN29" s="335"/>
      <c r="FO29" s="335"/>
      <c r="FP29" s="335"/>
      <c r="FQ29" s="335"/>
      <c r="FR29" s="335"/>
      <c r="FS29" s="335"/>
      <c r="FT29" s="335"/>
      <c r="FU29" s="335"/>
      <c r="FV29" s="335"/>
      <c r="FW29" s="335"/>
      <c r="FX29" s="335"/>
      <c r="FY29" s="335"/>
      <c r="FZ29" s="335"/>
      <c r="GA29" s="335"/>
      <c r="GB29" s="335"/>
      <c r="GC29" s="335"/>
      <c r="GD29" s="335"/>
      <c r="GE29" s="335"/>
      <c r="GF29" s="335"/>
      <c r="GG29" s="335"/>
      <c r="GH29" s="335"/>
      <c r="GI29" s="335"/>
      <c r="GJ29" s="335"/>
      <c r="GK29" s="335"/>
      <c r="GL29" s="335"/>
      <c r="GM29" s="335"/>
      <c r="GN29" s="335"/>
      <c r="GO29" s="335"/>
      <c r="GP29" s="335"/>
      <c r="GQ29" s="335"/>
      <c r="GR29" s="335"/>
      <c r="GS29" s="335"/>
      <c r="GT29" s="335"/>
      <c r="GU29" s="335"/>
      <c r="GV29" s="335"/>
      <c r="GW29" s="335"/>
      <c r="GX29" s="335"/>
      <c r="GY29" s="335"/>
      <c r="GZ29" s="335"/>
      <c r="HA29" s="335"/>
      <c r="HB29" s="335"/>
      <c r="HC29" s="335"/>
      <c r="HD29" s="335"/>
      <c r="HE29" s="335"/>
      <c r="HF29" s="335"/>
      <c r="HG29" s="335"/>
      <c r="HH29" s="335"/>
      <c r="HI29" s="335"/>
      <c r="HJ29" s="335"/>
      <c r="HK29" s="335"/>
      <c r="HL29" s="335"/>
      <c r="HM29" s="335"/>
    </row>
    <row r="30" spans="1:221" x14ac:dyDescent="0.25">
      <c r="A30" s="386" t="s">
        <v>98</v>
      </c>
      <c r="B30" s="335"/>
      <c r="C30" s="335"/>
      <c r="D30" s="362">
        <f>IF('Customer Info'!$C$32=TRUE,0,IF($C$15&lt;=2000,0,IF($C$15=0,0,IF($C$15-2000&gt;13000,13000,$C$15-2000))))</f>
        <v>0</v>
      </c>
      <c r="E30" s="363" t="s">
        <v>41</v>
      </c>
      <c r="F30" s="364" t="s">
        <v>8</v>
      </c>
      <c r="G30" s="388"/>
      <c r="H30" s="388"/>
      <c r="I30" s="391">
        <f>'Rider Rates'!$B$9</f>
        <v>4.1900000000000001E-3</v>
      </c>
      <c r="J30" s="391">
        <f t="shared" si="0"/>
        <v>4.1900000000000001E-3</v>
      </c>
      <c r="K30" s="366" t="s">
        <v>42</v>
      </c>
      <c r="L30" s="250"/>
      <c r="M30" s="250"/>
      <c r="N30" s="250">
        <f t="shared" si="1"/>
        <v>0</v>
      </c>
      <c r="O30" s="250">
        <f t="shared" si="2"/>
        <v>0</v>
      </c>
      <c r="P30" s="360">
        <f>'Rider Rates'!$D$7</f>
        <v>44531</v>
      </c>
      <c r="Q30" s="385"/>
      <c r="R30" s="382"/>
      <c r="S30" s="376"/>
      <c r="T30" s="377"/>
      <c r="U30" s="335"/>
      <c r="V30" s="378"/>
      <c r="W30" s="335"/>
      <c r="X30" s="335"/>
      <c r="Y30" s="335"/>
      <c r="Z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c r="AZ30" s="335"/>
      <c r="BA30" s="335"/>
      <c r="BB30" s="335"/>
      <c r="BC30" s="335"/>
      <c r="BD30" s="335"/>
      <c r="BE30" s="335"/>
      <c r="BF30" s="335"/>
      <c r="BG30" s="335"/>
      <c r="BH30" s="335"/>
      <c r="BI30" s="335"/>
      <c r="BJ30" s="335"/>
      <c r="BK30" s="335"/>
      <c r="BL30" s="335"/>
      <c r="BM30" s="335"/>
      <c r="BN30" s="335"/>
      <c r="BO30" s="335"/>
      <c r="BP30" s="335"/>
      <c r="BQ30" s="335"/>
      <c r="BR30" s="335"/>
      <c r="BS30" s="335"/>
      <c r="BT30" s="335"/>
      <c r="BU30" s="335"/>
      <c r="BV30" s="335"/>
      <c r="BW30" s="335"/>
      <c r="BX30" s="335"/>
      <c r="BY30" s="335"/>
      <c r="BZ30" s="335"/>
      <c r="CA30" s="335"/>
      <c r="CB30" s="335"/>
      <c r="CC30" s="335"/>
      <c r="CD30" s="335"/>
      <c r="CE30" s="335"/>
      <c r="CF30" s="335"/>
      <c r="CG30" s="335"/>
      <c r="CH30" s="335"/>
      <c r="CI30" s="335"/>
      <c r="CJ30" s="335"/>
      <c r="CK30" s="335"/>
      <c r="CL30" s="335"/>
      <c r="CM30" s="335"/>
      <c r="CN30" s="335"/>
      <c r="CO30" s="335"/>
      <c r="CP30" s="335"/>
      <c r="CQ30" s="335"/>
      <c r="CR30" s="335"/>
      <c r="CS30" s="335"/>
      <c r="CT30" s="335"/>
      <c r="CU30" s="335"/>
      <c r="CV30" s="335"/>
      <c r="CW30" s="335"/>
      <c r="CX30" s="335"/>
      <c r="CY30" s="335"/>
      <c r="CZ30" s="335"/>
      <c r="DA30" s="335"/>
      <c r="DB30" s="335"/>
      <c r="DC30" s="335"/>
      <c r="DD30" s="335"/>
      <c r="DE30" s="335"/>
      <c r="DF30" s="335"/>
      <c r="DG30" s="335"/>
      <c r="DH30" s="335"/>
      <c r="DI30" s="335"/>
      <c r="DJ30" s="335"/>
      <c r="DK30" s="335"/>
      <c r="DL30" s="335"/>
      <c r="DM30" s="335"/>
      <c r="DN30" s="335"/>
      <c r="DO30" s="335"/>
      <c r="DP30" s="335"/>
      <c r="DQ30" s="335"/>
      <c r="DR30" s="335"/>
      <c r="DS30" s="335"/>
      <c r="DT30" s="335"/>
      <c r="DU30" s="335"/>
      <c r="DV30" s="335"/>
      <c r="DW30" s="335"/>
      <c r="DX30" s="335"/>
      <c r="DY30" s="335"/>
      <c r="DZ30" s="335"/>
      <c r="EA30" s="335"/>
      <c r="EB30" s="335"/>
      <c r="EC30" s="335"/>
      <c r="ED30" s="335"/>
      <c r="EE30" s="335"/>
      <c r="EF30" s="335"/>
      <c r="EG30" s="335"/>
      <c r="EH30" s="335"/>
      <c r="EI30" s="335"/>
      <c r="EJ30" s="335"/>
      <c r="EK30" s="335"/>
      <c r="EL30" s="335"/>
      <c r="EM30" s="335"/>
      <c r="EN30" s="335"/>
      <c r="EO30" s="335"/>
      <c r="EP30" s="335"/>
      <c r="EQ30" s="335"/>
      <c r="ER30" s="335"/>
      <c r="ES30" s="335"/>
      <c r="ET30" s="335"/>
      <c r="EU30" s="335"/>
      <c r="EV30" s="335"/>
      <c r="EW30" s="335"/>
      <c r="EX30" s="335"/>
      <c r="EY30" s="335"/>
      <c r="EZ30" s="335"/>
      <c r="FA30" s="335"/>
      <c r="FB30" s="335"/>
      <c r="FC30" s="335"/>
      <c r="FD30" s="335"/>
      <c r="FE30" s="335"/>
      <c r="FF30" s="335"/>
      <c r="FG30" s="335"/>
      <c r="FH30" s="335"/>
      <c r="FI30" s="335"/>
      <c r="FJ30" s="335"/>
      <c r="FK30" s="335"/>
      <c r="FL30" s="335"/>
      <c r="FM30" s="335"/>
      <c r="FN30" s="335"/>
      <c r="FO30" s="335"/>
      <c r="FP30" s="335"/>
      <c r="FQ30" s="335"/>
      <c r="FR30" s="335"/>
      <c r="FS30" s="335"/>
      <c r="FT30" s="335"/>
      <c r="FU30" s="335"/>
      <c r="FV30" s="335"/>
      <c r="FW30" s="335"/>
      <c r="FX30" s="335"/>
      <c r="FY30" s="335"/>
      <c r="FZ30" s="335"/>
      <c r="GA30" s="335"/>
      <c r="GB30" s="335"/>
      <c r="GC30" s="335"/>
      <c r="GD30" s="335"/>
      <c r="GE30" s="335"/>
      <c r="GF30" s="335"/>
      <c r="GG30" s="335"/>
      <c r="GH30" s="335"/>
      <c r="GI30" s="335"/>
      <c r="GJ30" s="335"/>
      <c r="GK30" s="335"/>
      <c r="GL30" s="335"/>
      <c r="GM30" s="335"/>
      <c r="GN30" s="335"/>
      <c r="GO30" s="335"/>
      <c r="GP30" s="335"/>
      <c r="GQ30" s="335"/>
      <c r="GR30" s="335"/>
      <c r="GS30" s="335"/>
      <c r="GT30" s="335"/>
      <c r="GU30" s="335"/>
      <c r="GV30" s="335"/>
      <c r="GW30" s="335"/>
      <c r="GX30" s="335"/>
      <c r="GY30" s="335"/>
      <c r="GZ30" s="335"/>
      <c r="HA30" s="335"/>
      <c r="HB30" s="335"/>
      <c r="HC30" s="335"/>
      <c r="HD30" s="335"/>
      <c r="HE30" s="335"/>
      <c r="HF30" s="335"/>
      <c r="HG30" s="335"/>
      <c r="HH30" s="335"/>
      <c r="HI30" s="335"/>
      <c r="HJ30" s="335"/>
      <c r="HK30" s="335"/>
      <c r="HL30" s="335"/>
      <c r="HM30" s="335"/>
    </row>
    <row r="31" spans="1:221" x14ac:dyDescent="0.25">
      <c r="A31" s="386" t="s">
        <v>99</v>
      </c>
      <c r="B31" s="335"/>
      <c r="C31" s="335"/>
      <c r="D31" s="362">
        <f>IF('Customer Info'!$C$32=TRUE,0,IF($C$15=0,0,IF($C$15-15000&gt;=0,$C$15-15000,0)))</f>
        <v>0</v>
      </c>
      <c r="E31" s="363" t="s">
        <v>41</v>
      </c>
      <c r="F31" s="364" t="s">
        <v>8</v>
      </c>
      <c r="G31" s="388"/>
      <c r="H31" s="388"/>
      <c r="I31" s="391">
        <f>'Rider Rates'!$B$10</f>
        <v>3.63E-3</v>
      </c>
      <c r="J31" s="391">
        <f t="shared" si="0"/>
        <v>3.63E-3</v>
      </c>
      <c r="K31" s="366" t="s">
        <v>42</v>
      </c>
      <c r="L31" s="250"/>
      <c r="M31" s="250"/>
      <c r="N31" s="250">
        <f t="shared" si="1"/>
        <v>0</v>
      </c>
      <c r="O31" s="250">
        <f t="shared" si="2"/>
        <v>0</v>
      </c>
      <c r="P31" s="360">
        <f>'Rider Rates'!$D$7</f>
        <v>44531</v>
      </c>
      <c r="Q31" s="385"/>
      <c r="R31" s="382"/>
      <c r="S31" s="376"/>
      <c r="T31" s="377"/>
      <c r="U31" s="335"/>
      <c r="V31" s="378"/>
      <c r="W31" s="335"/>
      <c r="X31" s="335"/>
      <c r="Y31" s="335"/>
      <c r="Z31" s="335"/>
      <c r="AA31" s="335"/>
      <c r="AB31" s="335"/>
      <c r="AC31" s="335"/>
      <c r="AD31" s="335"/>
      <c r="AE31" s="335"/>
      <c r="AF31" s="335"/>
      <c r="AG31" s="335"/>
      <c r="AH31" s="335"/>
      <c r="AI31" s="335"/>
      <c r="AJ31" s="335"/>
      <c r="AK31" s="335"/>
      <c r="AL31" s="335"/>
      <c r="AM31" s="335"/>
      <c r="AN31" s="335"/>
      <c r="AO31" s="335"/>
      <c r="AP31" s="335"/>
      <c r="AQ31" s="335"/>
      <c r="AR31" s="335"/>
      <c r="AS31" s="335"/>
      <c r="AT31" s="335"/>
      <c r="AU31" s="335"/>
      <c r="AV31" s="335"/>
      <c r="AW31" s="335"/>
      <c r="AX31" s="335"/>
      <c r="AY31" s="335"/>
      <c r="AZ31" s="335"/>
      <c r="BA31" s="335"/>
      <c r="BB31" s="335"/>
      <c r="BC31" s="335"/>
      <c r="BD31" s="335"/>
      <c r="BE31" s="335"/>
      <c r="BF31" s="335"/>
      <c r="BG31" s="335"/>
      <c r="BH31" s="335"/>
      <c r="BI31" s="335"/>
      <c r="BJ31" s="335"/>
      <c r="BK31" s="335"/>
      <c r="BL31" s="335"/>
      <c r="BM31" s="335"/>
      <c r="BN31" s="335"/>
      <c r="BO31" s="335"/>
      <c r="BP31" s="335"/>
      <c r="BQ31" s="335"/>
      <c r="BR31" s="335"/>
      <c r="BS31" s="335"/>
      <c r="BT31" s="335"/>
      <c r="BU31" s="335"/>
      <c r="BV31" s="335"/>
      <c r="BW31" s="335"/>
      <c r="BX31" s="335"/>
      <c r="BY31" s="335"/>
      <c r="BZ31" s="335"/>
      <c r="CA31" s="335"/>
      <c r="CB31" s="335"/>
      <c r="CC31" s="335"/>
      <c r="CD31" s="335"/>
      <c r="CE31" s="335"/>
      <c r="CF31" s="335"/>
      <c r="CG31" s="335"/>
      <c r="CH31" s="335"/>
      <c r="CI31" s="335"/>
      <c r="CJ31" s="335"/>
      <c r="CK31" s="335"/>
      <c r="CL31" s="335"/>
      <c r="CM31" s="335"/>
      <c r="CN31" s="335"/>
      <c r="CO31" s="335"/>
      <c r="CP31" s="335"/>
      <c r="CQ31" s="335"/>
      <c r="CR31" s="335"/>
      <c r="CS31" s="335"/>
      <c r="CT31" s="335"/>
      <c r="CU31" s="335"/>
      <c r="CV31" s="335"/>
      <c r="CW31" s="335"/>
      <c r="CX31" s="335"/>
      <c r="CY31" s="335"/>
      <c r="CZ31" s="335"/>
      <c r="DA31" s="335"/>
      <c r="DB31" s="335"/>
      <c r="DC31" s="335"/>
      <c r="DD31" s="335"/>
      <c r="DE31" s="335"/>
      <c r="DF31" s="335"/>
      <c r="DG31" s="335"/>
      <c r="DH31" s="335"/>
      <c r="DI31" s="335"/>
      <c r="DJ31" s="335"/>
      <c r="DK31" s="335"/>
      <c r="DL31" s="335"/>
      <c r="DM31" s="335"/>
      <c r="DN31" s="335"/>
      <c r="DO31" s="335"/>
      <c r="DP31" s="335"/>
      <c r="DQ31" s="335"/>
      <c r="DR31" s="335"/>
      <c r="DS31" s="335"/>
      <c r="DT31" s="335"/>
      <c r="DU31" s="335"/>
      <c r="DV31" s="335"/>
      <c r="DW31" s="335"/>
      <c r="DX31" s="335"/>
      <c r="DY31" s="335"/>
      <c r="DZ31" s="335"/>
      <c r="EA31" s="335"/>
      <c r="EB31" s="335"/>
      <c r="EC31" s="335"/>
      <c r="ED31" s="335"/>
      <c r="EE31" s="335"/>
      <c r="EF31" s="335"/>
      <c r="EG31" s="335"/>
      <c r="EH31" s="335"/>
      <c r="EI31" s="335"/>
      <c r="EJ31" s="335"/>
      <c r="EK31" s="335"/>
      <c r="EL31" s="335"/>
      <c r="EM31" s="335"/>
      <c r="EN31" s="335"/>
      <c r="EO31" s="335"/>
      <c r="EP31" s="335"/>
      <c r="EQ31" s="335"/>
      <c r="ER31" s="335"/>
      <c r="ES31" s="335"/>
      <c r="ET31" s="335"/>
      <c r="EU31" s="335"/>
      <c r="EV31" s="335"/>
      <c r="EW31" s="335"/>
      <c r="EX31" s="335"/>
      <c r="EY31" s="335"/>
      <c r="EZ31" s="335"/>
      <c r="FA31" s="335"/>
      <c r="FB31" s="335"/>
      <c r="FC31" s="335"/>
      <c r="FD31" s="335"/>
      <c r="FE31" s="335"/>
      <c r="FF31" s="335"/>
      <c r="FG31" s="335"/>
      <c r="FH31" s="335"/>
      <c r="FI31" s="335"/>
      <c r="FJ31" s="335"/>
      <c r="FK31" s="335"/>
      <c r="FL31" s="335"/>
      <c r="FM31" s="335"/>
      <c r="FN31" s="335"/>
      <c r="FO31" s="335"/>
      <c r="FP31" s="335"/>
      <c r="FQ31" s="335"/>
      <c r="FR31" s="335"/>
      <c r="FS31" s="335"/>
      <c r="FT31" s="335"/>
      <c r="FU31" s="335"/>
      <c r="FV31" s="335"/>
      <c r="FW31" s="335"/>
      <c r="FX31" s="335"/>
      <c r="FY31" s="335"/>
      <c r="FZ31" s="335"/>
      <c r="GA31" s="335"/>
      <c r="GB31" s="335"/>
      <c r="GC31" s="335"/>
      <c r="GD31" s="335"/>
      <c r="GE31" s="335"/>
      <c r="GF31" s="335"/>
      <c r="GG31" s="335"/>
      <c r="GH31" s="335"/>
      <c r="GI31" s="335"/>
      <c r="GJ31" s="335"/>
      <c r="GK31" s="335"/>
      <c r="GL31" s="335"/>
      <c r="GM31" s="335"/>
      <c r="GN31" s="335"/>
      <c r="GO31" s="335"/>
      <c r="GP31" s="335"/>
      <c r="GQ31" s="335"/>
      <c r="GR31" s="335"/>
      <c r="GS31" s="335"/>
      <c r="GT31" s="335"/>
      <c r="GU31" s="335"/>
      <c r="GV31" s="335"/>
      <c r="GW31" s="335"/>
      <c r="GX31" s="335"/>
      <c r="GY31" s="335"/>
      <c r="GZ31" s="335"/>
      <c r="HA31" s="335"/>
      <c r="HB31" s="335"/>
      <c r="HC31" s="335"/>
      <c r="HD31" s="335"/>
      <c r="HE31" s="335"/>
      <c r="HF31" s="335"/>
      <c r="HG31" s="335"/>
      <c r="HH31" s="335"/>
      <c r="HI31" s="335"/>
      <c r="HJ31" s="335"/>
      <c r="HK31" s="335"/>
      <c r="HL31" s="335"/>
      <c r="HM31" s="335"/>
    </row>
    <row r="32" spans="1:221" x14ac:dyDescent="0.25">
      <c r="A32" s="394" t="s">
        <v>159</v>
      </c>
      <c r="B32" s="335"/>
      <c r="C32" s="335"/>
      <c r="D32" s="362">
        <f>IF($C$15&lt;0,0,$C$15)</f>
        <v>0</v>
      </c>
      <c r="E32" s="363" t="s">
        <v>41</v>
      </c>
      <c r="F32" s="364" t="s">
        <v>8</v>
      </c>
      <c r="G32" s="388"/>
      <c r="H32" s="388"/>
      <c r="I32" s="388">
        <f>'Rider Rates'!$B$16</f>
        <v>0</v>
      </c>
      <c r="J32" s="388">
        <f>SUM(G32:I32)</f>
        <v>0</v>
      </c>
      <c r="K32" s="366" t="s">
        <v>42</v>
      </c>
      <c r="L32" s="250"/>
      <c r="M32" s="250"/>
      <c r="N32" s="250">
        <f t="shared" si="1"/>
        <v>0</v>
      </c>
      <c r="O32" s="250">
        <f t="shared" si="2"/>
        <v>0</v>
      </c>
      <c r="P32" s="360">
        <f>'Rider Rates'!$D$16</f>
        <v>45322</v>
      </c>
      <c r="Q32" s="385"/>
      <c r="R32" s="382"/>
      <c r="S32" s="376"/>
      <c r="T32" s="377"/>
      <c r="U32" s="335"/>
      <c r="V32" s="378"/>
      <c r="W32" s="335"/>
      <c r="X32" s="335"/>
      <c r="Y32" s="335"/>
      <c r="Z32" s="335"/>
      <c r="AA32" s="335"/>
      <c r="AB32" s="335"/>
      <c r="AC32" s="335"/>
      <c r="AD32" s="335"/>
      <c r="AE32" s="335"/>
      <c r="AF32" s="335"/>
      <c r="AG32" s="335"/>
      <c r="AH32" s="335"/>
      <c r="AI32" s="335"/>
      <c r="AJ32" s="335"/>
      <c r="AK32" s="335"/>
      <c r="AL32" s="335"/>
      <c r="AM32" s="335"/>
      <c r="AN32" s="335"/>
      <c r="AO32" s="335"/>
      <c r="AP32" s="335"/>
      <c r="AQ32" s="335"/>
      <c r="AR32" s="335"/>
      <c r="AS32" s="335"/>
      <c r="AT32" s="335"/>
      <c r="AU32" s="335"/>
      <c r="AV32" s="335"/>
      <c r="AW32" s="335"/>
      <c r="AX32" s="335"/>
      <c r="AY32" s="335"/>
      <c r="AZ32" s="335"/>
      <c r="BA32" s="335"/>
      <c r="BB32" s="335"/>
      <c r="BC32" s="335"/>
      <c r="BD32" s="335"/>
      <c r="BE32" s="335"/>
      <c r="BF32" s="335"/>
      <c r="BG32" s="335"/>
      <c r="BH32" s="335"/>
      <c r="BI32" s="335"/>
      <c r="BJ32" s="335"/>
      <c r="BK32" s="335"/>
      <c r="BL32" s="335"/>
      <c r="BM32" s="335"/>
      <c r="BN32" s="335"/>
      <c r="BO32" s="335"/>
      <c r="BP32" s="335"/>
      <c r="BQ32" s="335"/>
      <c r="BR32" s="335"/>
      <c r="BS32" s="335"/>
      <c r="BT32" s="335"/>
      <c r="BU32" s="335"/>
      <c r="BV32" s="335"/>
      <c r="BW32" s="335"/>
      <c r="BX32" s="335"/>
      <c r="BY32" s="335"/>
      <c r="BZ32" s="335"/>
      <c r="CA32" s="335"/>
      <c r="CB32" s="335"/>
      <c r="CC32" s="335"/>
      <c r="CD32" s="335"/>
      <c r="CE32" s="335"/>
      <c r="CF32" s="335"/>
      <c r="CG32" s="335"/>
      <c r="CH32" s="335"/>
      <c r="CI32" s="335"/>
      <c r="CJ32" s="335"/>
      <c r="CK32" s="335"/>
      <c r="CL32" s="335"/>
      <c r="CM32" s="335"/>
      <c r="CN32" s="335"/>
      <c r="CO32" s="335"/>
      <c r="CP32" s="335"/>
      <c r="CQ32" s="335"/>
      <c r="CR32" s="335"/>
      <c r="CS32" s="335"/>
      <c r="CT32" s="335"/>
      <c r="CU32" s="335"/>
      <c r="CV32" s="335"/>
      <c r="CW32" s="335"/>
      <c r="CX32" s="335"/>
      <c r="CY32" s="335"/>
      <c r="CZ32" s="335"/>
      <c r="DA32" s="335"/>
      <c r="DB32" s="335"/>
      <c r="DC32" s="335"/>
      <c r="DD32" s="335"/>
      <c r="DE32" s="335"/>
      <c r="DF32" s="335"/>
      <c r="DG32" s="335"/>
      <c r="DH32" s="335"/>
      <c r="DI32" s="335"/>
      <c r="DJ32" s="335"/>
      <c r="DK32" s="335"/>
      <c r="DL32" s="335"/>
      <c r="DM32" s="335"/>
      <c r="DN32" s="335"/>
      <c r="DO32" s="335"/>
      <c r="DP32" s="335"/>
      <c r="DQ32" s="335"/>
      <c r="DR32" s="335"/>
      <c r="DS32" s="335"/>
      <c r="DT32" s="335"/>
      <c r="DU32" s="335"/>
      <c r="DV32" s="335"/>
      <c r="DW32" s="335"/>
      <c r="DX32" s="335"/>
      <c r="DY32" s="335"/>
      <c r="DZ32" s="335"/>
      <c r="EA32" s="335"/>
      <c r="EB32" s="335"/>
      <c r="EC32" s="335"/>
      <c r="ED32" s="335"/>
      <c r="EE32" s="335"/>
      <c r="EF32" s="335"/>
      <c r="EG32" s="335"/>
      <c r="EH32" s="335"/>
      <c r="EI32" s="335"/>
      <c r="EJ32" s="335"/>
      <c r="EK32" s="335"/>
      <c r="EL32" s="335"/>
      <c r="EM32" s="335"/>
      <c r="EN32" s="335"/>
      <c r="EO32" s="335"/>
      <c r="EP32" s="335"/>
      <c r="EQ32" s="335"/>
      <c r="ER32" s="335"/>
      <c r="ES32" s="335"/>
      <c r="ET32" s="335"/>
      <c r="EU32" s="335"/>
      <c r="EV32" s="335"/>
      <c r="EW32" s="335"/>
      <c r="EX32" s="335"/>
      <c r="EY32" s="335"/>
      <c r="EZ32" s="335"/>
      <c r="FA32" s="335"/>
      <c r="FB32" s="335"/>
      <c r="FC32" s="335"/>
      <c r="FD32" s="335"/>
      <c r="FE32" s="335"/>
      <c r="FF32" s="335"/>
      <c r="FG32" s="335"/>
      <c r="FH32" s="335"/>
      <c r="FI32" s="335"/>
      <c r="FJ32" s="335"/>
      <c r="FK32" s="335"/>
      <c r="FL32" s="335"/>
      <c r="FM32" s="335"/>
      <c r="FN32" s="335"/>
      <c r="FO32" s="335"/>
      <c r="FP32" s="335"/>
      <c r="FQ32" s="335"/>
      <c r="FR32" s="335"/>
      <c r="FS32" s="335"/>
      <c r="FT32" s="335"/>
      <c r="FU32" s="335"/>
      <c r="FV32" s="335"/>
      <c r="FW32" s="335"/>
      <c r="FX32" s="335"/>
      <c r="FY32" s="335"/>
      <c r="FZ32" s="335"/>
      <c r="GA32" s="335"/>
      <c r="GB32" s="335"/>
      <c r="GC32" s="335"/>
      <c r="GD32" s="335"/>
      <c r="GE32" s="335"/>
      <c r="GF32" s="335"/>
      <c r="GG32" s="335"/>
      <c r="GH32" s="335"/>
      <c r="GI32" s="335"/>
      <c r="GJ32" s="335"/>
      <c r="GK32" s="335"/>
      <c r="GL32" s="335"/>
      <c r="GM32" s="335"/>
      <c r="GN32" s="335"/>
      <c r="GO32" s="335"/>
      <c r="GP32" s="335"/>
      <c r="GQ32" s="335"/>
      <c r="GR32" s="335"/>
      <c r="GS32" s="335"/>
      <c r="GT32" s="335"/>
      <c r="GU32" s="335"/>
      <c r="GV32" s="335"/>
      <c r="GW32" s="335"/>
      <c r="GX32" s="335"/>
      <c r="GY32" s="335"/>
      <c r="GZ32" s="335"/>
      <c r="HA32" s="335"/>
      <c r="HB32" s="335"/>
      <c r="HC32" s="335"/>
      <c r="HD32" s="335"/>
      <c r="HE32" s="335"/>
      <c r="HF32" s="335"/>
      <c r="HG32" s="335"/>
      <c r="HH32" s="335"/>
      <c r="HI32" s="335"/>
      <c r="HJ32" s="335"/>
      <c r="HK32" s="335"/>
      <c r="HL32" s="335"/>
      <c r="HM32" s="335"/>
    </row>
    <row r="33" spans="1:221" x14ac:dyDescent="0.25">
      <c r="A33" s="394" t="s">
        <v>237</v>
      </c>
      <c r="B33" s="335"/>
      <c r="C33" s="335"/>
      <c r="D33" s="392">
        <f>$N$23</f>
        <v>9.4</v>
      </c>
      <c r="E33" s="363" t="s">
        <v>122</v>
      </c>
      <c r="F33" s="364" t="s">
        <v>8</v>
      </c>
      <c r="G33" s="388"/>
      <c r="H33" s="388"/>
      <c r="I33" s="393">
        <f>'Rider Rates'!$B$18+'Rider Rates'!$E$18</f>
        <v>0</v>
      </c>
      <c r="J33" s="393">
        <f>SUM(G33:I33)</f>
        <v>0</v>
      </c>
      <c r="K33" s="366"/>
      <c r="L33" s="250"/>
      <c r="M33" s="250"/>
      <c r="N33" s="250">
        <f>ROUND($D$33*'Rider Rates'!$B$18,2)+ROUND($D$33*'Rider Rates'!$E$18,2)</f>
        <v>0</v>
      </c>
      <c r="O33" s="250">
        <f t="shared" si="2"/>
        <v>0</v>
      </c>
      <c r="P33" s="360">
        <f>MAX('Rider Rates'!$D$18,'Rider Rates'!$F$18)</f>
        <v>44531</v>
      </c>
      <c r="Q33" s="385"/>
      <c r="R33" s="382"/>
      <c r="S33" s="376"/>
      <c r="T33" s="377"/>
      <c r="U33" s="335"/>
      <c r="V33" s="378"/>
      <c r="W33" s="335"/>
      <c r="X33" s="335"/>
      <c r="Y33" s="335"/>
      <c r="Z33" s="335"/>
      <c r="AA33" s="335"/>
      <c r="AB33" s="335"/>
      <c r="AC33" s="335"/>
      <c r="AD33" s="335"/>
      <c r="AE33" s="335"/>
      <c r="AF33" s="335"/>
      <c r="AG33" s="335"/>
      <c r="AH33" s="335"/>
      <c r="AI33" s="335"/>
      <c r="AJ33" s="335"/>
      <c r="AK33" s="335"/>
      <c r="AL33" s="335"/>
      <c r="AM33" s="335"/>
      <c r="AN33" s="335"/>
      <c r="AO33" s="335"/>
      <c r="AP33" s="335"/>
      <c r="AQ33" s="335"/>
      <c r="AR33" s="335"/>
      <c r="AS33" s="335"/>
      <c r="AT33" s="335"/>
      <c r="AU33" s="335"/>
      <c r="AV33" s="335"/>
      <c r="AW33" s="335"/>
      <c r="AX33" s="335"/>
      <c r="AY33" s="335"/>
      <c r="AZ33" s="335"/>
      <c r="BA33" s="335"/>
      <c r="BB33" s="335"/>
      <c r="BC33" s="335"/>
      <c r="BD33" s="335"/>
      <c r="BE33" s="335"/>
      <c r="BF33" s="335"/>
      <c r="BG33" s="335"/>
      <c r="BH33" s="335"/>
      <c r="BI33" s="335"/>
      <c r="BJ33" s="335"/>
      <c r="BK33" s="335"/>
      <c r="BL33" s="335"/>
      <c r="BM33" s="335"/>
      <c r="BN33" s="335"/>
      <c r="BO33" s="335"/>
      <c r="BP33" s="335"/>
      <c r="BQ33" s="335"/>
      <c r="BR33" s="335"/>
      <c r="BS33" s="335"/>
      <c r="BT33" s="335"/>
      <c r="BU33" s="335"/>
      <c r="BV33" s="335"/>
      <c r="BW33" s="335"/>
      <c r="BX33" s="335"/>
      <c r="BY33" s="335"/>
      <c r="BZ33" s="335"/>
      <c r="CA33" s="335"/>
      <c r="CB33" s="335"/>
      <c r="CC33" s="335"/>
      <c r="CD33" s="335"/>
      <c r="CE33" s="335"/>
      <c r="CF33" s="335"/>
      <c r="CG33" s="335"/>
      <c r="CH33" s="335"/>
      <c r="CI33" s="335"/>
      <c r="CJ33" s="335"/>
      <c r="CK33" s="335"/>
      <c r="CL33" s="335"/>
      <c r="CM33" s="335"/>
      <c r="CN33" s="335"/>
      <c r="CO33" s="335"/>
      <c r="CP33" s="335"/>
      <c r="CQ33" s="335"/>
      <c r="CR33" s="335"/>
      <c r="CS33" s="335"/>
      <c r="CT33" s="335"/>
      <c r="CU33" s="335"/>
      <c r="CV33" s="335"/>
      <c r="CW33" s="335"/>
      <c r="CX33" s="335"/>
      <c r="CY33" s="335"/>
      <c r="CZ33" s="335"/>
      <c r="DA33" s="335"/>
      <c r="DB33" s="335"/>
      <c r="DC33" s="335"/>
      <c r="DD33" s="335"/>
      <c r="DE33" s="335"/>
      <c r="DF33" s="335"/>
      <c r="DG33" s="335"/>
      <c r="DH33" s="335"/>
      <c r="DI33" s="335"/>
      <c r="DJ33" s="335"/>
      <c r="DK33" s="335"/>
      <c r="DL33" s="335"/>
      <c r="DM33" s="335"/>
      <c r="DN33" s="335"/>
      <c r="DO33" s="335"/>
      <c r="DP33" s="335"/>
      <c r="DQ33" s="335"/>
      <c r="DR33" s="335"/>
      <c r="DS33" s="335"/>
      <c r="DT33" s="335"/>
      <c r="DU33" s="335"/>
      <c r="DV33" s="335"/>
      <c r="DW33" s="335"/>
      <c r="DX33" s="335"/>
      <c r="DY33" s="335"/>
      <c r="DZ33" s="335"/>
      <c r="EA33" s="335"/>
      <c r="EB33" s="335"/>
      <c r="EC33" s="335"/>
      <c r="ED33" s="335"/>
      <c r="EE33" s="335"/>
      <c r="EF33" s="335"/>
      <c r="EG33" s="335"/>
      <c r="EH33" s="335"/>
      <c r="EI33" s="335"/>
      <c r="EJ33" s="335"/>
      <c r="EK33" s="335"/>
      <c r="EL33" s="335"/>
      <c r="EM33" s="335"/>
      <c r="EN33" s="335"/>
      <c r="EO33" s="335"/>
      <c r="EP33" s="335"/>
      <c r="EQ33" s="335"/>
      <c r="ER33" s="335"/>
      <c r="ES33" s="335"/>
      <c r="ET33" s="335"/>
      <c r="EU33" s="335"/>
      <c r="EV33" s="335"/>
      <c r="EW33" s="335"/>
      <c r="EX33" s="335"/>
      <c r="EY33" s="335"/>
      <c r="EZ33" s="335"/>
      <c r="FA33" s="335"/>
      <c r="FB33" s="335"/>
      <c r="FC33" s="335"/>
      <c r="FD33" s="335"/>
      <c r="FE33" s="335"/>
      <c r="FF33" s="335"/>
      <c r="FG33" s="335"/>
      <c r="FH33" s="335"/>
      <c r="FI33" s="335"/>
      <c r="FJ33" s="335"/>
      <c r="FK33" s="335"/>
      <c r="FL33" s="335"/>
      <c r="FM33" s="335"/>
      <c r="FN33" s="335"/>
      <c r="FO33" s="335"/>
      <c r="FP33" s="335"/>
      <c r="FQ33" s="335"/>
      <c r="FR33" s="335"/>
      <c r="FS33" s="335"/>
      <c r="FT33" s="335"/>
      <c r="FU33" s="335"/>
      <c r="FV33" s="335"/>
      <c r="FW33" s="335"/>
      <c r="FX33" s="335"/>
      <c r="FY33" s="335"/>
      <c r="FZ33" s="335"/>
      <c r="GA33" s="335"/>
      <c r="GB33" s="335"/>
      <c r="GC33" s="335"/>
      <c r="GD33" s="335"/>
      <c r="GE33" s="335"/>
      <c r="GF33" s="335"/>
      <c r="GG33" s="335"/>
      <c r="GH33" s="335"/>
      <c r="GI33" s="335"/>
      <c r="GJ33" s="335"/>
      <c r="GK33" s="335"/>
      <c r="GL33" s="335"/>
      <c r="GM33" s="335"/>
      <c r="GN33" s="335"/>
      <c r="GO33" s="335"/>
      <c r="GP33" s="335"/>
      <c r="GQ33" s="335"/>
      <c r="GR33" s="335"/>
      <c r="GS33" s="335"/>
      <c r="GT33" s="335"/>
      <c r="GU33" s="335"/>
      <c r="GV33" s="335"/>
      <c r="GW33" s="335"/>
      <c r="GX33" s="335"/>
      <c r="GY33" s="335"/>
      <c r="GZ33" s="335"/>
      <c r="HA33" s="335"/>
      <c r="HB33" s="335"/>
      <c r="HC33" s="335"/>
      <c r="HD33" s="335"/>
      <c r="HE33" s="335"/>
      <c r="HF33" s="335"/>
      <c r="HG33" s="335"/>
      <c r="HH33" s="335"/>
      <c r="HI33" s="335"/>
      <c r="HJ33" s="335"/>
      <c r="HK33" s="335"/>
      <c r="HL33" s="335"/>
      <c r="HM33" s="335"/>
    </row>
    <row r="34" spans="1:221" x14ac:dyDescent="0.25">
      <c r="A34" s="394" t="s">
        <v>186</v>
      </c>
      <c r="B34" s="335"/>
      <c r="C34" s="335"/>
      <c r="D34" s="100">
        <f>'Customer Info'!$B$21+'Customer Info'!$B$22-'Customer Info'!$B$23</f>
        <v>0</v>
      </c>
      <c r="E34" s="363" t="s">
        <v>41</v>
      </c>
      <c r="F34" s="364" t="s">
        <v>8</v>
      </c>
      <c r="G34" s="388"/>
      <c r="H34" s="388"/>
      <c r="I34" s="388"/>
      <c r="J34" s="395">
        <f>SUM(G34:H34)</f>
        <v>0</v>
      </c>
      <c r="K34" s="366" t="s">
        <v>42</v>
      </c>
      <c r="L34" s="250">
        <f>ROUND(D34*G34,2)</f>
        <v>0</v>
      </c>
      <c r="M34" s="250"/>
      <c r="N34" s="250"/>
      <c r="O34" s="250">
        <f t="shared" si="2"/>
        <v>0</v>
      </c>
      <c r="P34" s="360">
        <f>'Rider Rates'!$D$22</f>
        <v>45444</v>
      </c>
      <c r="Q34" s="385"/>
      <c r="R34" s="382"/>
      <c r="S34" s="376"/>
      <c r="T34" s="377"/>
      <c r="U34" s="335"/>
      <c r="V34" s="378"/>
      <c r="W34" s="335"/>
      <c r="X34" s="335"/>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335"/>
      <c r="AY34" s="335"/>
      <c r="AZ34" s="335"/>
      <c r="BA34" s="335"/>
      <c r="BB34" s="335"/>
      <c r="BC34" s="335"/>
      <c r="BD34" s="335"/>
      <c r="BE34" s="335"/>
      <c r="BF34" s="335"/>
      <c r="BG34" s="335"/>
      <c r="BH34" s="335"/>
      <c r="BI34" s="335"/>
      <c r="BJ34" s="335"/>
      <c r="BK34" s="335"/>
      <c r="BL34" s="335"/>
      <c r="BM34" s="335"/>
      <c r="BN34" s="335"/>
      <c r="BO34" s="335"/>
      <c r="BP34" s="335"/>
      <c r="BQ34" s="335"/>
      <c r="BR34" s="335"/>
      <c r="BS34" s="335"/>
      <c r="BT34" s="335"/>
      <c r="BU34" s="335"/>
      <c r="BV34" s="335"/>
      <c r="BW34" s="335"/>
      <c r="BX34" s="335"/>
      <c r="BY34" s="335"/>
      <c r="BZ34" s="335"/>
      <c r="CA34" s="335"/>
      <c r="CB34" s="335"/>
      <c r="CC34" s="335"/>
      <c r="CD34" s="335"/>
      <c r="CE34" s="335"/>
      <c r="CF34" s="335"/>
      <c r="CG34" s="335"/>
      <c r="CH34" s="335"/>
      <c r="CI34" s="335"/>
      <c r="CJ34" s="335"/>
      <c r="CK34" s="335"/>
      <c r="CL34" s="335"/>
      <c r="CM34" s="335"/>
      <c r="CN34" s="335"/>
      <c r="CO34" s="335"/>
      <c r="CP34" s="335"/>
      <c r="CQ34" s="335"/>
      <c r="CR34" s="335"/>
      <c r="CS34" s="335"/>
      <c r="CT34" s="335"/>
      <c r="CU34" s="335"/>
      <c r="CV34" s="335"/>
      <c r="CW34" s="335"/>
      <c r="CX34" s="335"/>
      <c r="CY34" s="335"/>
      <c r="CZ34" s="335"/>
      <c r="DA34" s="335"/>
      <c r="DB34" s="335"/>
      <c r="DC34" s="335"/>
      <c r="DD34" s="335"/>
      <c r="DE34" s="335"/>
      <c r="DF34" s="335"/>
      <c r="DG34" s="335"/>
      <c r="DH34" s="335"/>
      <c r="DI34" s="335"/>
      <c r="DJ34" s="335"/>
      <c r="DK34" s="335"/>
      <c r="DL34" s="335"/>
      <c r="DM34" s="335"/>
      <c r="DN34" s="335"/>
      <c r="DO34" s="335"/>
      <c r="DP34" s="335"/>
      <c r="DQ34" s="335"/>
      <c r="DR34" s="335"/>
      <c r="DS34" s="335"/>
      <c r="DT34" s="335"/>
      <c r="DU34" s="335"/>
      <c r="DV34" s="335"/>
      <c r="DW34" s="335"/>
      <c r="DX34" s="335"/>
      <c r="DY34" s="335"/>
      <c r="DZ34" s="335"/>
      <c r="EA34" s="335"/>
      <c r="EB34" s="335"/>
      <c r="EC34" s="335"/>
      <c r="ED34" s="335"/>
      <c r="EE34" s="335"/>
      <c r="EF34" s="335"/>
      <c r="EG34" s="335"/>
      <c r="EH34" s="335"/>
      <c r="EI34" s="335"/>
      <c r="EJ34" s="335"/>
      <c r="EK34" s="335"/>
      <c r="EL34" s="335"/>
      <c r="EM34" s="335"/>
      <c r="EN34" s="335"/>
      <c r="EO34" s="335"/>
      <c r="EP34" s="335"/>
      <c r="EQ34" s="335"/>
      <c r="ER34" s="335"/>
      <c r="ES34" s="335"/>
      <c r="ET34" s="335"/>
      <c r="EU34" s="335"/>
      <c r="EV34" s="335"/>
      <c r="EW34" s="335"/>
      <c r="EX34" s="335"/>
      <c r="EY34" s="335"/>
      <c r="EZ34" s="335"/>
      <c r="FA34" s="335"/>
      <c r="FB34" s="335"/>
      <c r="FC34" s="335"/>
      <c r="FD34" s="335"/>
      <c r="FE34" s="335"/>
      <c r="FF34" s="335"/>
      <c r="FG34" s="335"/>
      <c r="FH34" s="335"/>
      <c r="FI34" s="335"/>
      <c r="FJ34" s="335"/>
      <c r="FK34" s="335"/>
      <c r="FL34" s="335"/>
      <c r="FM34" s="335"/>
      <c r="FN34" s="335"/>
      <c r="FO34" s="335"/>
      <c r="FP34" s="335"/>
      <c r="FQ34" s="335"/>
      <c r="FR34" s="335"/>
      <c r="FS34" s="335"/>
      <c r="FT34" s="335"/>
      <c r="FU34" s="335"/>
      <c r="FV34" s="335"/>
      <c r="FW34" s="335"/>
      <c r="FX34" s="335"/>
      <c r="FY34" s="335"/>
      <c r="FZ34" s="335"/>
      <c r="GA34" s="335"/>
      <c r="GB34" s="335"/>
      <c r="GC34" s="335"/>
      <c r="GD34" s="335"/>
      <c r="GE34" s="335"/>
      <c r="GF34" s="335"/>
      <c r="GG34" s="335"/>
      <c r="GH34" s="335"/>
      <c r="GI34" s="335"/>
      <c r="GJ34" s="335"/>
      <c r="GK34" s="335"/>
      <c r="GL34" s="335"/>
      <c r="GM34" s="335"/>
      <c r="GN34" s="335"/>
      <c r="GO34" s="335"/>
      <c r="GP34" s="335"/>
      <c r="GQ34" s="335"/>
      <c r="GR34" s="335"/>
      <c r="GS34" s="335"/>
      <c r="GT34" s="335"/>
      <c r="GU34" s="335"/>
      <c r="GV34" s="335"/>
      <c r="GW34" s="335"/>
      <c r="GX34" s="335"/>
      <c r="GY34" s="335"/>
      <c r="GZ34" s="335"/>
      <c r="HA34" s="335"/>
      <c r="HB34" s="335"/>
      <c r="HC34" s="335"/>
      <c r="HD34" s="335"/>
      <c r="HE34" s="335"/>
      <c r="HF34" s="335"/>
      <c r="HG34" s="335"/>
      <c r="HH34" s="335"/>
      <c r="HI34" s="335"/>
      <c r="HJ34" s="335"/>
      <c r="HK34" s="335"/>
      <c r="HL34" s="335"/>
      <c r="HM34" s="335"/>
    </row>
    <row r="35" spans="1:221" x14ac:dyDescent="0.25">
      <c r="A35" s="394" t="s">
        <v>162</v>
      </c>
      <c r="B35" s="335"/>
      <c r="C35" s="335"/>
      <c r="D35" s="362">
        <f>C16</f>
        <v>0</v>
      </c>
      <c r="E35" s="363" t="s">
        <v>41</v>
      </c>
      <c r="F35" s="364" t="s">
        <v>8</v>
      </c>
      <c r="G35" s="388"/>
      <c r="H35" s="388"/>
      <c r="I35" s="388"/>
      <c r="J35" s="395">
        <f>SUM(G35:H35)</f>
        <v>0</v>
      </c>
      <c r="K35" s="366" t="s">
        <v>42</v>
      </c>
      <c r="L35" s="250">
        <f>ROUND(D35*G35,2)</f>
        <v>0</v>
      </c>
      <c r="M35" s="250"/>
      <c r="N35" s="250"/>
      <c r="O35" s="250">
        <f t="shared" si="2"/>
        <v>0</v>
      </c>
      <c r="P35" s="360">
        <f>'Rider Rates'!$D$35</f>
        <v>45444</v>
      </c>
      <c r="Q35" s="385"/>
      <c r="R35" s="382"/>
      <c r="S35" s="376"/>
      <c r="T35" s="377"/>
      <c r="U35" s="335"/>
      <c r="V35" s="378"/>
      <c r="W35" s="335"/>
      <c r="X35" s="335"/>
      <c r="Y35" s="335"/>
      <c r="Z35" s="335"/>
      <c r="AA35" s="335"/>
      <c r="AB35" s="335"/>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c r="AZ35" s="335"/>
      <c r="BA35" s="335"/>
      <c r="BB35" s="335"/>
      <c r="BC35" s="335"/>
      <c r="BD35" s="335"/>
      <c r="BE35" s="335"/>
      <c r="BF35" s="335"/>
      <c r="BG35" s="335"/>
      <c r="BH35" s="335"/>
      <c r="BI35" s="335"/>
      <c r="BJ35" s="335"/>
      <c r="BK35" s="335"/>
      <c r="BL35" s="335"/>
      <c r="BM35" s="335"/>
      <c r="BN35" s="335"/>
      <c r="BO35" s="335"/>
      <c r="BP35" s="335"/>
      <c r="BQ35" s="335"/>
      <c r="BR35" s="335"/>
      <c r="BS35" s="335"/>
      <c r="BT35" s="335"/>
      <c r="BU35" s="335"/>
      <c r="BV35" s="335"/>
      <c r="BW35" s="335"/>
      <c r="BX35" s="335"/>
      <c r="BY35" s="335"/>
      <c r="BZ35" s="335"/>
      <c r="CA35" s="335"/>
      <c r="CB35" s="335"/>
      <c r="CC35" s="335"/>
      <c r="CD35" s="335"/>
      <c r="CE35" s="335"/>
      <c r="CF35" s="335"/>
      <c r="CG35" s="335"/>
      <c r="CH35" s="335"/>
      <c r="CI35" s="335"/>
      <c r="CJ35" s="335"/>
      <c r="CK35" s="335"/>
      <c r="CL35" s="335"/>
      <c r="CM35" s="335"/>
      <c r="CN35" s="335"/>
      <c r="CO35" s="335"/>
      <c r="CP35" s="335"/>
      <c r="CQ35" s="335"/>
      <c r="CR35" s="335"/>
      <c r="CS35" s="335"/>
      <c r="CT35" s="335"/>
      <c r="CU35" s="335"/>
      <c r="CV35" s="335"/>
      <c r="CW35" s="335"/>
      <c r="CX35" s="335"/>
      <c r="CY35" s="335"/>
      <c r="CZ35" s="335"/>
      <c r="DA35" s="335"/>
      <c r="DB35" s="335"/>
      <c r="DC35" s="335"/>
      <c r="DD35" s="335"/>
      <c r="DE35" s="335"/>
      <c r="DF35" s="335"/>
      <c r="DG35" s="335"/>
      <c r="DH35" s="335"/>
      <c r="DI35" s="335"/>
      <c r="DJ35" s="335"/>
      <c r="DK35" s="335"/>
      <c r="DL35" s="335"/>
      <c r="DM35" s="335"/>
      <c r="DN35" s="335"/>
      <c r="DO35" s="335"/>
      <c r="DP35" s="335"/>
      <c r="DQ35" s="335"/>
      <c r="DR35" s="335"/>
      <c r="DS35" s="335"/>
      <c r="DT35" s="335"/>
      <c r="DU35" s="335"/>
      <c r="DV35" s="335"/>
      <c r="DW35" s="335"/>
      <c r="DX35" s="335"/>
      <c r="DY35" s="335"/>
      <c r="DZ35" s="335"/>
      <c r="EA35" s="335"/>
      <c r="EB35" s="335"/>
      <c r="EC35" s="335"/>
      <c r="ED35" s="335"/>
      <c r="EE35" s="335"/>
      <c r="EF35" s="335"/>
      <c r="EG35" s="335"/>
      <c r="EH35" s="335"/>
      <c r="EI35" s="335"/>
      <c r="EJ35" s="335"/>
      <c r="EK35" s="335"/>
      <c r="EL35" s="335"/>
      <c r="EM35" s="335"/>
      <c r="EN35" s="335"/>
      <c r="EO35" s="335"/>
      <c r="EP35" s="335"/>
      <c r="EQ35" s="335"/>
      <c r="ER35" s="335"/>
      <c r="ES35" s="335"/>
      <c r="ET35" s="335"/>
      <c r="EU35" s="335"/>
      <c r="EV35" s="335"/>
      <c r="EW35" s="335"/>
      <c r="EX35" s="335"/>
      <c r="EY35" s="335"/>
      <c r="EZ35" s="335"/>
      <c r="FA35" s="335"/>
      <c r="FB35" s="335"/>
      <c r="FC35" s="335"/>
      <c r="FD35" s="335"/>
      <c r="FE35" s="335"/>
      <c r="FF35" s="335"/>
      <c r="FG35" s="335"/>
      <c r="FH35" s="335"/>
      <c r="FI35" s="335"/>
      <c r="FJ35" s="335"/>
      <c r="FK35" s="335"/>
      <c r="FL35" s="335"/>
      <c r="FM35" s="335"/>
      <c r="FN35" s="335"/>
      <c r="FO35" s="335"/>
      <c r="FP35" s="335"/>
      <c r="FQ35" s="335"/>
      <c r="FR35" s="335"/>
      <c r="FS35" s="335"/>
      <c r="FT35" s="335"/>
      <c r="FU35" s="335"/>
      <c r="FV35" s="335"/>
      <c r="FW35" s="335"/>
      <c r="FX35" s="335"/>
      <c r="FY35" s="335"/>
      <c r="FZ35" s="335"/>
      <c r="GA35" s="335"/>
      <c r="GB35" s="335"/>
      <c r="GC35" s="335"/>
      <c r="GD35" s="335"/>
      <c r="GE35" s="335"/>
      <c r="GF35" s="335"/>
      <c r="GG35" s="335"/>
      <c r="GH35" s="335"/>
      <c r="GI35" s="335"/>
      <c r="GJ35" s="335"/>
      <c r="GK35" s="335"/>
      <c r="GL35" s="335"/>
      <c r="GM35" s="335"/>
      <c r="GN35" s="335"/>
      <c r="GO35" s="335"/>
      <c r="GP35" s="335"/>
      <c r="GQ35" s="335"/>
      <c r="GR35" s="335"/>
      <c r="GS35" s="335"/>
      <c r="GT35" s="335"/>
      <c r="GU35" s="335"/>
      <c r="GV35" s="335"/>
      <c r="GW35" s="335"/>
      <c r="GX35" s="335"/>
      <c r="GY35" s="335"/>
      <c r="GZ35" s="335"/>
      <c r="HA35" s="335"/>
      <c r="HB35" s="335"/>
      <c r="HC35" s="335"/>
      <c r="HD35" s="335"/>
      <c r="HE35" s="335"/>
      <c r="HF35" s="335"/>
      <c r="HG35" s="335"/>
      <c r="HH35" s="335"/>
      <c r="HI35" s="335"/>
      <c r="HJ35" s="335"/>
      <c r="HK35" s="335"/>
      <c r="HL35" s="335"/>
      <c r="HM35" s="335"/>
    </row>
    <row r="36" spans="1:221" x14ac:dyDescent="0.25">
      <c r="A36" s="394" t="s">
        <v>219</v>
      </c>
      <c r="B36" s="335"/>
      <c r="C36" s="335"/>
      <c r="D36" s="362">
        <f>C17</f>
        <v>0</v>
      </c>
      <c r="E36" s="363" t="s">
        <v>41</v>
      </c>
      <c r="F36" s="357" t="s">
        <v>8</v>
      </c>
      <c r="G36" s="388"/>
      <c r="H36" s="388"/>
      <c r="I36" s="388"/>
      <c r="J36" s="395">
        <f>SUM(G36:H36)</f>
        <v>0</v>
      </c>
      <c r="K36" s="366" t="s">
        <v>42</v>
      </c>
      <c r="L36" s="250">
        <f>ROUND(D36*G36,2)</f>
        <v>0</v>
      </c>
      <c r="M36" s="250"/>
      <c r="N36" s="250"/>
      <c r="O36" s="250">
        <f t="shared" si="2"/>
        <v>0</v>
      </c>
      <c r="P36" s="360">
        <f>'Rider Rates'!D36</f>
        <v>45444</v>
      </c>
      <c r="Q36" s="385"/>
      <c r="R36" s="382"/>
      <c r="S36" s="376"/>
      <c r="T36" s="377"/>
      <c r="U36" s="335"/>
      <c r="V36" s="378"/>
      <c r="W36" s="335"/>
      <c r="X36" s="335"/>
      <c r="Y36" s="335"/>
      <c r="Z36" s="335"/>
      <c r="AA36" s="335"/>
      <c r="AB36" s="335"/>
      <c r="AC36" s="335"/>
      <c r="AD36" s="335"/>
      <c r="AE36" s="335"/>
      <c r="AF36" s="335"/>
      <c r="AG36" s="335"/>
      <c r="AH36" s="335"/>
      <c r="AI36" s="335"/>
      <c r="AJ36" s="335"/>
      <c r="AK36" s="335"/>
      <c r="AL36" s="335"/>
      <c r="AM36" s="335"/>
      <c r="AN36" s="335"/>
      <c r="AO36" s="335"/>
      <c r="AP36" s="335"/>
      <c r="AQ36" s="335"/>
      <c r="AR36" s="335"/>
      <c r="AS36" s="335"/>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c r="BU36" s="335"/>
      <c r="BV36" s="335"/>
      <c r="BW36" s="335"/>
      <c r="BX36" s="335"/>
      <c r="BY36" s="335"/>
      <c r="BZ36" s="335"/>
      <c r="CA36" s="335"/>
      <c r="CB36" s="335"/>
      <c r="CC36" s="335"/>
      <c r="CD36" s="335"/>
      <c r="CE36" s="335"/>
      <c r="CF36" s="335"/>
      <c r="CG36" s="335"/>
      <c r="CH36" s="335"/>
      <c r="CI36" s="335"/>
      <c r="CJ36" s="335"/>
      <c r="CK36" s="335"/>
      <c r="CL36" s="335"/>
      <c r="CM36" s="335"/>
      <c r="CN36" s="335"/>
      <c r="CO36" s="335"/>
      <c r="CP36" s="335"/>
      <c r="CQ36" s="335"/>
      <c r="CR36" s="335"/>
      <c r="CS36" s="335"/>
      <c r="CT36" s="335"/>
      <c r="CU36" s="335"/>
      <c r="CV36" s="335"/>
      <c r="CW36" s="335"/>
      <c r="CX36" s="335"/>
      <c r="CY36" s="335"/>
      <c r="CZ36" s="335"/>
      <c r="DA36" s="335"/>
      <c r="DB36" s="335"/>
      <c r="DC36" s="335"/>
      <c r="DD36" s="335"/>
      <c r="DE36" s="335"/>
      <c r="DF36" s="335"/>
      <c r="DG36" s="335"/>
      <c r="DH36" s="335"/>
      <c r="DI36" s="335"/>
      <c r="DJ36" s="335"/>
      <c r="DK36" s="335"/>
      <c r="DL36" s="335"/>
      <c r="DM36" s="335"/>
      <c r="DN36" s="335"/>
      <c r="DO36" s="335"/>
      <c r="DP36" s="335"/>
      <c r="DQ36" s="335"/>
      <c r="DR36" s="335"/>
      <c r="DS36" s="335"/>
      <c r="DT36" s="335"/>
      <c r="DU36" s="335"/>
      <c r="DV36" s="335"/>
      <c r="DW36" s="335"/>
      <c r="DX36" s="335"/>
      <c r="DY36" s="335"/>
      <c r="DZ36" s="335"/>
      <c r="EA36" s="335"/>
      <c r="EB36" s="335"/>
      <c r="EC36" s="335"/>
      <c r="ED36" s="335"/>
      <c r="EE36" s="335"/>
      <c r="EF36" s="335"/>
      <c r="EG36" s="335"/>
      <c r="EH36" s="335"/>
      <c r="EI36" s="335"/>
      <c r="EJ36" s="335"/>
      <c r="EK36" s="335"/>
      <c r="EL36" s="335"/>
      <c r="EM36" s="335"/>
      <c r="EN36" s="335"/>
      <c r="EO36" s="335"/>
      <c r="EP36" s="335"/>
      <c r="EQ36" s="335"/>
      <c r="ER36" s="335"/>
      <c r="ES36" s="335"/>
      <c r="ET36" s="335"/>
      <c r="EU36" s="335"/>
      <c r="EV36" s="335"/>
      <c r="EW36" s="335"/>
      <c r="EX36" s="335"/>
      <c r="EY36" s="335"/>
      <c r="EZ36" s="335"/>
      <c r="FA36" s="335"/>
      <c r="FB36" s="335"/>
      <c r="FC36" s="335"/>
      <c r="FD36" s="335"/>
      <c r="FE36" s="335"/>
      <c r="FF36" s="335"/>
      <c r="FG36" s="335"/>
      <c r="FH36" s="335"/>
      <c r="FI36" s="335"/>
      <c r="FJ36" s="335"/>
      <c r="FK36" s="335"/>
      <c r="FL36" s="335"/>
      <c r="FM36" s="335"/>
      <c r="FN36" s="335"/>
      <c r="FO36" s="335"/>
      <c r="FP36" s="335"/>
      <c r="FQ36" s="335"/>
      <c r="FR36" s="335"/>
      <c r="FS36" s="335"/>
      <c r="FT36" s="335"/>
      <c r="FU36" s="335"/>
      <c r="FV36" s="335"/>
      <c r="FW36" s="335"/>
      <c r="FX36" s="335"/>
      <c r="FY36" s="335"/>
      <c r="FZ36" s="335"/>
      <c r="GA36" s="335"/>
      <c r="GB36" s="335"/>
      <c r="GC36" s="335"/>
      <c r="GD36" s="335"/>
      <c r="GE36" s="335"/>
      <c r="GF36" s="335"/>
      <c r="GG36" s="335"/>
      <c r="GH36" s="335"/>
      <c r="GI36" s="335"/>
      <c r="GJ36" s="335"/>
      <c r="GK36" s="335"/>
      <c r="GL36" s="335"/>
      <c r="GM36" s="335"/>
      <c r="GN36" s="335"/>
      <c r="GO36" s="335"/>
      <c r="GP36" s="335"/>
      <c r="GQ36" s="335"/>
      <c r="GR36" s="335"/>
      <c r="GS36" s="335"/>
      <c r="GT36" s="335"/>
      <c r="GU36" s="335"/>
      <c r="GV36" s="335"/>
      <c r="GW36" s="335"/>
      <c r="GX36" s="335"/>
      <c r="GY36" s="335"/>
      <c r="GZ36" s="335"/>
      <c r="HA36" s="335"/>
      <c r="HB36" s="335"/>
      <c r="HC36" s="335"/>
      <c r="HD36" s="335"/>
      <c r="HE36" s="335"/>
      <c r="HF36" s="335"/>
      <c r="HG36" s="335"/>
      <c r="HH36" s="335"/>
      <c r="HI36" s="335"/>
      <c r="HJ36" s="335"/>
      <c r="HK36" s="335"/>
      <c r="HL36" s="335"/>
      <c r="HM36" s="335"/>
    </row>
    <row r="37" spans="1:221" x14ac:dyDescent="0.25">
      <c r="A37" s="394" t="s">
        <v>193</v>
      </c>
      <c r="B37" s="335"/>
      <c r="C37" s="335"/>
      <c r="D37" s="362">
        <f>C16+C17</f>
        <v>0</v>
      </c>
      <c r="E37" s="363" t="s">
        <v>41</v>
      </c>
      <c r="F37" s="364" t="s">
        <v>8</v>
      </c>
      <c r="G37" s="388"/>
      <c r="H37" s="388"/>
      <c r="I37" s="388"/>
      <c r="J37" s="395">
        <f>SUM(G37:H37)</f>
        <v>0</v>
      </c>
      <c r="K37" s="366" t="s">
        <v>42</v>
      </c>
      <c r="L37" s="250">
        <f>ROUND(D37*G37,2)</f>
        <v>0</v>
      </c>
      <c r="M37" s="250"/>
      <c r="N37" s="250"/>
      <c r="O37" s="250">
        <f t="shared" si="2"/>
        <v>0</v>
      </c>
      <c r="P37" s="360">
        <f>'Rider Rates'!$D$45</f>
        <v>45747</v>
      </c>
      <c r="Q37" s="385"/>
      <c r="R37" s="382"/>
      <c r="S37" s="376"/>
      <c r="T37" s="377"/>
      <c r="U37" s="335"/>
      <c r="V37" s="378"/>
      <c r="W37" s="335"/>
      <c r="X37" s="335"/>
      <c r="Y37" s="335"/>
      <c r="Z37" s="335"/>
      <c r="AA37" s="335"/>
      <c r="AB37" s="335"/>
      <c r="AC37" s="335"/>
      <c r="AD37" s="335"/>
      <c r="AE37" s="335"/>
      <c r="AF37" s="335"/>
      <c r="AG37" s="335"/>
      <c r="AH37" s="335"/>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c r="BE37" s="335"/>
      <c r="BF37" s="335"/>
      <c r="BG37" s="335"/>
      <c r="BH37" s="335"/>
      <c r="BI37" s="335"/>
      <c r="BJ37" s="335"/>
      <c r="BK37" s="335"/>
      <c r="BL37" s="335"/>
      <c r="BM37" s="335"/>
      <c r="BN37" s="335"/>
      <c r="BO37" s="335"/>
      <c r="BP37" s="335"/>
      <c r="BQ37" s="335"/>
      <c r="BR37" s="335"/>
      <c r="BS37" s="335"/>
      <c r="BT37" s="335"/>
      <c r="BU37" s="335"/>
      <c r="BV37" s="335"/>
      <c r="BW37" s="335"/>
      <c r="BX37" s="335"/>
      <c r="BY37" s="335"/>
      <c r="BZ37" s="335"/>
      <c r="CA37" s="335"/>
      <c r="CB37" s="335"/>
      <c r="CC37" s="335"/>
      <c r="CD37" s="335"/>
      <c r="CE37" s="335"/>
      <c r="CF37" s="335"/>
      <c r="CG37" s="335"/>
      <c r="CH37" s="335"/>
      <c r="CI37" s="335"/>
      <c r="CJ37" s="335"/>
      <c r="CK37" s="335"/>
      <c r="CL37" s="335"/>
      <c r="CM37" s="335"/>
      <c r="CN37" s="335"/>
      <c r="CO37" s="335"/>
      <c r="CP37" s="335"/>
      <c r="CQ37" s="335"/>
      <c r="CR37" s="335"/>
      <c r="CS37" s="335"/>
      <c r="CT37" s="335"/>
      <c r="CU37" s="335"/>
      <c r="CV37" s="335"/>
      <c r="CW37" s="335"/>
      <c r="CX37" s="335"/>
      <c r="CY37" s="335"/>
      <c r="CZ37" s="335"/>
      <c r="DA37" s="335"/>
      <c r="DB37" s="335"/>
      <c r="DC37" s="335"/>
      <c r="DD37" s="335"/>
      <c r="DE37" s="335"/>
      <c r="DF37" s="335"/>
      <c r="DG37" s="335"/>
      <c r="DH37" s="335"/>
      <c r="DI37" s="335"/>
      <c r="DJ37" s="335"/>
      <c r="DK37" s="335"/>
      <c r="DL37" s="335"/>
      <c r="DM37" s="335"/>
      <c r="DN37" s="335"/>
      <c r="DO37" s="335"/>
      <c r="DP37" s="335"/>
      <c r="DQ37" s="335"/>
      <c r="DR37" s="335"/>
      <c r="DS37" s="335"/>
      <c r="DT37" s="335"/>
      <c r="DU37" s="335"/>
      <c r="DV37" s="335"/>
      <c r="DW37" s="335"/>
      <c r="DX37" s="335"/>
      <c r="DY37" s="335"/>
      <c r="DZ37" s="335"/>
      <c r="EA37" s="335"/>
      <c r="EB37" s="335"/>
      <c r="EC37" s="335"/>
      <c r="ED37" s="335"/>
      <c r="EE37" s="335"/>
      <c r="EF37" s="335"/>
      <c r="EG37" s="335"/>
      <c r="EH37" s="335"/>
      <c r="EI37" s="335"/>
      <c r="EJ37" s="335"/>
      <c r="EK37" s="335"/>
      <c r="EL37" s="335"/>
      <c r="EM37" s="335"/>
      <c r="EN37" s="335"/>
      <c r="EO37" s="335"/>
      <c r="EP37" s="335"/>
      <c r="EQ37" s="335"/>
      <c r="ER37" s="335"/>
      <c r="ES37" s="335"/>
      <c r="ET37" s="335"/>
      <c r="EU37" s="335"/>
      <c r="EV37" s="335"/>
      <c r="EW37" s="335"/>
      <c r="EX37" s="335"/>
      <c r="EY37" s="335"/>
      <c r="EZ37" s="335"/>
      <c r="FA37" s="335"/>
      <c r="FB37" s="335"/>
      <c r="FC37" s="335"/>
      <c r="FD37" s="335"/>
      <c r="FE37" s="335"/>
      <c r="FF37" s="335"/>
      <c r="FG37" s="335"/>
      <c r="FH37" s="335"/>
      <c r="FI37" s="335"/>
      <c r="FJ37" s="335"/>
      <c r="FK37" s="335"/>
      <c r="FL37" s="335"/>
      <c r="FM37" s="335"/>
      <c r="FN37" s="335"/>
      <c r="FO37" s="335"/>
      <c r="FP37" s="335"/>
      <c r="FQ37" s="335"/>
      <c r="FR37" s="335"/>
      <c r="FS37" s="335"/>
      <c r="FT37" s="335"/>
      <c r="FU37" s="335"/>
      <c r="FV37" s="335"/>
      <c r="FW37" s="335"/>
      <c r="FX37" s="335"/>
      <c r="FY37" s="335"/>
      <c r="FZ37" s="335"/>
      <c r="GA37" s="335"/>
      <c r="GB37" s="335"/>
      <c r="GC37" s="335"/>
      <c r="GD37" s="335"/>
      <c r="GE37" s="335"/>
      <c r="GF37" s="335"/>
      <c r="GG37" s="335"/>
      <c r="GH37" s="335"/>
      <c r="GI37" s="335"/>
      <c r="GJ37" s="335"/>
      <c r="GK37" s="335"/>
      <c r="GL37" s="335"/>
      <c r="GM37" s="335"/>
      <c r="GN37" s="335"/>
      <c r="GO37" s="335"/>
      <c r="GP37" s="335"/>
      <c r="GQ37" s="335"/>
      <c r="GR37" s="335"/>
      <c r="GS37" s="335"/>
      <c r="GT37" s="335"/>
      <c r="GU37" s="335"/>
      <c r="GV37" s="335"/>
      <c r="GW37" s="335"/>
      <c r="GX37" s="335"/>
      <c r="GY37" s="335"/>
      <c r="GZ37" s="335"/>
      <c r="HA37" s="335"/>
      <c r="HB37" s="335"/>
      <c r="HC37" s="335"/>
      <c r="HD37" s="335"/>
      <c r="HE37" s="335"/>
      <c r="HF37" s="335"/>
      <c r="HG37" s="335"/>
      <c r="HH37" s="335"/>
      <c r="HI37" s="335"/>
      <c r="HJ37" s="335"/>
      <c r="HK37" s="335"/>
      <c r="HL37" s="335"/>
      <c r="HM37" s="335"/>
    </row>
    <row r="38" spans="1:221" x14ac:dyDescent="0.25">
      <c r="A38" s="396" t="s">
        <v>210</v>
      </c>
      <c r="B38" s="335"/>
      <c r="C38" s="335"/>
      <c r="D38" s="362">
        <f>IF($C$15&lt;0,0,IF($C$15&gt;833000,833000,$C$15))</f>
        <v>0</v>
      </c>
      <c r="E38" s="363" t="s">
        <v>41</v>
      </c>
      <c r="F38" s="364" t="s">
        <v>8</v>
      </c>
      <c r="G38" s="388"/>
      <c r="H38" s="388"/>
      <c r="I38" s="388">
        <f>'Rider Rates'!D49</f>
        <v>1.8006999999999999E-3</v>
      </c>
      <c r="J38" s="388">
        <f>SUM(G38:I38)</f>
        <v>1.8006999999999999E-3</v>
      </c>
      <c r="K38" s="366" t="s">
        <v>42</v>
      </c>
      <c r="L38" s="250"/>
      <c r="M38" s="250"/>
      <c r="N38" s="250">
        <f>D38*J38</f>
        <v>0</v>
      </c>
      <c r="O38" s="250">
        <f t="shared" si="2"/>
        <v>0</v>
      </c>
      <c r="P38" s="360">
        <f>'Rider Rates'!E49</f>
        <v>45658</v>
      </c>
      <c r="Q38" s="385"/>
      <c r="R38" s="382"/>
      <c r="S38" s="376"/>
      <c r="T38" s="377"/>
      <c r="U38" s="335"/>
      <c r="V38" s="378"/>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35"/>
      <c r="BM38" s="335"/>
      <c r="BN38" s="335"/>
      <c r="BO38" s="335"/>
      <c r="BP38" s="335"/>
      <c r="BQ38" s="335"/>
      <c r="BR38" s="335"/>
      <c r="BS38" s="335"/>
      <c r="BT38" s="335"/>
      <c r="BU38" s="335"/>
      <c r="BV38" s="335"/>
      <c r="BW38" s="335"/>
      <c r="BX38" s="335"/>
      <c r="BY38" s="335"/>
      <c r="BZ38" s="335"/>
      <c r="CA38" s="335"/>
      <c r="CB38" s="335"/>
      <c r="CC38" s="335"/>
      <c r="CD38" s="335"/>
      <c r="CE38" s="335"/>
      <c r="CF38" s="335"/>
      <c r="CG38" s="335"/>
      <c r="CH38" s="335"/>
      <c r="CI38" s="335"/>
      <c r="CJ38" s="335"/>
      <c r="CK38" s="335"/>
      <c r="CL38" s="335"/>
      <c r="CM38" s="335"/>
      <c r="CN38" s="335"/>
      <c r="CO38" s="335"/>
      <c r="CP38" s="335"/>
      <c r="CQ38" s="335"/>
      <c r="CR38" s="335"/>
      <c r="CS38" s="335"/>
      <c r="CT38" s="335"/>
      <c r="CU38" s="335"/>
      <c r="CV38" s="335"/>
      <c r="CW38" s="335"/>
      <c r="CX38" s="335"/>
      <c r="CY38" s="335"/>
      <c r="CZ38" s="335"/>
      <c r="DA38" s="335"/>
      <c r="DB38" s="335"/>
      <c r="DC38" s="335"/>
      <c r="DD38" s="335"/>
      <c r="DE38" s="335"/>
      <c r="DF38" s="335"/>
      <c r="DG38" s="335"/>
      <c r="DH38" s="335"/>
      <c r="DI38" s="335"/>
      <c r="DJ38" s="335"/>
      <c r="DK38" s="335"/>
      <c r="DL38" s="335"/>
      <c r="DM38" s="335"/>
      <c r="DN38" s="335"/>
      <c r="DO38" s="335"/>
      <c r="DP38" s="335"/>
      <c r="DQ38" s="335"/>
      <c r="DR38" s="335"/>
      <c r="DS38" s="335"/>
      <c r="DT38" s="335"/>
      <c r="DU38" s="335"/>
      <c r="DV38" s="335"/>
      <c r="DW38" s="335"/>
      <c r="DX38" s="335"/>
      <c r="DY38" s="335"/>
      <c r="DZ38" s="335"/>
      <c r="EA38" s="335"/>
      <c r="EB38" s="335"/>
      <c r="EC38" s="335"/>
      <c r="ED38" s="335"/>
      <c r="EE38" s="335"/>
      <c r="EF38" s="335"/>
      <c r="EG38" s="335"/>
      <c r="EH38" s="335"/>
      <c r="EI38" s="335"/>
      <c r="EJ38" s="335"/>
      <c r="EK38" s="335"/>
      <c r="EL38" s="335"/>
      <c r="EM38" s="335"/>
      <c r="EN38" s="335"/>
      <c r="EO38" s="335"/>
      <c r="EP38" s="335"/>
      <c r="EQ38" s="335"/>
      <c r="ER38" s="335"/>
      <c r="ES38" s="335"/>
      <c r="ET38" s="335"/>
      <c r="EU38" s="335"/>
      <c r="EV38" s="335"/>
      <c r="EW38" s="335"/>
      <c r="EX38" s="335"/>
      <c r="EY38" s="335"/>
      <c r="EZ38" s="335"/>
      <c r="FA38" s="335"/>
      <c r="FB38" s="335"/>
      <c r="FC38" s="335"/>
      <c r="FD38" s="335"/>
      <c r="FE38" s="335"/>
      <c r="FF38" s="335"/>
      <c r="FG38" s="335"/>
      <c r="FH38" s="335"/>
      <c r="FI38" s="335"/>
      <c r="FJ38" s="335"/>
      <c r="FK38" s="335"/>
      <c r="FL38" s="335"/>
      <c r="FM38" s="335"/>
      <c r="FN38" s="335"/>
      <c r="FO38" s="335"/>
      <c r="FP38" s="335"/>
      <c r="FQ38" s="335"/>
      <c r="FR38" s="335"/>
      <c r="FS38" s="335"/>
      <c r="FT38" s="335"/>
      <c r="FU38" s="335"/>
      <c r="FV38" s="335"/>
      <c r="FW38" s="335"/>
      <c r="FX38" s="335"/>
      <c r="FY38" s="335"/>
      <c r="FZ38" s="335"/>
      <c r="GA38" s="335"/>
      <c r="GB38" s="335"/>
      <c r="GC38" s="335"/>
      <c r="GD38" s="335"/>
      <c r="GE38" s="335"/>
      <c r="GF38" s="335"/>
      <c r="GG38" s="335"/>
      <c r="GH38" s="335"/>
      <c r="GI38" s="335"/>
      <c r="GJ38" s="335"/>
      <c r="GK38" s="335"/>
      <c r="GL38" s="335"/>
      <c r="GM38" s="335"/>
      <c r="GN38" s="335"/>
      <c r="GO38" s="335"/>
      <c r="GP38" s="335"/>
      <c r="GQ38" s="335"/>
      <c r="GR38" s="335"/>
      <c r="GS38" s="335"/>
      <c r="GT38" s="335"/>
      <c r="GU38" s="335"/>
      <c r="GV38" s="335"/>
      <c r="GW38" s="335"/>
      <c r="GX38" s="335"/>
      <c r="GY38" s="335"/>
      <c r="GZ38" s="335"/>
      <c r="HA38" s="335"/>
      <c r="HB38" s="335"/>
      <c r="HC38" s="335"/>
      <c r="HD38" s="335"/>
      <c r="HE38" s="335"/>
      <c r="HF38" s="335"/>
      <c r="HG38" s="335"/>
      <c r="HH38" s="335"/>
      <c r="HI38" s="335"/>
      <c r="HJ38" s="335"/>
      <c r="HK38" s="335"/>
      <c r="HL38" s="335"/>
      <c r="HM38" s="335"/>
    </row>
    <row r="39" spans="1:221" x14ac:dyDescent="0.25">
      <c r="A39" s="394" t="s">
        <v>189</v>
      </c>
      <c r="B39" s="335"/>
      <c r="C39" s="335"/>
      <c r="D39" s="362">
        <f>IF($C$15&lt;0,0,$C$15)</f>
        <v>0</v>
      </c>
      <c r="E39" s="397" t="s">
        <v>41</v>
      </c>
      <c r="F39" s="364" t="s">
        <v>8</v>
      </c>
      <c r="G39" s="388"/>
      <c r="H39" s="388">
        <f>'Rider Rates'!$B$56</f>
        <v>1.9706999999999999E-2</v>
      </c>
      <c r="I39" s="388"/>
      <c r="J39" s="388">
        <f>SUM(G39:I39)</f>
        <v>1.9706999999999999E-2</v>
      </c>
      <c r="K39" s="366" t="s">
        <v>42</v>
      </c>
      <c r="L39" s="250"/>
      <c r="M39" s="250">
        <f>ROUND(D39*H39,2)</f>
        <v>0</v>
      </c>
      <c r="N39" s="398"/>
      <c r="O39" s="250">
        <f t="shared" si="2"/>
        <v>0</v>
      </c>
      <c r="P39" s="360">
        <f>'Rider Rates'!$D$56</f>
        <v>45747</v>
      </c>
      <c r="Q39" s="385"/>
      <c r="R39" s="382"/>
      <c r="S39" s="376"/>
      <c r="T39" s="377"/>
      <c r="U39" s="335"/>
      <c r="V39" s="378"/>
      <c r="W39" s="335"/>
      <c r="X39" s="335"/>
      <c r="Y39" s="335"/>
      <c r="Z39" s="335"/>
      <c r="AA39" s="335"/>
      <c r="AB39" s="335"/>
      <c r="AC39" s="335"/>
      <c r="AD39" s="335"/>
      <c r="AE39" s="335"/>
      <c r="AF39" s="335"/>
      <c r="AG39" s="335"/>
      <c r="AH39" s="335"/>
      <c r="AI39" s="335"/>
      <c r="AJ39" s="335"/>
      <c r="AK39" s="335"/>
      <c r="AL39" s="335"/>
      <c r="AM39" s="335"/>
      <c r="AN39" s="335"/>
      <c r="AO39" s="335"/>
      <c r="AP39" s="335"/>
      <c r="AQ39" s="335"/>
      <c r="AR39" s="335"/>
      <c r="AS39" s="335"/>
      <c r="AT39" s="335"/>
      <c r="AU39" s="335"/>
      <c r="AV39" s="335"/>
      <c r="AW39" s="335"/>
      <c r="AX39" s="335"/>
      <c r="AY39" s="335"/>
      <c r="AZ39" s="335"/>
      <c r="BA39" s="335"/>
      <c r="BB39" s="335"/>
      <c r="BC39" s="335"/>
      <c r="BD39" s="335"/>
      <c r="BE39" s="335"/>
      <c r="BF39" s="335"/>
      <c r="BG39" s="335"/>
      <c r="BH39" s="335"/>
      <c r="BI39" s="335"/>
      <c r="BJ39" s="335"/>
      <c r="BK39" s="335"/>
      <c r="BL39" s="335"/>
      <c r="BM39" s="335"/>
      <c r="BN39" s="335"/>
      <c r="BO39" s="335"/>
      <c r="BP39" s="335"/>
      <c r="BQ39" s="335"/>
      <c r="BR39" s="335"/>
      <c r="BS39" s="335"/>
      <c r="BT39" s="335"/>
      <c r="BU39" s="335"/>
      <c r="BV39" s="335"/>
      <c r="BW39" s="335"/>
      <c r="BX39" s="335"/>
      <c r="BY39" s="335"/>
      <c r="BZ39" s="335"/>
      <c r="CA39" s="335"/>
      <c r="CB39" s="335"/>
      <c r="CC39" s="335"/>
      <c r="CD39" s="335"/>
      <c r="CE39" s="335"/>
      <c r="CF39" s="335"/>
      <c r="CG39" s="335"/>
      <c r="CH39" s="335"/>
      <c r="CI39" s="335"/>
      <c r="CJ39" s="335"/>
      <c r="CK39" s="335"/>
      <c r="CL39" s="335"/>
      <c r="CM39" s="335"/>
      <c r="CN39" s="335"/>
      <c r="CO39" s="335"/>
      <c r="CP39" s="335"/>
      <c r="CQ39" s="335"/>
      <c r="CR39" s="335"/>
      <c r="CS39" s="335"/>
      <c r="CT39" s="335"/>
      <c r="CU39" s="335"/>
      <c r="CV39" s="335"/>
      <c r="CW39" s="335"/>
      <c r="CX39" s="335"/>
      <c r="CY39" s="335"/>
      <c r="CZ39" s="335"/>
      <c r="DA39" s="335"/>
      <c r="DB39" s="335"/>
      <c r="DC39" s="335"/>
      <c r="DD39" s="335"/>
      <c r="DE39" s="335"/>
      <c r="DF39" s="335"/>
      <c r="DG39" s="335"/>
      <c r="DH39" s="335"/>
      <c r="DI39" s="335"/>
      <c r="DJ39" s="335"/>
      <c r="DK39" s="335"/>
      <c r="DL39" s="335"/>
      <c r="DM39" s="335"/>
      <c r="DN39" s="335"/>
      <c r="DO39" s="335"/>
      <c r="DP39" s="335"/>
      <c r="DQ39" s="335"/>
      <c r="DR39" s="335"/>
      <c r="DS39" s="335"/>
      <c r="DT39" s="335"/>
      <c r="DU39" s="335"/>
      <c r="DV39" s="335"/>
      <c r="DW39" s="335"/>
      <c r="DX39" s="335"/>
      <c r="DY39" s="335"/>
      <c r="DZ39" s="335"/>
      <c r="EA39" s="335"/>
      <c r="EB39" s="335"/>
      <c r="EC39" s="335"/>
      <c r="ED39" s="335"/>
      <c r="EE39" s="335"/>
      <c r="EF39" s="335"/>
      <c r="EG39" s="335"/>
      <c r="EH39" s="335"/>
      <c r="EI39" s="335"/>
      <c r="EJ39" s="335"/>
      <c r="EK39" s="335"/>
      <c r="EL39" s="335"/>
      <c r="EM39" s="335"/>
      <c r="EN39" s="335"/>
      <c r="EO39" s="335"/>
      <c r="EP39" s="335"/>
      <c r="EQ39" s="335"/>
      <c r="ER39" s="335"/>
      <c r="ES39" s="335"/>
      <c r="ET39" s="335"/>
      <c r="EU39" s="335"/>
      <c r="EV39" s="335"/>
      <c r="EW39" s="335"/>
      <c r="EX39" s="335"/>
      <c r="EY39" s="335"/>
      <c r="EZ39" s="335"/>
      <c r="FA39" s="335"/>
      <c r="FB39" s="335"/>
      <c r="FC39" s="335"/>
      <c r="FD39" s="335"/>
      <c r="FE39" s="335"/>
      <c r="FF39" s="335"/>
      <c r="FG39" s="335"/>
      <c r="FH39" s="335"/>
      <c r="FI39" s="335"/>
      <c r="FJ39" s="335"/>
      <c r="FK39" s="335"/>
      <c r="FL39" s="335"/>
      <c r="FM39" s="335"/>
      <c r="FN39" s="335"/>
      <c r="FO39" s="335"/>
      <c r="FP39" s="335"/>
      <c r="FQ39" s="335"/>
      <c r="FR39" s="335"/>
      <c r="FS39" s="335"/>
      <c r="FT39" s="335"/>
      <c r="FU39" s="335"/>
      <c r="FV39" s="335"/>
      <c r="FW39" s="335"/>
      <c r="FX39" s="335"/>
      <c r="FY39" s="335"/>
      <c r="FZ39" s="335"/>
      <c r="GA39" s="335"/>
      <c r="GB39" s="335"/>
      <c r="GC39" s="335"/>
      <c r="GD39" s="335"/>
      <c r="GE39" s="335"/>
      <c r="GF39" s="335"/>
      <c r="GG39" s="335"/>
      <c r="GH39" s="335"/>
      <c r="GI39" s="335"/>
      <c r="GJ39" s="335"/>
      <c r="GK39" s="335"/>
      <c r="GL39" s="335"/>
      <c r="GM39" s="335"/>
      <c r="GN39" s="335"/>
      <c r="GO39" s="335"/>
      <c r="GP39" s="335"/>
      <c r="GQ39" s="335"/>
      <c r="GR39" s="335"/>
      <c r="GS39" s="335"/>
      <c r="GT39" s="335"/>
      <c r="GU39" s="335"/>
      <c r="GV39" s="335"/>
      <c r="GW39" s="335"/>
      <c r="GX39" s="335"/>
      <c r="GY39" s="335"/>
      <c r="GZ39" s="335"/>
      <c r="HA39" s="335"/>
      <c r="HB39" s="335"/>
      <c r="HC39" s="335"/>
      <c r="HD39" s="335"/>
      <c r="HE39" s="335"/>
      <c r="HF39" s="335"/>
      <c r="HG39" s="335"/>
      <c r="HH39" s="335"/>
      <c r="HI39" s="335"/>
      <c r="HJ39" s="335"/>
      <c r="HK39" s="335"/>
      <c r="HL39" s="335"/>
      <c r="HM39" s="335"/>
    </row>
    <row r="40" spans="1:221" x14ac:dyDescent="0.25">
      <c r="A40" s="386" t="s">
        <v>96</v>
      </c>
      <c r="B40" s="335"/>
      <c r="C40" s="335"/>
      <c r="D40" s="362">
        <f>IF('Customer Info'!C34=TRUE,0,IF($C$15&lt;0,0,$C$15))</f>
        <v>0</v>
      </c>
      <c r="E40" s="363" t="s">
        <v>41</v>
      </c>
      <c r="F40" s="364" t="s">
        <v>8</v>
      </c>
      <c r="G40" s="388"/>
      <c r="H40" s="388"/>
      <c r="I40" s="388">
        <f>'Rider Rates'!$B$70+'Rider Rates'!$C$70</f>
        <v>0</v>
      </c>
      <c r="J40" s="388">
        <f t="shared" si="0"/>
        <v>0</v>
      </c>
      <c r="K40" s="366" t="s">
        <v>42</v>
      </c>
      <c r="L40" s="250"/>
      <c r="M40" s="250"/>
      <c r="N40" s="250">
        <f>ROUND($D$40*'Rider Rates'!$B$70,2)+ROUND($D$40*'Rider Rates'!$C$70,2)</f>
        <v>0</v>
      </c>
      <c r="O40" s="250">
        <f t="shared" si="2"/>
        <v>0</v>
      </c>
      <c r="P40" s="360">
        <f>'Rider Rates'!$D$70</f>
        <v>45444</v>
      </c>
      <c r="Q40" s="385"/>
      <c r="R40" s="382"/>
      <c r="S40" s="376"/>
      <c r="T40" s="377"/>
      <c r="U40" s="335"/>
      <c r="V40" s="378"/>
      <c r="W40" s="335"/>
      <c r="X40" s="335"/>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c r="BU40" s="335"/>
      <c r="BV40" s="335"/>
      <c r="BW40" s="335"/>
      <c r="BX40" s="335"/>
      <c r="BY40" s="335"/>
      <c r="BZ40" s="335"/>
      <c r="CA40" s="335"/>
      <c r="CB40" s="335"/>
      <c r="CC40" s="335"/>
      <c r="CD40" s="335"/>
      <c r="CE40" s="335"/>
      <c r="CF40" s="335"/>
      <c r="CG40" s="335"/>
      <c r="CH40" s="335"/>
      <c r="CI40" s="335"/>
      <c r="CJ40" s="335"/>
      <c r="CK40" s="335"/>
      <c r="CL40" s="335"/>
      <c r="CM40" s="335"/>
      <c r="CN40" s="335"/>
      <c r="CO40" s="335"/>
      <c r="CP40" s="335"/>
      <c r="CQ40" s="335"/>
      <c r="CR40" s="335"/>
      <c r="CS40" s="335"/>
      <c r="CT40" s="335"/>
      <c r="CU40" s="335"/>
      <c r="CV40" s="335"/>
      <c r="CW40" s="335"/>
      <c r="CX40" s="335"/>
      <c r="CY40" s="335"/>
      <c r="CZ40" s="335"/>
      <c r="DA40" s="335"/>
      <c r="DB40" s="335"/>
      <c r="DC40" s="335"/>
      <c r="DD40" s="335"/>
      <c r="DE40" s="335"/>
      <c r="DF40" s="335"/>
      <c r="DG40" s="335"/>
      <c r="DH40" s="335"/>
      <c r="DI40" s="335"/>
      <c r="DJ40" s="335"/>
      <c r="DK40" s="335"/>
      <c r="DL40" s="335"/>
      <c r="DM40" s="335"/>
      <c r="DN40" s="335"/>
      <c r="DO40" s="335"/>
      <c r="DP40" s="335"/>
      <c r="DQ40" s="335"/>
      <c r="DR40" s="335"/>
      <c r="DS40" s="335"/>
      <c r="DT40" s="335"/>
      <c r="DU40" s="335"/>
      <c r="DV40" s="335"/>
      <c r="DW40" s="335"/>
      <c r="DX40" s="335"/>
      <c r="DY40" s="335"/>
      <c r="DZ40" s="335"/>
      <c r="EA40" s="335"/>
      <c r="EB40" s="335"/>
      <c r="EC40" s="335"/>
      <c r="ED40" s="335"/>
      <c r="EE40" s="335"/>
      <c r="EF40" s="335"/>
      <c r="EG40" s="335"/>
      <c r="EH40" s="335"/>
      <c r="EI40" s="335"/>
      <c r="EJ40" s="335"/>
      <c r="EK40" s="335"/>
      <c r="EL40" s="335"/>
      <c r="EM40" s="335"/>
      <c r="EN40" s="335"/>
      <c r="EO40" s="335"/>
      <c r="EP40" s="335"/>
      <c r="EQ40" s="335"/>
      <c r="ER40" s="335"/>
      <c r="ES40" s="335"/>
      <c r="ET40" s="335"/>
      <c r="EU40" s="335"/>
      <c r="EV40" s="335"/>
      <c r="EW40" s="335"/>
      <c r="EX40" s="335"/>
      <c r="EY40" s="335"/>
      <c r="EZ40" s="335"/>
      <c r="FA40" s="335"/>
      <c r="FB40" s="335"/>
      <c r="FC40" s="335"/>
      <c r="FD40" s="335"/>
      <c r="FE40" s="335"/>
      <c r="FF40" s="335"/>
      <c r="FG40" s="335"/>
      <c r="FH40" s="335"/>
      <c r="FI40" s="335"/>
      <c r="FJ40" s="335"/>
      <c r="FK40" s="335"/>
      <c r="FL40" s="335"/>
      <c r="FM40" s="335"/>
      <c r="FN40" s="335"/>
      <c r="FO40" s="335"/>
      <c r="FP40" s="335"/>
      <c r="FQ40" s="335"/>
      <c r="FR40" s="335"/>
      <c r="FS40" s="335"/>
      <c r="FT40" s="335"/>
      <c r="FU40" s="335"/>
      <c r="FV40" s="335"/>
      <c r="FW40" s="335"/>
      <c r="FX40" s="335"/>
      <c r="FY40" s="335"/>
      <c r="FZ40" s="335"/>
      <c r="GA40" s="335"/>
      <c r="GB40" s="335"/>
      <c r="GC40" s="335"/>
      <c r="GD40" s="335"/>
      <c r="GE40" s="335"/>
      <c r="GF40" s="335"/>
      <c r="GG40" s="335"/>
      <c r="GH40" s="335"/>
      <c r="GI40" s="335"/>
      <c r="GJ40" s="335"/>
      <c r="GK40" s="335"/>
      <c r="GL40" s="335"/>
      <c r="GM40" s="335"/>
      <c r="GN40" s="335"/>
      <c r="GO40" s="335"/>
      <c r="GP40" s="335"/>
      <c r="GQ40" s="335"/>
      <c r="GR40" s="335"/>
      <c r="GS40" s="335"/>
      <c r="GT40" s="335"/>
      <c r="GU40" s="335"/>
      <c r="GV40" s="335"/>
      <c r="GW40" s="335"/>
      <c r="GX40" s="335"/>
      <c r="GY40" s="335"/>
      <c r="GZ40" s="335"/>
      <c r="HA40" s="335"/>
      <c r="HB40" s="335"/>
      <c r="HC40" s="335"/>
      <c r="HD40" s="335"/>
      <c r="HE40" s="335"/>
      <c r="HF40" s="335"/>
      <c r="HG40" s="335"/>
      <c r="HH40" s="335"/>
      <c r="HI40" s="335"/>
      <c r="HJ40" s="335"/>
      <c r="HK40" s="335"/>
      <c r="HL40" s="335"/>
      <c r="HM40" s="335"/>
    </row>
    <row r="41" spans="1:221" x14ac:dyDescent="0.25">
      <c r="A41" s="386" t="s">
        <v>96</v>
      </c>
      <c r="B41" s="335"/>
      <c r="C41" s="335"/>
      <c r="D41" s="362"/>
      <c r="E41" s="363" t="s">
        <v>115</v>
      </c>
      <c r="F41" s="364"/>
      <c r="G41" s="388"/>
      <c r="H41" s="388"/>
      <c r="I41" s="402">
        <f>'Rider Rates'!$B$77</f>
        <v>0</v>
      </c>
      <c r="J41" s="402">
        <f>IF('Customer Info'!C34=TRUE,0,SUM(G41:I41))</f>
        <v>0</v>
      </c>
      <c r="K41" s="366"/>
      <c r="L41" s="250"/>
      <c r="M41" s="250"/>
      <c r="N41" s="250">
        <f>J41</f>
        <v>0</v>
      </c>
      <c r="O41" s="250">
        <f>SUM(L41:N41)</f>
        <v>0</v>
      </c>
      <c r="P41" s="360">
        <f>'Rider Rates'!$D$77</f>
        <v>45444</v>
      </c>
      <c r="Q41" s="385"/>
      <c r="R41" s="382"/>
      <c r="S41" s="376"/>
      <c r="T41" s="377"/>
      <c r="U41" s="335"/>
      <c r="V41" s="378"/>
      <c r="W41" s="335"/>
      <c r="X41" s="335"/>
      <c r="Y41" s="335"/>
      <c r="Z41" s="335"/>
      <c r="AA41" s="335"/>
      <c r="AB41" s="335"/>
      <c r="AC41" s="335"/>
      <c r="AD41" s="335"/>
      <c r="AE41" s="335"/>
      <c r="AF41" s="335"/>
      <c r="AG41" s="335"/>
      <c r="AH41" s="335"/>
      <c r="AI41" s="335"/>
      <c r="AJ41" s="335"/>
      <c r="AK41" s="335"/>
      <c r="AL41" s="335"/>
      <c r="AM41" s="335"/>
      <c r="AN41" s="335"/>
      <c r="AO41" s="335"/>
      <c r="AP41" s="335"/>
      <c r="AQ41" s="335"/>
      <c r="AR41" s="335"/>
      <c r="AS41" s="335"/>
      <c r="AT41" s="335"/>
      <c r="AU41" s="335"/>
      <c r="AV41" s="335"/>
      <c r="AW41" s="335"/>
      <c r="AX41" s="335"/>
      <c r="AY41" s="335"/>
      <c r="AZ41" s="335"/>
      <c r="BA41" s="335"/>
      <c r="BB41" s="335"/>
      <c r="BC41" s="335"/>
      <c r="BD41" s="335"/>
      <c r="BE41" s="335"/>
      <c r="BF41" s="335"/>
      <c r="BG41" s="335"/>
      <c r="BH41" s="335"/>
      <c r="BI41" s="335"/>
      <c r="BJ41" s="335"/>
      <c r="BK41" s="335"/>
      <c r="BL41" s="335"/>
      <c r="BM41" s="335"/>
      <c r="BN41" s="335"/>
      <c r="BO41" s="335"/>
      <c r="BP41" s="335"/>
      <c r="BQ41" s="335"/>
      <c r="BR41" s="335"/>
      <c r="BS41" s="335"/>
      <c r="BT41" s="335"/>
      <c r="BU41" s="335"/>
      <c r="BV41" s="335"/>
      <c r="BW41" s="335"/>
      <c r="BX41" s="335"/>
      <c r="BY41" s="335"/>
      <c r="BZ41" s="335"/>
      <c r="CA41" s="335"/>
      <c r="CB41" s="335"/>
      <c r="CC41" s="335"/>
      <c r="CD41" s="335"/>
      <c r="CE41" s="335"/>
      <c r="CF41" s="335"/>
      <c r="CG41" s="335"/>
      <c r="CH41" s="335"/>
      <c r="CI41" s="335"/>
      <c r="CJ41" s="335"/>
      <c r="CK41" s="335"/>
      <c r="CL41" s="335"/>
      <c r="CM41" s="335"/>
      <c r="CN41" s="335"/>
      <c r="CO41" s="335"/>
      <c r="CP41" s="335"/>
      <c r="CQ41" s="335"/>
      <c r="CR41" s="335"/>
      <c r="CS41" s="335"/>
      <c r="CT41" s="335"/>
      <c r="CU41" s="335"/>
      <c r="CV41" s="335"/>
      <c r="CW41" s="335"/>
      <c r="CX41" s="335"/>
      <c r="CY41" s="335"/>
      <c r="CZ41" s="335"/>
      <c r="DA41" s="335"/>
      <c r="DB41" s="335"/>
      <c r="DC41" s="335"/>
      <c r="DD41" s="335"/>
      <c r="DE41" s="335"/>
      <c r="DF41" s="335"/>
      <c r="DG41" s="335"/>
      <c r="DH41" s="335"/>
      <c r="DI41" s="335"/>
      <c r="DJ41" s="335"/>
      <c r="DK41" s="335"/>
      <c r="DL41" s="335"/>
      <c r="DM41" s="335"/>
      <c r="DN41" s="335"/>
      <c r="DO41" s="335"/>
      <c r="DP41" s="335"/>
      <c r="DQ41" s="335"/>
      <c r="DR41" s="335"/>
      <c r="DS41" s="335"/>
      <c r="DT41" s="335"/>
      <c r="DU41" s="335"/>
      <c r="DV41" s="335"/>
      <c r="DW41" s="335"/>
      <c r="DX41" s="335"/>
      <c r="DY41" s="335"/>
      <c r="DZ41" s="335"/>
      <c r="EA41" s="335"/>
      <c r="EB41" s="335"/>
      <c r="EC41" s="335"/>
      <c r="ED41" s="335"/>
      <c r="EE41" s="335"/>
      <c r="EF41" s="335"/>
      <c r="EG41" s="335"/>
      <c r="EH41" s="335"/>
      <c r="EI41" s="335"/>
      <c r="EJ41" s="335"/>
      <c r="EK41" s="335"/>
      <c r="EL41" s="335"/>
      <c r="EM41" s="335"/>
      <c r="EN41" s="335"/>
      <c r="EO41" s="335"/>
      <c r="EP41" s="335"/>
      <c r="EQ41" s="335"/>
      <c r="ER41" s="335"/>
      <c r="ES41" s="335"/>
      <c r="ET41" s="335"/>
      <c r="EU41" s="335"/>
      <c r="EV41" s="335"/>
      <c r="EW41" s="335"/>
      <c r="EX41" s="335"/>
      <c r="EY41" s="335"/>
      <c r="EZ41" s="335"/>
      <c r="FA41" s="335"/>
      <c r="FB41" s="335"/>
      <c r="FC41" s="335"/>
      <c r="FD41" s="335"/>
      <c r="FE41" s="335"/>
      <c r="FF41" s="335"/>
      <c r="FG41" s="335"/>
      <c r="FH41" s="335"/>
      <c r="FI41" s="335"/>
      <c r="FJ41" s="335"/>
      <c r="FK41" s="335"/>
      <c r="FL41" s="335"/>
      <c r="FM41" s="335"/>
      <c r="FN41" s="335"/>
      <c r="FO41" s="335"/>
      <c r="FP41" s="335"/>
      <c r="FQ41" s="335"/>
      <c r="FR41" s="335"/>
      <c r="FS41" s="335"/>
      <c r="FT41" s="335"/>
      <c r="FU41" s="335"/>
      <c r="FV41" s="335"/>
      <c r="FW41" s="335"/>
      <c r="FX41" s="335"/>
      <c r="FY41" s="335"/>
      <c r="FZ41" s="335"/>
      <c r="GA41" s="335"/>
      <c r="GB41" s="335"/>
      <c r="GC41" s="335"/>
      <c r="GD41" s="335"/>
      <c r="GE41" s="335"/>
      <c r="GF41" s="335"/>
      <c r="GG41" s="335"/>
      <c r="GH41" s="335"/>
      <c r="GI41" s="335"/>
      <c r="GJ41" s="335"/>
      <c r="GK41" s="335"/>
      <c r="GL41" s="335"/>
      <c r="GM41" s="335"/>
      <c r="GN41" s="335"/>
      <c r="GO41" s="335"/>
      <c r="GP41" s="335"/>
      <c r="GQ41" s="335"/>
      <c r="GR41" s="335"/>
      <c r="GS41" s="335"/>
      <c r="GT41" s="335"/>
      <c r="GU41" s="335"/>
      <c r="GV41" s="335"/>
      <c r="GW41" s="335"/>
      <c r="GX41" s="335"/>
      <c r="GY41" s="335"/>
      <c r="GZ41" s="335"/>
      <c r="HA41" s="335"/>
      <c r="HB41" s="335"/>
      <c r="HC41" s="335"/>
      <c r="HD41" s="335"/>
      <c r="HE41" s="335"/>
      <c r="HF41" s="335"/>
      <c r="HG41" s="335"/>
      <c r="HH41" s="335"/>
      <c r="HI41" s="335"/>
      <c r="HJ41" s="335"/>
      <c r="HK41" s="335"/>
      <c r="HL41" s="335"/>
      <c r="HM41" s="335"/>
    </row>
    <row r="42" spans="1:221" x14ac:dyDescent="0.25">
      <c r="A42" s="386" t="s">
        <v>81</v>
      </c>
      <c r="B42" s="335"/>
      <c r="C42" s="335"/>
      <c r="D42" s="438">
        <f>$N$23</f>
        <v>9.4</v>
      </c>
      <c r="E42" s="363" t="s">
        <v>122</v>
      </c>
      <c r="F42" s="364" t="s">
        <v>8</v>
      </c>
      <c r="G42" s="399"/>
      <c r="H42" s="355"/>
      <c r="I42" s="400">
        <f>'Rider Rates'!$B$85</f>
        <v>1.9512100000000001E-2</v>
      </c>
      <c r="J42" s="400">
        <f t="shared" si="0"/>
        <v>1.9512100000000001E-2</v>
      </c>
      <c r="K42" s="366"/>
      <c r="L42" s="250"/>
      <c r="M42" s="250"/>
      <c r="N42" s="250">
        <f>ROUND(D42*I42,2)</f>
        <v>0.18</v>
      </c>
      <c r="O42" s="250">
        <f t="shared" si="2"/>
        <v>0.18</v>
      </c>
      <c r="P42" s="360">
        <f>'Rider Rates'!$D$85</f>
        <v>45747</v>
      </c>
      <c r="Q42" s="385"/>
      <c r="R42" s="382"/>
      <c r="S42" s="376"/>
      <c r="T42" s="377"/>
      <c r="U42" s="335"/>
      <c r="V42" s="378"/>
      <c r="W42" s="335"/>
      <c r="X42" s="335"/>
      <c r="Y42" s="335"/>
      <c r="Z42" s="335"/>
      <c r="AA42" s="335"/>
      <c r="AB42" s="335"/>
      <c r="AC42" s="335"/>
      <c r="AD42" s="335"/>
      <c r="AE42" s="335"/>
      <c r="AF42" s="335"/>
      <c r="AG42" s="335"/>
      <c r="AH42" s="335"/>
      <c r="AI42" s="335"/>
      <c r="AJ42" s="335"/>
      <c r="AK42" s="335"/>
      <c r="AL42" s="335"/>
      <c r="AM42" s="335"/>
      <c r="AN42" s="335"/>
      <c r="AO42" s="335"/>
      <c r="AP42" s="335"/>
      <c r="AQ42" s="335"/>
      <c r="AR42" s="335"/>
      <c r="AS42" s="335"/>
      <c r="AT42" s="335"/>
      <c r="AU42" s="335"/>
      <c r="AV42" s="335"/>
      <c r="AW42" s="335"/>
      <c r="AX42" s="335"/>
      <c r="AY42" s="335"/>
      <c r="AZ42" s="335"/>
      <c r="BA42" s="335"/>
      <c r="BB42" s="335"/>
      <c r="BC42" s="335"/>
      <c r="BD42" s="335"/>
      <c r="BE42" s="335"/>
      <c r="BF42" s="335"/>
      <c r="BG42" s="335"/>
      <c r="BH42" s="335"/>
      <c r="BI42" s="335"/>
      <c r="BJ42" s="335"/>
      <c r="BK42" s="335"/>
      <c r="BL42" s="335"/>
      <c r="BM42" s="335"/>
      <c r="BN42" s="335"/>
      <c r="BO42" s="335"/>
      <c r="BP42" s="335"/>
      <c r="BQ42" s="335"/>
      <c r="BR42" s="335"/>
      <c r="BS42" s="335"/>
      <c r="BT42" s="335"/>
      <c r="BU42" s="335"/>
      <c r="BV42" s="335"/>
      <c r="BW42" s="335"/>
      <c r="BX42" s="335"/>
      <c r="BY42" s="335"/>
      <c r="BZ42" s="335"/>
      <c r="CA42" s="335"/>
      <c r="CB42" s="335"/>
      <c r="CC42" s="335"/>
      <c r="CD42" s="335"/>
      <c r="CE42" s="335"/>
      <c r="CF42" s="335"/>
      <c r="CG42" s="335"/>
      <c r="CH42" s="335"/>
      <c r="CI42" s="335"/>
      <c r="CJ42" s="335"/>
      <c r="CK42" s="335"/>
      <c r="CL42" s="335"/>
      <c r="CM42" s="335"/>
      <c r="CN42" s="335"/>
      <c r="CO42" s="335"/>
      <c r="CP42" s="335"/>
      <c r="CQ42" s="335"/>
      <c r="CR42" s="335"/>
      <c r="CS42" s="335"/>
      <c r="CT42" s="335"/>
      <c r="CU42" s="335"/>
      <c r="CV42" s="335"/>
      <c r="CW42" s="335"/>
      <c r="CX42" s="335"/>
      <c r="CY42" s="335"/>
      <c r="CZ42" s="335"/>
      <c r="DA42" s="335"/>
      <c r="DB42" s="335"/>
      <c r="DC42" s="335"/>
      <c r="DD42" s="335"/>
      <c r="DE42" s="335"/>
      <c r="DF42" s="335"/>
      <c r="DG42" s="335"/>
      <c r="DH42" s="335"/>
      <c r="DI42" s="335"/>
      <c r="DJ42" s="335"/>
      <c r="DK42" s="335"/>
      <c r="DL42" s="335"/>
      <c r="DM42" s="335"/>
      <c r="DN42" s="335"/>
      <c r="DO42" s="335"/>
      <c r="DP42" s="335"/>
      <c r="DQ42" s="335"/>
      <c r="DR42" s="335"/>
      <c r="DS42" s="335"/>
      <c r="DT42" s="335"/>
      <c r="DU42" s="335"/>
      <c r="DV42" s="335"/>
      <c r="DW42" s="335"/>
      <c r="DX42" s="335"/>
      <c r="DY42" s="335"/>
      <c r="DZ42" s="335"/>
      <c r="EA42" s="335"/>
      <c r="EB42" s="335"/>
      <c r="EC42" s="335"/>
      <c r="ED42" s="335"/>
      <c r="EE42" s="335"/>
      <c r="EF42" s="335"/>
      <c r="EG42" s="335"/>
      <c r="EH42" s="335"/>
      <c r="EI42" s="335"/>
      <c r="EJ42" s="335"/>
      <c r="EK42" s="335"/>
      <c r="EL42" s="335"/>
      <c r="EM42" s="335"/>
      <c r="EN42" s="335"/>
      <c r="EO42" s="335"/>
      <c r="EP42" s="335"/>
      <c r="EQ42" s="335"/>
      <c r="ER42" s="335"/>
      <c r="ES42" s="335"/>
      <c r="ET42" s="335"/>
      <c r="EU42" s="335"/>
      <c r="EV42" s="335"/>
      <c r="EW42" s="335"/>
      <c r="EX42" s="335"/>
      <c r="EY42" s="335"/>
      <c r="EZ42" s="335"/>
      <c r="FA42" s="335"/>
      <c r="FB42" s="335"/>
      <c r="FC42" s="335"/>
      <c r="FD42" s="335"/>
      <c r="FE42" s="335"/>
      <c r="FF42" s="335"/>
      <c r="FG42" s="335"/>
      <c r="FH42" s="335"/>
      <c r="FI42" s="335"/>
      <c r="FJ42" s="335"/>
      <c r="FK42" s="335"/>
      <c r="FL42" s="335"/>
      <c r="FM42" s="335"/>
      <c r="FN42" s="335"/>
      <c r="FO42" s="335"/>
      <c r="FP42" s="335"/>
      <c r="FQ42" s="335"/>
      <c r="FR42" s="335"/>
      <c r="FS42" s="335"/>
      <c r="FT42" s="335"/>
      <c r="FU42" s="335"/>
      <c r="FV42" s="335"/>
      <c r="FW42" s="335"/>
      <c r="FX42" s="335"/>
      <c r="FY42" s="335"/>
      <c r="FZ42" s="335"/>
      <c r="GA42" s="335"/>
      <c r="GB42" s="335"/>
      <c r="GC42" s="335"/>
      <c r="GD42" s="335"/>
      <c r="GE42" s="335"/>
      <c r="GF42" s="335"/>
      <c r="GG42" s="335"/>
      <c r="GH42" s="335"/>
      <c r="GI42" s="335"/>
      <c r="GJ42" s="335"/>
      <c r="GK42" s="335"/>
      <c r="GL42" s="335"/>
      <c r="GM42" s="335"/>
      <c r="GN42" s="335"/>
      <c r="GO42" s="335"/>
      <c r="GP42" s="335"/>
      <c r="GQ42" s="335"/>
      <c r="GR42" s="335"/>
      <c r="GS42" s="335"/>
      <c r="GT42" s="335"/>
      <c r="GU42" s="335"/>
      <c r="GV42" s="335"/>
      <c r="GW42" s="335"/>
      <c r="GX42" s="335"/>
      <c r="GY42" s="335"/>
      <c r="GZ42" s="335"/>
      <c r="HA42" s="335"/>
      <c r="HB42" s="335"/>
      <c r="HC42" s="335"/>
      <c r="HD42" s="335"/>
      <c r="HE42" s="335"/>
      <c r="HF42" s="335"/>
      <c r="HG42" s="335"/>
      <c r="HH42" s="335"/>
      <c r="HI42" s="335"/>
      <c r="HJ42" s="335"/>
      <c r="HK42" s="335"/>
      <c r="HL42" s="335"/>
      <c r="HM42" s="335"/>
    </row>
    <row r="43" spans="1:221" x14ac:dyDescent="0.25">
      <c r="A43" s="386" t="s">
        <v>82</v>
      </c>
      <c r="B43" s="335"/>
      <c r="C43" s="335"/>
      <c r="D43" s="392">
        <f>$N$23</f>
        <v>9.4</v>
      </c>
      <c r="E43" s="363" t="s">
        <v>122</v>
      </c>
      <c r="F43" s="364" t="s">
        <v>8</v>
      </c>
      <c r="G43" s="401"/>
      <c r="H43" s="355"/>
      <c r="I43" s="400">
        <f>'Rider Rates'!$B$87</f>
        <v>6.6985699999999995E-2</v>
      </c>
      <c r="J43" s="400">
        <f t="shared" si="0"/>
        <v>6.6985699999999995E-2</v>
      </c>
      <c r="K43" s="366"/>
      <c r="L43" s="250"/>
      <c r="M43" s="250"/>
      <c r="N43" s="250">
        <f>ROUND(D43*I43,2)</f>
        <v>0.63</v>
      </c>
      <c r="O43" s="250">
        <f t="shared" si="2"/>
        <v>0.63</v>
      </c>
      <c r="P43" s="360">
        <f>'Rider Rates'!$D$87</f>
        <v>45167</v>
      </c>
      <c r="Q43" s="385"/>
      <c r="R43" s="382"/>
      <c r="S43" s="376"/>
      <c r="T43" s="377"/>
      <c r="U43" s="335"/>
      <c r="V43" s="378"/>
      <c r="W43" s="335"/>
      <c r="X43" s="335"/>
      <c r="Y43" s="335"/>
      <c r="Z43" s="335"/>
      <c r="AA43" s="335"/>
      <c r="AB43" s="335"/>
      <c r="AC43" s="335"/>
      <c r="AD43" s="335"/>
      <c r="AE43" s="335"/>
      <c r="AF43" s="335"/>
      <c r="AG43" s="335"/>
      <c r="AH43" s="335"/>
      <c r="AI43" s="335"/>
      <c r="AJ43" s="335"/>
      <c r="AK43" s="335"/>
      <c r="AL43" s="335"/>
      <c r="AM43" s="335"/>
      <c r="AN43" s="335"/>
      <c r="AO43" s="335"/>
      <c r="AP43" s="335"/>
      <c r="AQ43" s="335"/>
      <c r="AR43" s="335"/>
      <c r="AS43" s="335"/>
      <c r="AT43" s="335"/>
      <c r="AU43" s="335"/>
      <c r="AV43" s="335"/>
      <c r="AW43" s="335"/>
      <c r="AX43" s="335"/>
      <c r="AY43" s="335"/>
      <c r="AZ43" s="335"/>
      <c r="BA43" s="335"/>
      <c r="BB43" s="335"/>
      <c r="BC43" s="335"/>
      <c r="BD43" s="335"/>
      <c r="BE43" s="335"/>
      <c r="BF43" s="335"/>
      <c r="BG43" s="335"/>
      <c r="BH43" s="335"/>
      <c r="BI43" s="335"/>
      <c r="BJ43" s="335"/>
      <c r="BK43" s="335"/>
      <c r="BL43" s="335"/>
      <c r="BM43" s="335"/>
      <c r="BN43" s="335"/>
      <c r="BO43" s="335"/>
      <c r="BP43" s="335"/>
      <c r="BQ43" s="335"/>
      <c r="BR43" s="335"/>
      <c r="BS43" s="335"/>
      <c r="BT43" s="335"/>
      <c r="BU43" s="335"/>
      <c r="BV43" s="335"/>
      <c r="BW43" s="335"/>
      <c r="BX43" s="335"/>
      <c r="BY43" s="335"/>
      <c r="BZ43" s="335"/>
      <c r="CA43" s="335"/>
      <c r="CB43" s="335"/>
      <c r="CC43" s="335"/>
      <c r="CD43" s="335"/>
      <c r="CE43" s="335"/>
      <c r="CF43" s="335"/>
      <c r="CG43" s="335"/>
      <c r="CH43" s="335"/>
      <c r="CI43" s="335"/>
      <c r="CJ43" s="335"/>
      <c r="CK43" s="335"/>
      <c r="CL43" s="335"/>
      <c r="CM43" s="335"/>
      <c r="CN43" s="335"/>
      <c r="CO43" s="335"/>
      <c r="CP43" s="335"/>
      <c r="CQ43" s="335"/>
      <c r="CR43" s="335"/>
      <c r="CS43" s="335"/>
      <c r="CT43" s="335"/>
      <c r="CU43" s="335"/>
      <c r="CV43" s="335"/>
      <c r="CW43" s="335"/>
      <c r="CX43" s="335"/>
      <c r="CY43" s="335"/>
      <c r="CZ43" s="335"/>
      <c r="DA43" s="335"/>
      <c r="DB43" s="335"/>
      <c r="DC43" s="335"/>
      <c r="DD43" s="335"/>
      <c r="DE43" s="335"/>
      <c r="DF43" s="335"/>
      <c r="DG43" s="335"/>
      <c r="DH43" s="335"/>
      <c r="DI43" s="335"/>
      <c r="DJ43" s="335"/>
      <c r="DK43" s="335"/>
      <c r="DL43" s="335"/>
      <c r="DM43" s="335"/>
      <c r="DN43" s="335"/>
      <c r="DO43" s="335"/>
      <c r="DP43" s="335"/>
      <c r="DQ43" s="335"/>
      <c r="DR43" s="335"/>
      <c r="DS43" s="335"/>
      <c r="DT43" s="335"/>
      <c r="DU43" s="335"/>
      <c r="DV43" s="335"/>
      <c r="DW43" s="335"/>
      <c r="DX43" s="335"/>
      <c r="DY43" s="335"/>
      <c r="DZ43" s="335"/>
      <c r="EA43" s="335"/>
      <c r="EB43" s="335"/>
      <c r="EC43" s="335"/>
      <c r="ED43" s="335"/>
      <c r="EE43" s="335"/>
      <c r="EF43" s="335"/>
      <c r="EG43" s="335"/>
      <c r="EH43" s="335"/>
      <c r="EI43" s="335"/>
      <c r="EJ43" s="335"/>
      <c r="EK43" s="335"/>
      <c r="EL43" s="335"/>
      <c r="EM43" s="335"/>
      <c r="EN43" s="335"/>
      <c r="EO43" s="335"/>
      <c r="EP43" s="335"/>
      <c r="EQ43" s="335"/>
      <c r="ER43" s="335"/>
      <c r="ES43" s="335"/>
      <c r="ET43" s="335"/>
      <c r="EU43" s="335"/>
      <c r="EV43" s="335"/>
      <c r="EW43" s="335"/>
      <c r="EX43" s="335"/>
      <c r="EY43" s="335"/>
      <c r="EZ43" s="335"/>
      <c r="FA43" s="335"/>
      <c r="FB43" s="335"/>
      <c r="FC43" s="335"/>
      <c r="FD43" s="335"/>
      <c r="FE43" s="335"/>
      <c r="FF43" s="335"/>
      <c r="FG43" s="335"/>
      <c r="FH43" s="335"/>
      <c r="FI43" s="335"/>
      <c r="FJ43" s="335"/>
      <c r="FK43" s="335"/>
      <c r="FL43" s="335"/>
      <c r="FM43" s="335"/>
      <c r="FN43" s="335"/>
      <c r="FO43" s="335"/>
      <c r="FP43" s="335"/>
      <c r="FQ43" s="335"/>
      <c r="FR43" s="335"/>
      <c r="FS43" s="335"/>
      <c r="FT43" s="335"/>
      <c r="FU43" s="335"/>
      <c r="FV43" s="335"/>
      <c r="FW43" s="335"/>
      <c r="FX43" s="335"/>
      <c r="FY43" s="335"/>
      <c r="FZ43" s="335"/>
      <c r="GA43" s="335"/>
      <c r="GB43" s="335"/>
      <c r="GC43" s="335"/>
      <c r="GD43" s="335"/>
      <c r="GE43" s="335"/>
      <c r="GF43" s="335"/>
      <c r="GG43" s="335"/>
      <c r="GH43" s="335"/>
      <c r="GI43" s="335"/>
      <c r="GJ43" s="335"/>
      <c r="GK43" s="335"/>
      <c r="GL43" s="335"/>
      <c r="GM43" s="335"/>
      <c r="GN43" s="335"/>
      <c r="GO43" s="335"/>
      <c r="GP43" s="335"/>
      <c r="GQ43" s="335"/>
      <c r="GR43" s="335"/>
      <c r="GS43" s="335"/>
      <c r="GT43" s="335"/>
      <c r="GU43" s="335"/>
      <c r="GV43" s="335"/>
      <c r="GW43" s="335"/>
      <c r="GX43" s="335"/>
      <c r="GY43" s="335"/>
      <c r="GZ43" s="335"/>
      <c r="HA43" s="335"/>
      <c r="HB43" s="335"/>
      <c r="HC43" s="335"/>
      <c r="HD43" s="335"/>
      <c r="HE43" s="335"/>
      <c r="HF43" s="335"/>
      <c r="HG43" s="335"/>
      <c r="HH43" s="335"/>
      <c r="HI43" s="335"/>
      <c r="HJ43" s="335"/>
      <c r="HK43" s="335"/>
      <c r="HL43" s="335"/>
      <c r="HM43" s="335"/>
    </row>
    <row r="44" spans="1:221" x14ac:dyDescent="0.25">
      <c r="A44" s="394" t="s">
        <v>206</v>
      </c>
      <c r="B44" s="335"/>
      <c r="C44" s="335"/>
      <c r="D44" s="392"/>
      <c r="E44" s="397" t="s">
        <v>115</v>
      </c>
      <c r="F44" s="385"/>
      <c r="G44" s="401"/>
      <c r="H44" s="355"/>
      <c r="I44" s="402">
        <f>'Rider Rates'!$B$91</f>
        <v>18.72</v>
      </c>
      <c r="J44" s="402">
        <f t="shared" si="0"/>
        <v>18.72</v>
      </c>
      <c r="K44" s="366"/>
      <c r="L44" s="250"/>
      <c r="M44" s="250"/>
      <c r="N44" s="250">
        <f>I44</f>
        <v>18.72</v>
      </c>
      <c r="O44" s="250">
        <f t="shared" si="2"/>
        <v>18.72</v>
      </c>
      <c r="P44" s="360">
        <f>'Rider Rates'!$D$91</f>
        <v>45747</v>
      </c>
      <c r="Q44" s="385"/>
      <c r="R44" s="382"/>
      <c r="S44" s="376"/>
      <c r="T44" s="377"/>
      <c r="U44" s="335"/>
      <c r="V44" s="378"/>
      <c r="W44" s="335"/>
      <c r="X44" s="335"/>
      <c r="Y44" s="335"/>
      <c r="Z44" s="335"/>
      <c r="AA44" s="335"/>
      <c r="AB44" s="335"/>
      <c r="AC44" s="335"/>
      <c r="AD44" s="335"/>
      <c r="AE44" s="335"/>
      <c r="AF44" s="335"/>
      <c r="AG44" s="335"/>
      <c r="AH44" s="335"/>
      <c r="AI44" s="335"/>
      <c r="AJ44" s="335"/>
      <c r="AK44" s="335"/>
      <c r="AL44" s="335"/>
      <c r="AM44" s="335"/>
      <c r="AN44" s="335"/>
      <c r="AO44" s="335"/>
      <c r="AP44" s="335"/>
      <c r="AQ44" s="335"/>
      <c r="AR44" s="335"/>
      <c r="AS44" s="335"/>
      <c r="AT44" s="335"/>
      <c r="AU44" s="335"/>
      <c r="AV44" s="335"/>
      <c r="AW44" s="335"/>
      <c r="AX44" s="335"/>
      <c r="AY44" s="335"/>
      <c r="AZ44" s="335"/>
      <c r="BA44" s="335"/>
      <c r="BB44" s="335"/>
      <c r="BC44" s="335"/>
      <c r="BD44" s="335"/>
      <c r="BE44" s="335"/>
      <c r="BF44" s="335"/>
      <c r="BG44" s="335"/>
      <c r="BH44" s="335"/>
      <c r="BI44" s="335"/>
      <c r="BJ44" s="335"/>
      <c r="BK44" s="335"/>
      <c r="BL44" s="335"/>
      <c r="BM44" s="335"/>
      <c r="BN44" s="335"/>
      <c r="BO44" s="335"/>
      <c r="BP44" s="335"/>
      <c r="BQ44" s="335"/>
      <c r="BR44" s="335"/>
      <c r="BS44" s="335"/>
      <c r="BT44" s="335"/>
      <c r="BU44" s="335"/>
      <c r="BV44" s="335"/>
      <c r="BW44" s="335"/>
      <c r="BX44" s="335"/>
      <c r="BY44" s="335"/>
      <c r="BZ44" s="335"/>
      <c r="CA44" s="335"/>
      <c r="CB44" s="335"/>
      <c r="CC44" s="335"/>
      <c r="CD44" s="335"/>
      <c r="CE44" s="335"/>
      <c r="CF44" s="335"/>
      <c r="CG44" s="335"/>
      <c r="CH44" s="335"/>
      <c r="CI44" s="335"/>
      <c r="CJ44" s="335"/>
      <c r="CK44" s="335"/>
      <c r="CL44" s="335"/>
      <c r="CM44" s="335"/>
      <c r="CN44" s="335"/>
      <c r="CO44" s="335"/>
      <c r="CP44" s="335"/>
      <c r="CQ44" s="335"/>
      <c r="CR44" s="335"/>
      <c r="CS44" s="335"/>
      <c r="CT44" s="335"/>
      <c r="CU44" s="335"/>
      <c r="CV44" s="335"/>
      <c r="CW44" s="335"/>
      <c r="CX44" s="335"/>
      <c r="CY44" s="335"/>
      <c r="CZ44" s="335"/>
      <c r="DA44" s="335"/>
      <c r="DB44" s="335"/>
      <c r="DC44" s="335"/>
      <c r="DD44" s="335"/>
      <c r="DE44" s="335"/>
      <c r="DF44" s="335"/>
      <c r="DG44" s="335"/>
      <c r="DH44" s="335"/>
      <c r="DI44" s="335"/>
      <c r="DJ44" s="335"/>
      <c r="DK44" s="335"/>
      <c r="DL44" s="335"/>
      <c r="DM44" s="335"/>
      <c r="DN44" s="335"/>
      <c r="DO44" s="335"/>
      <c r="DP44" s="335"/>
      <c r="DQ44" s="335"/>
      <c r="DR44" s="335"/>
      <c r="DS44" s="335"/>
      <c r="DT44" s="335"/>
      <c r="DU44" s="335"/>
      <c r="DV44" s="335"/>
      <c r="DW44" s="335"/>
      <c r="DX44" s="335"/>
      <c r="DY44" s="335"/>
      <c r="DZ44" s="335"/>
      <c r="EA44" s="335"/>
      <c r="EB44" s="335"/>
      <c r="EC44" s="335"/>
      <c r="ED44" s="335"/>
      <c r="EE44" s="335"/>
      <c r="EF44" s="335"/>
      <c r="EG44" s="335"/>
      <c r="EH44" s="335"/>
      <c r="EI44" s="335"/>
      <c r="EJ44" s="335"/>
      <c r="EK44" s="335"/>
      <c r="EL44" s="335"/>
      <c r="EM44" s="335"/>
      <c r="EN44" s="335"/>
      <c r="EO44" s="335"/>
      <c r="EP44" s="335"/>
      <c r="EQ44" s="335"/>
      <c r="ER44" s="335"/>
      <c r="ES44" s="335"/>
      <c r="ET44" s="335"/>
      <c r="EU44" s="335"/>
      <c r="EV44" s="335"/>
      <c r="EW44" s="335"/>
      <c r="EX44" s="335"/>
      <c r="EY44" s="335"/>
      <c r="EZ44" s="335"/>
      <c r="FA44" s="335"/>
      <c r="FB44" s="335"/>
      <c r="FC44" s="335"/>
      <c r="FD44" s="335"/>
      <c r="FE44" s="335"/>
      <c r="FF44" s="335"/>
      <c r="FG44" s="335"/>
      <c r="FH44" s="335"/>
      <c r="FI44" s="335"/>
      <c r="FJ44" s="335"/>
      <c r="FK44" s="335"/>
      <c r="FL44" s="335"/>
      <c r="FM44" s="335"/>
      <c r="FN44" s="335"/>
      <c r="FO44" s="335"/>
      <c r="FP44" s="335"/>
      <c r="FQ44" s="335"/>
      <c r="FR44" s="335"/>
      <c r="FS44" s="335"/>
      <c r="FT44" s="335"/>
      <c r="FU44" s="335"/>
      <c r="FV44" s="335"/>
      <c r="FW44" s="335"/>
      <c r="FX44" s="335"/>
      <c r="FY44" s="335"/>
      <c r="FZ44" s="335"/>
      <c r="GA44" s="335"/>
      <c r="GB44" s="335"/>
      <c r="GC44" s="335"/>
      <c r="GD44" s="335"/>
      <c r="GE44" s="335"/>
      <c r="GF44" s="335"/>
      <c r="GG44" s="335"/>
      <c r="GH44" s="335"/>
      <c r="GI44" s="335"/>
      <c r="GJ44" s="335"/>
      <c r="GK44" s="335"/>
      <c r="GL44" s="335"/>
      <c r="GM44" s="335"/>
      <c r="GN44" s="335"/>
      <c r="GO44" s="335"/>
      <c r="GP44" s="335"/>
      <c r="GQ44" s="335"/>
      <c r="GR44" s="335"/>
      <c r="GS44" s="335"/>
      <c r="GT44" s="335"/>
      <c r="GU44" s="335"/>
      <c r="GV44" s="335"/>
      <c r="GW44" s="335"/>
      <c r="GX44" s="335"/>
      <c r="GY44" s="335"/>
      <c r="GZ44" s="335"/>
      <c r="HA44" s="335"/>
      <c r="HB44" s="335"/>
      <c r="HC44" s="335"/>
      <c r="HD44" s="335"/>
      <c r="HE44" s="335"/>
      <c r="HF44" s="335"/>
      <c r="HG44" s="335"/>
      <c r="HH44" s="335"/>
      <c r="HI44" s="335"/>
      <c r="HJ44" s="335"/>
      <c r="HK44" s="335"/>
      <c r="HL44" s="335"/>
      <c r="HM44" s="335"/>
    </row>
    <row r="45" spans="1:221" x14ac:dyDescent="0.25">
      <c r="A45" s="394" t="s">
        <v>239</v>
      </c>
      <c r="B45" s="335"/>
      <c r="C45" s="335"/>
      <c r="D45" s="362">
        <f>IF($C$15&lt;0,0,$C$15)</f>
        <v>0</v>
      </c>
      <c r="E45" s="363" t="s">
        <v>41</v>
      </c>
      <c r="F45" s="364" t="s">
        <v>8</v>
      </c>
      <c r="G45" s="388"/>
      <c r="H45" s="388"/>
      <c r="I45" s="388"/>
      <c r="J45" s="388">
        <f>'Rider Rates'!$B$95</f>
        <v>0</v>
      </c>
      <c r="K45" s="366" t="s">
        <v>42</v>
      </c>
      <c r="L45" s="250"/>
      <c r="M45" s="250"/>
      <c r="N45" s="250"/>
      <c r="O45" s="250">
        <f>ROUND($D45*('Rider Rates'!B$95),2)</f>
        <v>0</v>
      </c>
      <c r="P45" s="360">
        <f>'Rider Rates'!$D$95</f>
        <v>44531</v>
      </c>
      <c r="Q45" s="385"/>
      <c r="R45" s="382"/>
      <c r="S45" s="376"/>
      <c r="T45" s="377"/>
      <c r="U45" s="335"/>
      <c r="V45" s="378"/>
      <c r="W45" s="335"/>
      <c r="X45" s="335"/>
      <c r="Y45" s="335"/>
      <c r="Z45" s="335"/>
      <c r="AA45" s="335"/>
      <c r="AB45" s="335"/>
      <c r="AC45" s="335"/>
      <c r="AD45" s="335"/>
      <c r="AE45" s="335"/>
      <c r="AF45" s="335"/>
      <c r="AG45" s="335"/>
      <c r="AH45" s="335"/>
      <c r="AI45" s="335"/>
      <c r="AJ45" s="335"/>
      <c r="AK45" s="335"/>
      <c r="AL45" s="335"/>
      <c r="AM45" s="335"/>
      <c r="AN45" s="335"/>
      <c r="AO45" s="335"/>
      <c r="AP45" s="335"/>
      <c r="AQ45" s="335"/>
      <c r="AR45" s="335"/>
      <c r="AS45" s="335"/>
      <c r="AT45" s="335"/>
      <c r="AU45" s="335"/>
      <c r="AV45" s="335"/>
      <c r="AW45" s="335"/>
      <c r="AX45" s="335"/>
      <c r="AY45" s="335"/>
      <c r="AZ45" s="335"/>
      <c r="BA45" s="335"/>
      <c r="BB45" s="335"/>
      <c r="BC45" s="335"/>
      <c r="BD45" s="335"/>
      <c r="BE45" s="335"/>
      <c r="BF45" s="335"/>
      <c r="BG45" s="335"/>
      <c r="BH45" s="335"/>
      <c r="BI45" s="335"/>
      <c r="BJ45" s="335"/>
      <c r="BK45" s="335"/>
      <c r="BL45" s="335"/>
      <c r="BM45" s="335"/>
      <c r="BN45" s="335"/>
      <c r="BO45" s="335"/>
      <c r="BP45" s="335"/>
      <c r="BQ45" s="335"/>
      <c r="BR45" s="335"/>
      <c r="BS45" s="335"/>
      <c r="BT45" s="335"/>
      <c r="BU45" s="335"/>
      <c r="BV45" s="335"/>
      <c r="BW45" s="335"/>
      <c r="BX45" s="335"/>
      <c r="BY45" s="335"/>
      <c r="BZ45" s="335"/>
      <c r="CA45" s="335"/>
      <c r="CB45" s="335"/>
      <c r="CC45" s="335"/>
      <c r="CD45" s="335"/>
      <c r="CE45" s="335"/>
      <c r="CF45" s="335"/>
      <c r="CG45" s="335"/>
      <c r="CH45" s="335"/>
      <c r="CI45" s="335"/>
      <c r="CJ45" s="335"/>
      <c r="CK45" s="335"/>
      <c r="CL45" s="335"/>
      <c r="CM45" s="335"/>
      <c r="CN45" s="335"/>
      <c r="CO45" s="335"/>
      <c r="CP45" s="335"/>
      <c r="CQ45" s="335"/>
      <c r="CR45" s="335"/>
      <c r="CS45" s="335"/>
      <c r="CT45" s="335"/>
      <c r="CU45" s="335"/>
      <c r="CV45" s="335"/>
      <c r="CW45" s="335"/>
      <c r="CX45" s="335"/>
      <c r="CY45" s="335"/>
      <c r="CZ45" s="335"/>
      <c r="DA45" s="335"/>
      <c r="DB45" s="335"/>
      <c r="DC45" s="335"/>
      <c r="DD45" s="335"/>
      <c r="DE45" s="335"/>
      <c r="DF45" s="335"/>
      <c r="DG45" s="335"/>
      <c r="DH45" s="335"/>
      <c r="DI45" s="335"/>
      <c r="DJ45" s="335"/>
      <c r="DK45" s="335"/>
      <c r="DL45" s="335"/>
      <c r="DM45" s="335"/>
      <c r="DN45" s="335"/>
      <c r="DO45" s="335"/>
      <c r="DP45" s="335"/>
      <c r="DQ45" s="335"/>
      <c r="DR45" s="335"/>
      <c r="DS45" s="335"/>
      <c r="DT45" s="335"/>
      <c r="DU45" s="335"/>
      <c r="DV45" s="335"/>
      <c r="DW45" s="335"/>
      <c r="DX45" s="335"/>
      <c r="DY45" s="335"/>
      <c r="DZ45" s="335"/>
      <c r="EA45" s="335"/>
      <c r="EB45" s="335"/>
      <c r="EC45" s="335"/>
      <c r="ED45" s="335"/>
      <c r="EE45" s="335"/>
      <c r="EF45" s="335"/>
      <c r="EG45" s="335"/>
      <c r="EH45" s="335"/>
      <c r="EI45" s="335"/>
      <c r="EJ45" s="335"/>
      <c r="EK45" s="335"/>
      <c r="EL45" s="335"/>
      <c r="EM45" s="335"/>
      <c r="EN45" s="335"/>
      <c r="EO45" s="335"/>
      <c r="EP45" s="335"/>
      <c r="EQ45" s="335"/>
      <c r="ER45" s="335"/>
      <c r="ES45" s="335"/>
      <c r="ET45" s="335"/>
      <c r="EU45" s="335"/>
      <c r="EV45" s="335"/>
      <c r="EW45" s="335"/>
      <c r="EX45" s="335"/>
      <c r="EY45" s="335"/>
      <c r="EZ45" s="335"/>
      <c r="FA45" s="335"/>
      <c r="FB45" s="335"/>
      <c r="FC45" s="335"/>
      <c r="FD45" s="335"/>
      <c r="FE45" s="335"/>
      <c r="FF45" s="335"/>
      <c r="FG45" s="335"/>
      <c r="FH45" s="335"/>
      <c r="FI45" s="335"/>
      <c r="FJ45" s="335"/>
      <c r="FK45" s="335"/>
      <c r="FL45" s="335"/>
      <c r="FM45" s="335"/>
      <c r="FN45" s="335"/>
      <c r="FO45" s="335"/>
      <c r="FP45" s="335"/>
      <c r="FQ45" s="335"/>
      <c r="FR45" s="335"/>
      <c r="FS45" s="335"/>
      <c r="FT45" s="335"/>
      <c r="FU45" s="335"/>
      <c r="FV45" s="335"/>
      <c r="FW45" s="335"/>
      <c r="FX45" s="335"/>
      <c r="FY45" s="335"/>
      <c r="FZ45" s="335"/>
      <c r="GA45" s="335"/>
      <c r="GB45" s="335"/>
      <c r="GC45" s="335"/>
      <c r="GD45" s="335"/>
      <c r="GE45" s="335"/>
      <c r="GF45" s="335"/>
      <c r="GG45" s="335"/>
      <c r="GH45" s="335"/>
      <c r="GI45" s="335"/>
      <c r="GJ45" s="335"/>
      <c r="GK45" s="335"/>
      <c r="GL45" s="335"/>
      <c r="GM45" s="335"/>
      <c r="GN45" s="335"/>
      <c r="GO45" s="335"/>
      <c r="GP45" s="335"/>
      <c r="GQ45" s="335"/>
      <c r="GR45" s="335"/>
      <c r="GS45" s="335"/>
      <c r="GT45" s="335"/>
      <c r="GU45" s="335"/>
      <c r="GV45" s="335"/>
      <c r="GW45" s="335"/>
      <c r="GX45" s="335"/>
      <c r="GY45" s="335"/>
      <c r="GZ45" s="335"/>
      <c r="HA45" s="335"/>
      <c r="HB45" s="335"/>
      <c r="HC45" s="335"/>
      <c r="HD45" s="335"/>
      <c r="HE45" s="335"/>
      <c r="HF45" s="335"/>
      <c r="HG45" s="335"/>
      <c r="HH45" s="335"/>
      <c r="HI45" s="335"/>
      <c r="HJ45" s="335"/>
      <c r="HK45" s="335"/>
      <c r="HL45" s="335"/>
      <c r="HM45" s="335"/>
    </row>
    <row r="46" spans="1:221" x14ac:dyDescent="0.25">
      <c r="A46" s="386" t="s">
        <v>156</v>
      </c>
      <c r="B46" s="335"/>
      <c r="C46" s="335"/>
      <c r="D46" s="392">
        <f>$N$23</f>
        <v>9.4</v>
      </c>
      <c r="E46" s="363" t="s">
        <v>122</v>
      </c>
      <c r="F46" s="364" t="s">
        <v>8</v>
      </c>
      <c r="G46" s="401"/>
      <c r="H46" s="355"/>
      <c r="I46" s="400">
        <f>'Rider Rates'!$B$105</f>
        <v>0.24140039999999999</v>
      </c>
      <c r="J46" s="400">
        <f t="shared" si="0"/>
        <v>0.24140039999999999</v>
      </c>
      <c r="K46" s="366"/>
      <c r="L46" s="250"/>
      <c r="M46" s="250"/>
      <c r="N46" s="250">
        <f>ROUND(D46*I46,2)</f>
        <v>2.27</v>
      </c>
      <c r="O46" s="250">
        <f t="shared" si="2"/>
        <v>2.27</v>
      </c>
      <c r="P46" s="360">
        <f>'Rider Rates'!$D$105</f>
        <v>45716</v>
      </c>
      <c r="Q46" s="385"/>
      <c r="R46" s="382"/>
      <c r="S46" s="376"/>
      <c r="T46" s="377"/>
      <c r="U46" s="335"/>
      <c r="V46" s="378"/>
      <c r="W46" s="335"/>
      <c r="X46" s="335"/>
      <c r="Y46" s="335"/>
      <c r="Z46" s="335"/>
      <c r="AA46" s="335"/>
      <c r="AB46" s="335"/>
      <c r="AC46" s="335"/>
      <c r="AD46" s="335"/>
      <c r="AE46" s="335"/>
      <c r="AF46" s="335"/>
      <c r="AG46" s="335"/>
      <c r="AH46" s="335"/>
      <c r="AI46" s="335"/>
      <c r="AJ46" s="335"/>
      <c r="AK46" s="335"/>
      <c r="AL46" s="335"/>
      <c r="AM46" s="335"/>
      <c r="AN46" s="335"/>
      <c r="AO46" s="335"/>
      <c r="AP46" s="335"/>
      <c r="AQ46" s="335"/>
      <c r="AR46" s="335"/>
      <c r="AS46" s="335"/>
      <c r="AT46" s="335"/>
      <c r="AU46" s="335"/>
      <c r="AV46" s="335"/>
      <c r="AW46" s="335"/>
      <c r="AX46" s="335"/>
      <c r="AY46" s="335"/>
      <c r="AZ46" s="335"/>
      <c r="BA46" s="335"/>
      <c r="BB46" s="335"/>
      <c r="BC46" s="335"/>
      <c r="BD46" s="335"/>
      <c r="BE46" s="335"/>
      <c r="BF46" s="335"/>
      <c r="BG46" s="335"/>
      <c r="BH46" s="335"/>
      <c r="BI46" s="335"/>
      <c r="BJ46" s="335"/>
      <c r="BK46" s="335"/>
      <c r="BL46" s="335"/>
      <c r="BM46" s="335"/>
      <c r="BN46" s="335"/>
      <c r="BO46" s="335"/>
      <c r="BP46" s="335"/>
      <c r="BQ46" s="335"/>
      <c r="BR46" s="335"/>
      <c r="BS46" s="335"/>
      <c r="BT46" s="335"/>
      <c r="BU46" s="335"/>
      <c r="BV46" s="335"/>
      <c r="BW46" s="335"/>
      <c r="BX46" s="335"/>
      <c r="BY46" s="335"/>
      <c r="BZ46" s="335"/>
      <c r="CA46" s="335"/>
      <c r="CB46" s="335"/>
      <c r="CC46" s="335"/>
      <c r="CD46" s="335"/>
      <c r="CE46" s="335"/>
      <c r="CF46" s="335"/>
      <c r="CG46" s="335"/>
      <c r="CH46" s="335"/>
      <c r="CI46" s="335"/>
      <c r="CJ46" s="335"/>
      <c r="CK46" s="335"/>
      <c r="CL46" s="335"/>
      <c r="CM46" s="335"/>
      <c r="CN46" s="335"/>
      <c r="CO46" s="335"/>
      <c r="CP46" s="335"/>
      <c r="CQ46" s="335"/>
      <c r="CR46" s="335"/>
      <c r="CS46" s="335"/>
      <c r="CT46" s="335"/>
      <c r="CU46" s="335"/>
      <c r="CV46" s="335"/>
      <c r="CW46" s="335"/>
      <c r="CX46" s="335"/>
      <c r="CY46" s="335"/>
      <c r="CZ46" s="335"/>
      <c r="DA46" s="335"/>
      <c r="DB46" s="335"/>
      <c r="DC46" s="335"/>
      <c r="DD46" s="335"/>
      <c r="DE46" s="335"/>
      <c r="DF46" s="335"/>
      <c r="DG46" s="335"/>
      <c r="DH46" s="335"/>
      <c r="DI46" s="335"/>
      <c r="DJ46" s="335"/>
      <c r="DK46" s="335"/>
      <c r="DL46" s="335"/>
      <c r="DM46" s="335"/>
      <c r="DN46" s="335"/>
      <c r="DO46" s="335"/>
      <c r="DP46" s="335"/>
      <c r="DQ46" s="335"/>
      <c r="DR46" s="335"/>
      <c r="DS46" s="335"/>
      <c r="DT46" s="335"/>
      <c r="DU46" s="335"/>
      <c r="DV46" s="335"/>
      <c r="DW46" s="335"/>
      <c r="DX46" s="335"/>
      <c r="DY46" s="335"/>
      <c r="DZ46" s="335"/>
      <c r="EA46" s="335"/>
      <c r="EB46" s="335"/>
      <c r="EC46" s="335"/>
      <c r="ED46" s="335"/>
      <c r="EE46" s="335"/>
      <c r="EF46" s="335"/>
      <c r="EG46" s="335"/>
      <c r="EH46" s="335"/>
      <c r="EI46" s="335"/>
      <c r="EJ46" s="335"/>
      <c r="EK46" s="335"/>
      <c r="EL46" s="335"/>
      <c r="EM46" s="335"/>
      <c r="EN46" s="335"/>
      <c r="EO46" s="335"/>
      <c r="EP46" s="335"/>
      <c r="EQ46" s="335"/>
      <c r="ER46" s="335"/>
      <c r="ES46" s="335"/>
      <c r="ET46" s="335"/>
      <c r="EU46" s="335"/>
      <c r="EV46" s="335"/>
      <c r="EW46" s="335"/>
      <c r="EX46" s="335"/>
      <c r="EY46" s="335"/>
      <c r="EZ46" s="335"/>
      <c r="FA46" s="335"/>
      <c r="FB46" s="335"/>
      <c r="FC46" s="335"/>
      <c r="FD46" s="335"/>
      <c r="FE46" s="335"/>
      <c r="FF46" s="335"/>
      <c r="FG46" s="335"/>
      <c r="FH46" s="335"/>
      <c r="FI46" s="335"/>
      <c r="FJ46" s="335"/>
      <c r="FK46" s="335"/>
      <c r="FL46" s="335"/>
      <c r="FM46" s="335"/>
      <c r="FN46" s="335"/>
      <c r="FO46" s="335"/>
      <c r="FP46" s="335"/>
      <c r="FQ46" s="335"/>
      <c r="FR46" s="335"/>
      <c r="FS46" s="335"/>
      <c r="FT46" s="335"/>
      <c r="FU46" s="335"/>
      <c r="FV46" s="335"/>
      <c r="FW46" s="335"/>
      <c r="FX46" s="335"/>
      <c r="FY46" s="335"/>
      <c r="FZ46" s="335"/>
      <c r="GA46" s="335"/>
      <c r="GB46" s="335"/>
      <c r="GC46" s="335"/>
      <c r="GD46" s="335"/>
      <c r="GE46" s="335"/>
      <c r="GF46" s="335"/>
      <c r="GG46" s="335"/>
      <c r="GH46" s="335"/>
      <c r="GI46" s="335"/>
      <c r="GJ46" s="335"/>
      <c r="GK46" s="335"/>
      <c r="GL46" s="335"/>
      <c r="GM46" s="335"/>
      <c r="GN46" s="335"/>
      <c r="GO46" s="335"/>
      <c r="GP46" s="335"/>
      <c r="GQ46" s="335"/>
      <c r="GR46" s="335"/>
      <c r="GS46" s="335"/>
      <c r="GT46" s="335"/>
      <c r="GU46" s="335"/>
      <c r="GV46" s="335"/>
      <c r="GW46" s="335"/>
      <c r="GX46" s="335"/>
      <c r="GY46" s="335"/>
      <c r="GZ46" s="335"/>
      <c r="HA46" s="335"/>
      <c r="HB46" s="335"/>
      <c r="HC46" s="335"/>
      <c r="HD46" s="335"/>
      <c r="HE46" s="335"/>
      <c r="HF46" s="335"/>
      <c r="HG46" s="335"/>
      <c r="HH46" s="335"/>
      <c r="HI46" s="335"/>
      <c r="HJ46" s="335"/>
      <c r="HK46" s="335"/>
      <c r="HL46" s="335"/>
      <c r="HM46" s="335"/>
    </row>
    <row r="47" spans="1:221" x14ac:dyDescent="0.25">
      <c r="A47" s="394" t="s">
        <v>217</v>
      </c>
      <c r="B47" s="335"/>
      <c r="C47" s="335"/>
      <c r="D47" s="392"/>
      <c r="E47" s="397" t="s">
        <v>115</v>
      </c>
      <c r="F47" s="385"/>
      <c r="G47" s="401"/>
      <c r="H47" s="355"/>
      <c r="I47" s="403">
        <f>'Rider Rates'!B121</f>
        <v>4.84</v>
      </c>
      <c r="J47" s="402">
        <f t="shared" si="0"/>
        <v>4.84</v>
      </c>
      <c r="K47" s="366"/>
      <c r="L47" s="250"/>
      <c r="M47" s="250"/>
      <c r="N47" s="404">
        <f>I47</f>
        <v>4.84</v>
      </c>
      <c r="O47" s="250">
        <f t="shared" si="2"/>
        <v>4.84</v>
      </c>
      <c r="P47" s="360">
        <f>'Rider Rates'!D121</f>
        <v>45593</v>
      </c>
      <c r="Q47" s="385"/>
      <c r="R47" s="382"/>
      <c r="S47" s="376"/>
      <c r="T47" s="377"/>
      <c r="U47" s="335"/>
      <c r="V47" s="378"/>
      <c r="W47" s="335"/>
      <c r="X47" s="335"/>
      <c r="Y47" s="335"/>
      <c r="Z47" s="335"/>
      <c r="AA47" s="335"/>
      <c r="AB47" s="335"/>
      <c r="AC47" s="335"/>
      <c r="AD47" s="335"/>
      <c r="AE47" s="335"/>
      <c r="AF47" s="335"/>
      <c r="AG47" s="335"/>
      <c r="AH47" s="335"/>
      <c r="AI47" s="335"/>
      <c r="AJ47" s="335"/>
      <c r="AK47" s="335"/>
      <c r="AL47" s="335"/>
      <c r="AM47" s="335"/>
      <c r="AN47" s="335"/>
      <c r="AO47" s="335"/>
      <c r="AP47" s="335"/>
      <c r="AQ47" s="335"/>
      <c r="AR47" s="335"/>
      <c r="AS47" s="335"/>
      <c r="AT47" s="335"/>
      <c r="AU47" s="335"/>
      <c r="AV47" s="335"/>
      <c r="AW47" s="335"/>
      <c r="AX47" s="335"/>
      <c r="AY47" s="335"/>
      <c r="AZ47" s="335"/>
      <c r="BA47" s="335"/>
      <c r="BB47" s="335"/>
      <c r="BC47" s="335"/>
      <c r="BD47" s="335"/>
      <c r="BE47" s="335"/>
      <c r="BF47" s="335"/>
      <c r="BG47" s="335"/>
      <c r="BH47" s="335"/>
      <c r="BI47" s="335"/>
      <c r="BJ47" s="335"/>
      <c r="BK47" s="335"/>
      <c r="BL47" s="335"/>
      <c r="BM47" s="335"/>
      <c r="BN47" s="335"/>
      <c r="BO47" s="335"/>
      <c r="BP47" s="335"/>
      <c r="BQ47" s="335"/>
      <c r="BR47" s="335"/>
      <c r="BS47" s="335"/>
      <c r="BT47" s="335"/>
      <c r="BU47" s="335"/>
      <c r="BV47" s="335"/>
      <c r="BW47" s="335"/>
      <c r="BX47" s="335"/>
      <c r="BY47" s="335"/>
      <c r="BZ47" s="335"/>
      <c r="CA47" s="335"/>
      <c r="CB47" s="335"/>
      <c r="CC47" s="335"/>
      <c r="CD47" s="335"/>
      <c r="CE47" s="335"/>
      <c r="CF47" s="335"/>
      <c r="CG47" s="335"/>
      <c r="CH47" s="335"/>
      <c r="CI47" s="335"/>
      <c r="CJ47" s="335"/>
      <c r="CK47" s="335"/>
      <c r="CL47" s="335"/>
      <c r="CM47" s="335"/>
      <c r="CN47" s="335"/>
      <c r="CO47" s="335"/>
      <c r="CP47" s="335"/>
      <c r="CQ47" s="335"/>
      <c r="CR47" s="335"/>
      <c r="CS47" s="335"/>
      <c r="CT47" s="335"/>
      <c r="CU47" s="335"/>
      <c r="CV47" s="335"/>
      <c r="CW47" s="335"/>
      <c r="CX47" s="335"/>
      <c r="CY47" s="335"/>
      <c r="CZ47" s="335"/>
      <c r="DA47" s="335"/>
      <c r="DB47" s="335"/>
      <c r="DC47" s="335"/>
      <c r="DD47" s="335"/>
      <c r="DE47" s="335"/>
      <c r="DF47" s="335"/>
      <c r="DG47" s="335"/>
      <c r="DH47" s="335"/>
      <c r="DI47" s="335"/>
      <c r="DJ47" s="335"/>
      <c r="DK47" s="335"/>
      <c r="DL47" s="335"/>
      <c r="DM47" s="335"/>
      <c r="DN47" s="335"/>
      <c r="DO47" s="335"/>
      <c r="DP47" s="335"/>
      <c r="DQ47" s="335"/>
      <c r="DR47" s="335"/>
      <c r="DS47" s="335"/>
      <c r="DT47" s="335"/>
      <c r="DU47" s="335"/>
      <c r="DV47" s="335"/>
      <c r="DW47" s="335"/>
      <c r="DX47" s="335"/>
      <c r="DY47" s="335"/>
      <c r="DZ47" s="335"/>
      <c r="EA47" s="335"/>
      <c r="EB47" s="335"/>
      <c r="EC47" s="335"/>
      <c r="ED47" s="335"/>
      <c r="EE47" s="335"/>
      <c r="EF47" s="335"/>
      <c r="EG47" s="335"/>
      <c r="EH47" s="335"/>
      <c r="EI47" s="335"/>
      <c r="EJ47" s="335"/>
      <c r="EK47" s="335"/>
      <c r="EL47" s="335"/>
      <c r="EM47" s="335"/>
      <c r="EN47" s="335"/>
      <c r="EO47" s="335"/>
      <c r="EP47" s="335"/>
      <c r="EQ47" s="335"/>
      <c r="ER47" s="335"/>
      <c r="ES47" s="335"/>
      <c r="ET47" s="335"/>
      <c r="EU47" s="335"/>
      <c r="EV47" s="335"/>
      <c r="EW47" s="335"/>
      <c r="EX47" s="335"/>
      <c r="EY47" s="335"/>
      <c r="EZ47" s="335"/>
      <c r="FA47" s="335"/>
      <c r="FB47" s="335"/>
      <c r="FC47" s="335"/>
      <c r="FD47" s="335"/>
      <c r="FE47" s="335"/>
      <c r="FF47" s="335"/>
      <c r="FG47" s="335"/>
      <c r="FH47" s="335"/>
      <c r="FI47" s="335"/>
      <c r="FJ47" s="335"/>
      <c r="FK47" s="335"/>
      <c r="FL47" s="335"/>
      <c r="FM47" s="335"/>
      <c r="FN47" s="335"/>
      <c r="FO47" s="335"/>
      <c r="FP47" s="335"/>
      <c r="FQ47" s="335"/>
      <c r="FR47" s="335"/>
      <c r="FS47" s="335"/>
      <c r="FT47" s="335"/>
      <c r="FU47" s="335"/>
      <c r="FV47" s="335"/>
      <c r="FW47" s="335"/>
      <c r="FX47" s="335"/>
      <c r="FY47" s="335"/>
      <c r="FZ47" s="335"/>
      <c r="GA47" s="335"/>
      <c r="GB47" s="335"/>
      <c r="GC47" s="335"/>
      <c r="GD47" s="335"/>
      <c r="GE47" s="335"/>
      <c r="GF47" s="335"/>
      <c r="GG47" s="335"/>
      <c r="GH47" s="335"/>
      <c r="GI47" s="335"/>
      <c r="GJ47" s="335"/>
      <c r="GK47" s="335"/>
      <c r="GL47" s="335"/>
      <c r="GM47" s="335"/>
      <c r="GN47" s="335"/>
      <c r="GO47" s="335"/>
      <c r="GP47" s="335"/>
      <c r="GQ47" s="335"/>
      <c r="GR47" s="335"/>
      <c r="GS47" s="335"/>
      <c r="GT47" s="335"/>
      <c r="GU47" s="335"/>
      <c r="GV47" s="335"/>
      <c r="GW47" s="335"/>
      <c r="GX47" s="335"/>
      <c r="GY47" s="335"/>
      <c r="GZ47" s="335"/>
      <c r="HA47" s="335"/>
      <c r="HB47" s="335"/>
      <c r="HC47" s="335"/>
      <c r="HD47" s="335"/>
      <c r="HE47" s="335"/>
      <c r="HF47" s="335"/>
      <c r="HG47" s="335"/>
      <c r="HH47" s="335"/>
      <c r="HI47" s="335"/>
      <c r="HJ47" s="335"/>
      <c r="HK47" s="335"/>
      <c r="HL47" s="335"/>
      <c r="HM47" s="335"/>
    </row>
    <row r="48" spans="1:221" x14ac:dyDescent="0.25">
      <c r="A48" s="386" t="s">
        <v>157</v>
      </c>
      <c r="B48" s="335"/>
      <c r="C48" s="335"/>
      <c r="D48" s="362">
        <f>C16+C17</f>
        <v>0</v>
      </c>
      <c r="E48" s="363" t="s">
        <v>41</v>
      </c>
      <c r="F48" s="364" t="s">
        <v>8</v>
      </c>
      <c r="G48" s="388"/>
      <c r="H48" s="388"/>
      <c r="I48" s="400"/>
      <c r="J48" s="395">
        <f>SUM(G48:H48)</f>
        <v>0</v>
      </c>
      <c r="K48" s="366" t="s">
        <v>42</v>
      </c>
      <c r="L48" s="250">
        <f>ROUND(D48*G48,2)</f>
        <v>0</v>
      </c>
      <c r="M48" s="250"/>
      <c r="N48" s="250"/>
      <c r="O48" s="250">
        <f t="shared" si="2"/>
        <v>0</v>
      </c>
      <c r="P48" s="360">
        <f>'Rider Rates'!$D$112</f>
        <v>44531</v>
      </c>
      <c r="Q48" s="385"/>
      <c r="R48" s="382"/>
      <c r="S48" s="376"/>
      <c r="T48" s="377"/>
      <c r="U48" s="335"/>
      <c r="V48" s="378"/>
      <c r="W48" s="335"/>
      <c r="X48" s="335"/>
      <c r="Y48" s="335"/>
      <c r="Z48" s="335"/>
      <c r="AA48" s="335"/>
      <c r="AB48" s="335"/>
      <c r="AC48" s="335"/>
      <c r="AD48" s="335"/>
      <c r="AE48" s="335"/>
      <c r="AF48" s="335"/>
      <c r="AG48" s="335"/>
      <c r="AH48" s="335"/>
      <c r="AI48" s="335"/>
      <c r="AJ48" s="335"/>
      <c r="AK48" s="335"/>
      <c r="AL48" s="335"/>
      <c r="AM48" s="335"/>
      <c r="AN48" s="335"/>
      <c r="AO48" s="335"/>
      <c r="AP48" s="335"/>
      <c r="AQ48" s="335"/>
      <c r="AR48" s="335"/>
      <c r="AS48" s="335"/>
      <c r="AT48" s="335"/>
      <c r="AU48" s="335"/>
      <c r="AV48" s="335"/>
      <c r="AW48" s="335"/>
      <c r="AX48" s="335"/>
      <c r="AY48" s="335"/>
      <c r="AZ48" s="335"/>
      <c r="BA48" s="335"/>
      <c r="BB48" s="335"/>
      <c r="BC48" s="335"/>
      <c r="BD48" s="335"/>
      <c r="BE48" s="335"/>
      <c r="BF48" s="335"/>
      <c r="BG48" s="335"/>
      <c r="BH48" s="335"/>
      <c r="BI48" s="335"/>
      <c r="BJ48" s="335"/>
      <c r="BK48" s="335"/>
      <c r="BL48" s="335"/>
      <c r="BM48" s="335"/>
      <c r="BN48" s="335"/>
      <c r="BO48" s="335"/>
      <c r="BP48" s="335"/>
      <c r="BQ48" s="335"/>
      <c r="BR48" s="335"/>
      <c r="BS48" s="335"/>
      <c r="BT48" s="335"/>
      <c r="BU48" s="335"/>
      <c r="BV48" s="335"/>
      <c r="BW48" s="335"/>
      <c r="BX48" s="335"/>
      <c r="BY48" s="335"/>
      <c r="BZ48" s="335"/>
      <c r="CA48" s="335"/>
      <c r="CB48" s="335"/>
      <c r="CC48" s="335"/>
      <c r="CD48" s="335"/>
      <c r="CE48" s="335"/>
      <c r="CF48" s="335"/>
      <c r="CG48" s="335"/>
      <c r="CH48" s="335"/>
      <c r="CI48" s="335"/>
      <c r="CJ48" s="335"/>
      <c r="CK48" s="335"/>
      <c r="CL48" s="335"/>
      <c r="CM48" s="335"/>
      <c r="CN48" s="335"/>
      <c r="CO48" s="335"/>
      <c r="CP48" s="335"/>
      <c r="CQ48" s="335"/>
      <c r="CR48" s="335"/>
      <c r="CS48" s="335"/>
      <c r="CT48" s="335"/>
      <c r="CU48" s="335"/>
      <c r="CV48" s="335"/>
      <c r="CW48" s="335"/>
      <c r="CX48" s="335"/>
      <c r="CY48" s="335"/>
      <c r="CZ48" s="335"/>
      <c r="DA48" s="335"/>
      <c r="DB48" s="335"/>
      <c r="DC48" s="335"/>
      <c r="DD48" s="335"/>
      <c r="DE48" s="335"/>
      <c r="DF48" s="335"/>
      <c r="DG48" s="335"/>
      <c r="DH48" s="335"/>
      <c r="DI48" s="335"/>
      <c r="DJ48" s="335"/>
      <c r="DK48" s="335"/>
      <c r="DL48" s="335"/>
      <c r="DM48" s="335"/>
      <c r="DN48" s="335"/>
      <c r="DO48" s="335"/>
      <c r="DP48" s="335"/>
      <c r="DQ48" s="335"/>
      <c r="DR48" s="335"/>
      <c r="DS48" s="335"/>
      <c r="DT48" s="335"/>
      <c r="DU48" s="335"/>
      <c r="DV48" s="335"/>
      <c r="DW48" s="335"/>
      <c r="DX48" s="335"/>
      <c r="DY48" s="335"/>
      <c r="DZ48" s="335"/>
      <c r="EA48" s="335"/>
      <c r="EB48" s="335"/>
      <c r="EC48" s="335"/>
      <c r="ED48" s="335"/>
      <c r="EE48" s="335"/>
      <c r="EF48" s="335"/>
      <c r="EG48" s="335"/>
      <c r="EH48" s="335"/>
      <c r="EI48" s="335"/>
      <c r="EJ48" s="335"/>
      <c r="EK48" s="335"/>
      <c r="EL48" s="335"/>
      <c r="EM48" s="335"/>
      <c r="EN48" s="335"/>
      <c r="EO48" s="335"/>
      <c r="EP48" s="335"/>
      <c r="EQ48" s="335"/>
      <c r="ER48" s="335"/>
      <c r="ES48" s="335"/>
      <c r="ET48" s="335"/>
      <c r="EU48" s="335"/>
      <c r="EV48" s="335"/>
      <c r="EW48" s="335"/>
      <c r="EX48" s="335"/>
      <c r="EY48" s="335"/>
      <c r="EZ48" s="335"/>
      <c r="FA48" s="335"/>
      <c r="FB48" s="335"/>
      <c r="FC48" s="335"/>
      <c r="FD48" s="335"/>
      <c r="FE48" s="335"/>
      <c r="FF48" s="335"/>
      <c r="FG48" s="335"/>
      <c r="FH48" s="335"/>
      <c r="FI48" s="335"/>
      <c r="FJ48" s="335"/>
      <c r="FK48" s="335"/>
      <c r="FL48" s="335"/>
      <c r="FM48" s="335"/>
      <c r="FN48" s="335"/>
      <c r="FO48" s="335"/>
      <c r="FP48" s="335"/>
      <c r="FQ48" s="335"/>
      <c r="FR48" s="335"/>
      <c r="FS48" s="335"/>
      <c r="FT48" s="335"/>
      <c r="FU48" s="335"/>
      <c r="FV48" s="335"/>
      <c r="FW48" s="335"/>
      <c r="FX48" s="335"/>
      <c r="FY48" s="335"/>
      <c r="FZ48" s="335"/>
      <c r="GA48" s="335"/>
      <c r="GB48" s="335"/>
      <c r="GC48" s="335"/>
      <c r="GD48" s="335"/>
      <c r="GE48" s="335"/>
      <c r="GF48" s="335"/>
      <c r="GG48" s="335"/>
      <c r="GH48" s="335"/>
      <c r="GI48" s="335"/>
      <c r="GJ48" s="335"/>
      <c r="GK48" s="335"/>
      <c r="GL48" s="335"/>
      <c r="GM48" s="335"/>
      <c r="GN48" s="335"/>
      <c r="GO48" s="335"/>
      <c r="GP48" s="335"/>
      <c r="GQ48" s="335"/>
      <c r="GR48" s="335"/>
      <c r="GS48" s="335"/>
      <c r="GT48" s="335"/>
      <c r="GU48" s="335"/>
      <c r="GV48" s="335"/>
      <c r="GW48" s="335"/>
      <c r="GX48" s="335"/>
      <c r="GY48" s="335"/>
      <c r="GZ48" s="335"/>
      <c r="HA48" s="335"/>
      <c r="HB48" s="335"/>
      <c r="HC48" s="335"/>
      <c r="HD48" s="335"/>
      <c r="HE48" s="335"/>
      <c r="HF48" s="335"/>
      <c r="HG48" s="335"/>
      <c r="HH48" s="335"/>
      <c r="HI48" s="335"/>
      <c r="HJ48" s="335"/>
      <c r="HK48" s="335"/>
      <c r="HL48" s="335"/>
      <c r="HM48" s="335"/>
    </row>
    <row r="49" spans="1:236" x14ac:dyDescent="0.25">
      <c r="A49" s="394" t="s">
        <v>208</v>
      </c>
      <c r="B49" s="335"/>
      <c r="C49" s="335"/>
      <c r="D49" s="362">
        <f>IF($C$15&lt;1,0,$C$15)</f>
        <v>0</v>
      </c>
      <c r="E49" s="363" t="s">
        <v>41</v>
      </c>
      <c r="F49" s="357" t="s">
        <v>8</v>
      </c>
      <c r="G49" s="365"/>
      <c r="H49" s="365"/>
      <c r="I49" s="405">
        <f>'Rider Rates'!B118</f>
        <v>0</v>
      </c>
      <c r="J49" s="405">
        <f>SUM(G49:I49)</f>
        <v>0</v>
      </c>
      <c r="K49" s="366" t="s">
        <v>42</v>
      </c>
      <c r="L49" s="250"/>
      <c r="M49" s="250"/>
      <c r="N49" s="250">
        <f>D49*J49</f>
        <v>0</v>
      </c>
      <c r="O49" s="250">
        <f>SUM(L49:N49)</f>
        <v>0</v>
      </c>
      <c r="P49" s="360">
        <f>'Rider Rates'!D118</f>
        <v>45657</v>
      </c>
      <c r="Q49" s="385"/>
      <c r="R49" s="382"/>
      <c r="S49" s="376"/>
      <c r="T49" s="377"/>
      <c r="U49" s="335"/>
      <c r="V49" s="378"/>
      <c r="W49" s="335"/>
      <c r="X49" s="335"/>
      <c r="Y49" s="335"/>
      <c r="Z49" s="335"/>
      <c r="AA49" s="335"/>
      <c r="AB49" s="335"/>
      <c r="AC49" s="335"/>
      <c r="AD49" s="335"/>
      <c r="AE49" s="335"/>
      <c r="AF49" s="335"/>
      <c r="AG49" s="335"/>
      <c r="AH49" s="335"/>
      <c r="AI49" s="335"/>
      <c r="AJ49" s="335"/>
      <c r="AK49" s="335"/>
      <c r="AL49" s="335"/>
      <c r="AM49" s="335"/>
      <c r="AN49" s="335"/>
      <c r="AO49" s="335"/>
      <c r="AP49" s="335"/>
      <c r="AQ49" s="335"/>
      <c r="AR49" s="335"/>
      <c r="AS49" s="335"/>
      <c r="AT49" s="335"/>
      <c r="AU49" s="335"/>
      <c r="AV49" s="335"/>
      <c r="AW49" s="335"/>
      <c r="AX49" s="335"/>
      <c r="AY49" s="335"/>
      <c r="AZ49" s="335"/>
      <c r="BA49" s="335"/>
      <c r="BB49" s="335"/>
      <c r="BC49" s="335"/>
      <c r="BD49" s="335"/>
      <c r="BE49" s="335"/>
      <c r="BF49" s="335"/>
      <c r="BG49" s="335"/>
      <c r="BH49" s="335"/>
      <c r="BI49" s="335"/>
      <c r="BJ49" s="335"/>
      <c r="BK49" s="335"/>
      <c r="BL49" s="335"/>
      <c r="BM49" s="335"/>
      <c r="BN49" s="335"/>
      <c r="BO49" s="335"/>
      <c r="BP49" s="335"/>
      <c r="BQ49" s="335"/>
      <c r="BR49" s="335"/>
      <c r="BS49" s="335"/>
      <c r="BT49" s="335"/>
      <c r="BU49" s="335"/>
      <c r="BV49" s="335"/>
      <c r="BW49" s="335"/>
      <c r="BX49" s="335"/>
      <c r="BY49" s="335"/>
      <c r="BZ49" s="335"/>
      <c r="CA49" s="335"/>
      <c r="CB49" s="335"/>
      <c r="CC49" s="335"/>
      <c r="CD49" s="335"/>
      <c r="CE49" s="335"/>
      <c r="CF49" s="335"/>
      <c r="CG49" s="335"/>
      <c r="CH49" s="335"/>
      <c r="CI49" s="335"/>
      <c r="CJ49" s="335"/>
      <c r="CK49" s="335"/>
      <c r="CL49" s="335"/>
      <c r="CM49" s="335"/>
      <c r="CN49" s="335"/>
      <c r="CO49" s="335"/>
      <c r="CP49" s="335"/>
      <c r="CQ49" s="335"/>
      <c r="CR49" s="335"/>
      <c r="CS49" s="335"/>
      <c r="CT49" s="335"/>
      <c r="CU49" s="335"/>
      <c r="CV49" s="335"/>
      <c r="CW49" s="335"/>
      <c r="CX49" s="335"/>
      <c r="CY49" s="335"/>
      <c r="CZ49" s="335"/>
      <c r="DA49" s="335"/>
      <c r="DB49" s="335"/>
      <c r="DC49" s="335"/>
      <c r="DD49" s="335"/>
      <c r="DE49" s="335"/>
      <c r="DF49" s="335"/>
      <c r="DG49" s="335"/>
      <c r="DH49" s="335"/>
      <c r="DI49" s="335"/>
      <c r="DJ49" s="335"/>
      <c r="DK49" s="335"/>
      <c r="DL49" s="335"/>
      <c r="DM49" s="335"/>
      <c r="DN49" s="335"/>
      <c r="DO49" s="335"/>
      <c r="DP49" s="335"/>
      <c r="DQ49" s="335"/>
      <c r="DR49" s="335"/>
      <c r="DS49" s="335"/>
      <c r="DT49" s="335"/>
      <c r="DU49" s="335"/>
      <c r="DV49" s="335"/>
      <c r="DW49" s="335"/>
      <c r="DX49" s="335"/>
      <c r="DY49" s="335"/>
      <c r="DZ49" s="335"/>
      <c r="EA49" s="335"/>
      <c r="EB49" s="335"/>
      <c r="EC49" s="335"/>
      <c r="ED49" s="335"/>
      <c r="EE49" s="335"/>
      <c r="EF49" s="335"/>
      <c r="EG49" s="335"/>
      <c r="EH49" s="335"/>
      <c r="EI49" s="335"/>
      <c r="EJ49" s="335"/>
      <c r="EK49" s="335"/>
      <c r="EL49" s="335"/>
      <c r="EM49" s="335"/>
      <c r="EN49" s="335"/>
      <c r="EO49" s="335"/>
      <c r="EP49" s="335"/>
      <c r="EQ49" s="335"/>
      <c r="ER49" s="335"/>
      <c r="ES49" s="335"/>
      <c r="ET49" s="335"/>
      <c r="EU49" s="335"/>
      <c r="EV49" s="335"/>
      <c r="EW49" s="335"/>
      <c r="EX49" s="335"/>
      <c r="EY49" s="335"/>
      <c r="EZ49" s="335"/>
      <c r="FA49" s="335"/>
      <c r="FB49" s="335"/>
      <c r="FC49" s="335"/>
      <c r="FD49" s="335"/>
      <c r="FE49" s="335"/>
      <c r="FF49" s="335"/>
      <c r="FG49" s="335"/>
      <c r="FH49" s="335"/>
      <c r="FI49" s="335"/>
      <c r="FJ49" s="335"/>
      <c r="FK49" s="335"/>
      <c r="FL49" s="335"/>
      <c r="FM49" s="335"/>
      <c r="FN49" s="335"/>
      <c r="FO49" s="335"/>
      <c r="FP49" s="335"/>
      <c r="FQ49" s="335"/>
      <c r="FR49" s="335"/>
      <c r="FS49" s="335"/>
      <c r="FT49" s="335"/>
      <c r="FU49" s="335"/>
      <c r="FV49" s="335"/>
      <c r="FW49" s="335"/>
      <c r="FX49" s="335"/>
      <c r="FY49" s="335"/>
      <c r="FZ49" s="335"/>
      <c r="GA49" s="335"/>
      <c r="GB49" s="335"/>
      <c r="GC49" s="335"/>
      <c r="GD49" s="335"/>
      <c r="GE49" s="335"/>
      <c r="GF49" s="335"/>
      <c r="GG49" s="335"/>
      <c r="GH49" s="335"/>
      <c r="GI49" s="335"/>
      <c r="GJ49" s="335"/>
      <c r="GK49" s="335"/>
      <c r="GL49" s="335"/>
      <c r="GM49" s="335"/>
      <c r="GN49" s="335"/>
      <c r="GO49" s="335"/>
      <c r="GP49" s="335"/>
      <c r="GQ49" s="335"/>
      <c r="GR49" s="335"/>
      <c r="GS49" s="335"/>
      <c r="GT49" s="335"/>
      <c r="GU49" s="335"/>
      <c r="GV49" s="335"/>
      <c r="GW49" s="335"/>
      <c r="GX49" s="335"/>
      <c r="GY49" s="335"/>
      <c r="GZ49" s="335"/>
      <c r="HA49" s="335"/>
      <c r="HB49" s="335"/>
      <c r="HC49" s="335"/>
      <c r="HD49" s="335"/>
      <c r="HE49" s="335"/>
      <c r="HF49" s="335"/>
      <c r="HG49" s="335"/>
      <c r="HH49" s="335"/>
      <c r="HI49" s="335"/>
      <c r="HJ49" s="335"/>
      <c r="HK49" s="335"/>
      <c r="HL49" s="335"/>
      <c r="HM49" s="335"/>
    </row>
    <row r="50" spans="1:236" x14ac:dyDescent="0.25">
      <c r="A50" s="335" t="s">
        <v>233</v>
      </c>
      <c r="B50" s="335"/>
      <c r="C50" s="335"/>
      <c r="D50" s="362">
        <f>IF(C15&lt;0,0,IF(C15&gt;833000,833000,C15))</f>
        <v>0</v>
      </c>
      <c r="E50" s="363" t="s">
        <v>41</v>
      </c>
      <c r="F50" s="364" t="s">
        <v>8</v>
      </c>
      <c r="G50" s="439"/>
      <c r="H50" s="439"/>
      <c r="I50" s="439">
        <f>'Rider Rates'!$B$125</f>
        <v>2.9050000000000001E-4</v>
      </c>
      <c r="J50" s="439">
        <f>SUM(G50:I50)</f>
        <v>2.9050000000000001E-4</v>
      </c>
      <c r="K50" s="366" t="s">
        <v>42</v>
      </c>
      <c r="L50" s="440"/>
      <c r="M50" s="440"/>
      <c r="N50" s="440">
        <f>IF(D50*J50&gt;'Rider Rates'!$C$125,'Rider Rates'!$C$125,D50*J50)</f>
        <v>0</v>
      </c>
      <c r="O50" s="440">
        <f>SUM(L50:N50)</f>
        <v>0</v>
      </c>
      <c r="P50" s="408">
        <f>'Rider Rates'!$E$125</f>
        <v>45658</v>
      </c>
      <c r="Q50" s="385"/>
      <c r="R50" s="382"/>
      <c r="S50" s="376"/>
      <c r="T50" s="377"/>
      <c r="U50" s="335"/>
      <c r="V50" s="378"/>
      <c r="W50" s="335"/>
      <c r="X50" s="335"/>
      <c r="Y50" s="335"/>
      <c r="Z50" s="335"/>
      <c r="AA50" s="335"/>
      <c r="AB50" s="335"/>
      <c r="AC50" s="335"/>
      <c r="AD50" s="335"/>
      <c r="AE50" s="335"/>
      <c r="AF50" s="335"/>
      <c r="AG50" s="335"/>
      <c r="AH50" s="335"/>
      <c r="AI50" s="335"/>
      <c r="AJ50" s="335"/>
      <c r="AK50" s="335"/>
      <c r="AL50" s="335"/>
      <c r="AM50" s="335"/>
      <c r="AN50" s="335"/>
      <c r="AO50" s="335"/>
      <c r="AP50" s="335"/>
      <c r="AQ50" s="335"/>
      <c r="AR50" s="335"/>
      <c r="AS50" s="335"/>
      <c r="AT50" s="335"/>
      <c r="AU50" s="335"/>
      <c r="AV50" s="335"/>
      <c r="AW50" s="335"/>
      <c r="AX50" s="335"/>
      <c r="AY50" s="335"/>
      <c r="AZ50" s="335"/>
      <c r="BA50" s="335"/>
      <c r="BB50" s="335"/>
      <c r="BC50" s="335"/>
      <c r="BD50" s="335"/>
      <c r="BE50" s="335"/>
      <c r="BF50" s="335"/>
      <c r="BG50" s="335"/>
      <c r="BH50" s="335"/>
      <c r="BI50" s="335"/>
      <c r="BJ50" s="335"/>
      <c r="BK50" s="335"/>
      <c r="BL50" s="335"/>
      <c r="BM50" s="335"/>
      <c r="BN50" s="335"/>
      <c r="BO50" s="335"/>
      <c r="BP50" s="335"/>
      <c r="BQ50" s="335"/>
      <c r="BR50" s="335"/>
      <c r="BS50" s="335"/>
      <c r="BT50" s="335"/>
      <c r="BU50" s="335"/>
      <c r="BV50" s="335"/>
      <c r="BW50" s="335"/>
      <c r="BX50" s="335"/>
      <c r="BY50" s="335"/>
      <c r="BZ50" s="335"/>
      <c r="CA50" s="335"/>
      <c r="CB50" s="335"/>
      <c r="CC50" s="335"/>
      <c r="CD50" s="335"/>
      <c r="CE50" s="335"/>
      <c r="CF50" s="335"/>
      <c r="CG50" s="335"/>
      <c r="CH50" s="335"/>
      <c r="CI50" s="335"/>
      <c r="CJ50" s="335"/>
      <c r="CK50" s="335"/>
      <c r="CL50" s="335"/>
      <c r="CM50" s="335"/>
      <c r="CN50" s="335"/>
      <c r="CO50" s="335"/>
      <c r="CP50" s="335"/>
      <c r="CQ50" s="335"/>
      <c r="CR50" s="335"/>
      <c r="CS50" s="335"/>
      <c r="CT50" s="335"/>
      <c r="CU50" s="335"/>
      <c r="CV50" s="335"/>
      <c r="CW50" s="335"/>
      <c r="CX50" s="335"/>
      <c r="CY50" s="335"/>
      <c r="CZ50" s="335"/>
      <c r="DA50" s="335"/>
      <c r="DB50" s="335"/>
      <c r="DC50" s="335"/>
      <c r="DD50" s="335"/>
      <c r="DE50" s="335"/>
      <c r="DF50" s="335"/>
      <c r="DG50" s="335"/>
      <c r="DH50" s="335"/>
      <c r="DI50" s="335"/>
      <c r="DJ50" s="335"/>
      <c r="DK50" s="335"/>
      <c r="DL50" s="335"/>
      <c r="DM50" s="335"/>
      <c r="DN50" s="335"/>
      <c r="DO50" s="335"/>
      <c r="DP50" s="335"/>
      <c r="DQ50" s="335"/>
      <c r="DR50" s="335"/>
      <c r="DS50" s="335"/>
      <c r="DT50" s="335"/>
      <c r="DU50" s="335"/>
      <c r="DV50" s="335"/>
      <c r="DW50" s="335"/>
      <c r="DX50" s="335"/>
      <c r="DY50" s="335"/>
      <c r="DZ50" s="335"/>
      <c r="EA50" s="335"/>
      <c r="EB50" s="335"/>
      <c r="EC50" s="335"/>
      <c r="ED50" s="335"/>
      <c r="EE50" s="335"/>
      <c r="EF50" s="335"/>
      <c r="EG50" s="335"/>
      <c r="EH50" s="335"/>
      <c r="EI50" s="335"/>
      <c r="EJ50" s="335"/>
      <c r="EK50" s="335"/>
      <c r="EL50" s="335"/>
      <c r="EM50" s="335"/>
      <c r="EN50" s="335"/>
      <c r="EO50" s="335"/>
      <c r="EP50" s="335"/>
      <c r="EQ50" s="335"/>
      <c r="ER50" s="335"/>
      <c r="ES50" s="335"/>
      <c r="ET50" s="335"/>
      <c r="EU50" s="335"/>
      <c r="EV50" s="335"/>
      <c r="EW50" s="335"/>
      <c r="EX50" s="335"/>
      <c r="EY50" s="335"/>
      <c r="EZ50" s="335"/>
      <c r="FA50" s="335"/>
      <c r="FB50" s="335"/>
      <c r="FC50" s="335"/>
      <c r="FD50" s="335"/>
      <c r="FE50" s="335"/>
      <c r="FF50" s="335"/>
      <c r="FG50" s="335"/>
      <c r="FH50" s="335"/>
      <c r="FI50" s="335"/>
      <c r="FJ50" s="335"/>
      <c r="FK50" s="335"/>
      <c r="FL50" s="335"/>
      <c r="FM50" s="335"/>
      <c r="FN50" s="335"/>
      <c r="FO50" s="335"/>
      <c r="FP50" s="335"/>
      <c r="FQ50" s="335"/>
      <c r="FR50" s="335"/>
      <c r="FS50" s="335"/>
      <c r="FT50" s="335"/>
      <c r="FU50" s="335"/>
      <c r="FV50" s="335"/>
      <c r="FW50" s="335"/>
      <c r="FX50" s="335"/>
      <c r="FY50" s="335"/>
      <c r="FZ50" s="335"/>
      <c r="GA50" s="335"/>
      <c r="GB50" s="335"/>
      <c r="GC50" s="335"/>
      <c r="GD50" s="335"/>
      <c r="GE50" s="335"/>
      <c r="GF50" s="335"/>
      <c r="GG50" s="335"/>
      <c r="GH50" s="335"/>
      <c r="GI50" s="335"/>
      <c r="GJ50" s="335"/>
      <c r="GK50" s="335"/>
      <c r="GL50" s="335"/>
      <c r="GM50" s="335"/>
      <c r="GN50" s="335"/>
      <c r="GO50" s="335"/>
      <c r="GP50" s="335"/>
      <c r="GQ50" s="335"/>
      <c r="GR50" s="335"/>
      <c r="GS50" s="335"/>
      <c r="GT50" s="335"/>
      <c r="GU50" s="335"/>
      <c r="GV50" s="335"/>
      <c r="GW50" s="335"/>
      <c r="GX50" s="335"/>
      <c r="GY50" s="335"/>
      <c r="GZ50" s="335"/>
      <c r="HA50" s="335"/>
      <c r="HB50" s="335"/>
      <c r="HC50" s="335"/>
      <c r="HD50" s="335"/>
      <c r="HE50" s="335"/>
      <c r="HF50" s="335"/>
      <c r="HG50" s="335"/>
      <c r="HH50" s="335"/>
      <c r="HI50" s="335"/>
      <c r="HJ50" s="335"/>
      <c r="HK50" s="335"/>
      <c r="HL50" s="335"/>
      <c r="HM50" s="335"/>
    </row>
    <row r="51" spans="1:236" x14ac:dyDescent="0.25">
      <c r="A51" s="335" t="s">
        <v>234</v>
      </c>
      <c r="B51" s="335"/>
      <c r="C51" s="335"/>
      <c r="D51" s="390">
        <f>IF(C15&gt;833000,C15-833000,0)</f>
        <v>0</v>
      </c>
      <c r="E51" s="363" t="s">
        <v>41</v>
      </c>
      <c r="F51" s="364" t="s">
        <v>8</v>
      </c>
      <c r="G51" s="439"/>
      <c r="H51" s="439"/>
      <c r="I51" s="439">
        <f>'Rider Rates'!$B$126</f>
        <v>0</v>
      </c>
      <c r="J51" s="439">
        <f>SUM(G51:I51)</f>
        <v>0</v>
      </c>
      <c r="K51" s="366" t="s">
        <v>42</v>
      </c>
      <c r="L51" s="440"/>
      <c r="M51" s="440"/>
      <c r="N51" s="440">
        <f>D51*J51</f>
        <v>0</v>
      </c>
      <c r="O51" s="440">
        <f>SUM(L51:N51)</f>
        <v>0</v>
      </c>
      <c r="P51" s="408">
        <f>'Rider Rates'!$E$126</f>
        <v>45658</v>
      </c>
      <c r="Q51" s="385"/>
      <c r="R51" s="382"/>
      <c r="S51" s="376"/>
      <c r="T51" s="377"/>
      <c r="U51" s="335"/>
      <c r="V51" s="378"/>
      <c r="W51" s="335"/>
      <c r="X51" s="335"/>
      <c r="Y51" s="335"/>
      <c r="Z51" s="335"/>
      <c r="AA51" s="335"/>
      <c r="AB51" s="335"/>
      <c r="AC51" s="335"/>
      <c r="AD51" s="335"/>
      <c r="AE51" s="335"/>
      <c r="AF51" s="335"/>
      <c r="AG51" s="335"/>
      <c r="AH51" s="335"/>
      <c r="AI51" s="335"/>
      <c r="AJ51" s="335"/>
      <c r="AK51" s="335"/>
      <c r="AL51" s="335"/>
      <c r="AM51" s="335"/>
      <c r="AN51" s="335"/>
      <c r="AO51" s="335"/>
      <c r="AP51" s="335"/>
      <c r="AQ51" s="335"/>
      <c r="AR51" s="335"/>
      <c r="AS51" s="335"/>
      <c r="AT51" s="335"/>
      <c r="AU51" s="335"/>
      <c r="AV51" s="335"/>
      <c r="AW51" s="335"/>
      <c r="AX51" s="335"/>
      <c r="AY51" s="335"/>
      <c r="AZ51" s="335"/>
      <c r="BA51" s="335"/>
      <c r="BB51" s="335"/>
      <c r="BC51" s="335"/>
      <c r="BD51" s="335"/>
      <c r="BE51" s="335"/>
      <c r="BF51" s="335"/>
      <c r="BG51" s="335"/>
      <c r="BH51" s="335"/>
      <c r="BI51" s="335"/>
      <c r="BJ51" s="335"/>
      <c r="BK51" s="335"/>
      <c r="BL51" s="335"/>
      <c r="BM51" s="335"/>
      <c r="BN51" s="335"/>
      <c r="BO51" s="335"/>
      <c r="BP51" s="335"/>
      <c r="BQ51" s="335"/>
      <c r="BR51" s="335"/>
      <c r="BS51" s="335"/>
      <c r="BT51" s="335"/>
      <c r="BU51" s="335"/>
      <c r="BV51" s="335"/>
      <c r="BW51" s="335"/>
      <c r="BX51" s="335"/>
      <c r="BY51" s="335"/>
      <c r="BZ51" s="335"/>
      <c r="CA51" s="335"/>
      <c r="CB51" s="335"/>
      <c r="CC51" s="335"/>
      <c r="CD51" s="335"/>
      <c r="CE51" s="335"/>
      <c r="CF51" s="335"/>
      <c r="CG51" s="335"/>
      <c r="CH51" s="335"/>
      <c r="CI51" s="335"/>
      <c r="CJ51" s="335"/>
      <c r="CK51" s="335"/>
      <c r="CL51" s="335"/>
      <c r="CM51" s="335"/>
      <c r="CN51" s="335"/>
      <c r="CO51" s="335"/>
      <c r="CP51" s="335"/>
      <c r="CQ51" s="335"/>
      <c r="CR51" s="335"/>
      <c r="CS51" s="335"/>
      <c r="CT51" s="335"/>
      <c r="CU51" s="335"/>
      <c r="CV51" s="335"/>
      <c r="CW51" s="335"/>
      <c r="CX51" s="335"/>
      <c r="CY51" s="335"/>
      <c r="CZ51" s="335"/>
      <c r="DA51" s="335"/>
      <c r="DB51" s="335"/>
      <c r="DC51" s="335"/>
      <c r="DD51" s="335"/>
      <c r="DE51" s="335"/>
      <c r="DF51" s="335"/>
      <c r="DG51" s="335"/>
      <c r="DH51" s="335"/>
      <c r="DI51" s="335"/>
      <c r="DJ51" s="335"/>
      <c r="DK51" s="335"/>
      <c r="DL51" s="335"/>
      <c r="DM51" s="335"/>
      <c r="DN51" s="335"/>
      <c r="DO51" s="335"/>
      <c r="DP51" s="335"/>
      <c r="DQ51" s="335"/>
      <c r="DR51" s="335"/>
      <c r="DS51" s="335"/>
      <c r="DT51" s="335"/>
      <c r="DU51" s="335"/>
      <c r="DV51" s="335"/>
      <c r="DW51" s="335"/>
      <c r="DX51" s="335"/>
      <c r="DY51" s="335"/>
      <c r="DZ51" s="335"/>
      <c r="EA51" s="335"/>
      <c r="EB51" s="335"/>
      <c r="EC51" s="335"/>
      <c r="ED51" s="335"/>
      <c r="EE51" s="335"/>
      <c r="EF51" s="335"/>
      <c r="EG51" s="335"/>
      <c r="EH51" s="335"/>
      <c r="EI51" s="335"/>
      <c r="EJ51" s="335"/>
      <c r="EK51" s="335"/>
      <c r="EL51" s="335"/>
      <c r="EM51" s="335"/>
      <c r="EN51" s="335"/>
      <c r="EO51" s="335"/>
      <c r="EP51" s="335"/>
      <c r="EQ51" s="335"/>
      <c r="ER51" s="335"/>
      <c r="ES51" s="335"/>
      <c r="ET51" s="335"/>
      <c r="EU51" s="335"/>
      <c r="EV51" s="335"/>
      <c r="EW51" s="335"/>
      <c r="EX51" s="335"/>
      <c r="EY51" s="335"/>
      <c r="EZ51" s="335"/>
      <c r="FA51" s="335"/>
      <c r="FB51" s="335"/>
      <c r="FC51" s="335"/>
      <c r="FD51" s="335"/>
      <c r="FE51" s="335"/>
      <c r="FF51" s="335"/>
      <c r="FG51" s="335"/>
      <c r="FH51" s="335"/>
      <c r="FI51" s="335"/>
      <c r="FJ51" s="335"/>
      <c r="FK51" s="335"/>
      <c r="FL51" s="335"/>
      <c r="FM51" s="335"/>
      <c r="FN51" s="335"/>
      <c r="FO51" s="335"/>
      <c r="FP51" s="335"/>
      <c r="FQ51" s="335"/>
      <c r="FR51" s="335"/>
      <c r="FS51" s="335"/>
      <c r="FT51" s="335"/>
      <c r="FU51" s="335"/>
      <c r="FV51" s="335"/>
      <c r="FW51" s="335"/>
      <c r="FX51" s="335"/>
      <c r="FY51" s="335"/>
      <c r="FZ51" s="335"/>
      <c r="GA51" s="335"/>
      <c r="GB51" s="335"/>
      <c r="GC51" s="335"/>
      <c r="GD51" s="335"/>
      <c r="GE51" s="335"/>
      <c r="GF51" s="335"/>
      <c r="GG51" s="335"/>
      <c r="GH51" s="335"/>
      <c r="GI51" s="335"/>
      <c r="GJ51" s="335"/>
      <c r="GK51" s="335"/>
      <c r="GL51" s="335"/>
      <c r="GM51" s="335"/>
      <c r="GN51" s="335"/>
      <c r="GO51" s="335"/>
      <c r="GP51" s="335"/>
      <c r="GQ51" s="335"/>
      <c r="GR51" s="335"/>
      <c r="GS51" s="335"/>
      <c r="GT51" s="335"/>
      <c r="GU51" s="335"/>
      <c r="GV51" s="335"/>
      <c r="GW51" s="335"/>
      <c r="GX51" s="335"/>
      <c r="GY51" s="335"/>
      <c r="GZ51" s="335"/>
      <c r="HA51" s="335"/>
      <c r="HB51" s="335"/>
      <c r="HC51" s="335"/>
      <c r="HD51" s="335"/>
      <c r="HE51" s="335"/>
      <c r="HF51" s="335"/>
      <c r="HG51" s="335"/>
      <c r="HH51" s="335"/>
      <c r="HI51" s="335"/>
      <c r="HJ51" s="335"/>
      <c r="HK51" s="335"/>
      <c r="HL51" s="335"/>
      <c r="HM51" s="335"/>
    </row>
    <row r="52" spans="1:236" x14ac:dyDescent="0.25">
      <c r="A52" s="396" t="s">
        <v>242</v>
      </c>
      <c r="B52" s="335"/>
      <c r="C52" s="335"/>
      <c r="D52" s="362">
        <f>C15</f>
        <v>0</v>
      </c>
      <c r="E52" s="363" t="s">
        <v>41</v>
      </c>
      <c r="F52" s="357" t="s">
        <v>8</v>
      </c>
      <c r="G52" s="388"/>
      <c r="H52" s="388"/>
      <c r="I52" s="388">
        <f>'Rider Rates'!$B$130</f>
        <v>0</v>
      </c>
      <c r="J52" s="395">
        <f>SUM(G52:I52)</f>
        <v>0</v>
      </c>
      <c r="K52" s="366" t="s">
        <v>42</v>
      </c>
      <c r="L52" s="250"/>
      <c r="M52" s="250"/>
      <c r="N52" s="250">
        <f>D52*J52</f>
        <v>0</v>
      </c>
      <c r="O52" s="250">
        <f>SUM(L52:N52)</f>
        <v>0</v>
      </c>
      <c r="P52" s="360">
        <f>'Rider Rates'!$D$130</f>
        <v>44531</v>
      </c>
      <c r="Q52" s="385"/>
      <c r="R52" s="382"/>
      <c r="S52" s="376"/>
      <c r="T52" s="377"/>
      <c r="U52" s="335"/>
      <c r="V52" s="378"/>
      <c r="W52" s="335"/>
      <c r="X52" s="335"/>
      <c r="Y52" s="335"/>
      <c r="Z52" s="335"/>
      <c r="AA52" s="335"/>
      <c r="AB52" s="335"/>
      <c r="AC52" s="335"/>
      <c r="AD52" s="335"/>
      <c r="AE52" s="335"/>
      <c r="AF52" s="335"/>
      <c r="AG52" s="335"/>
      <c r="AH52" s="335"/>
      <c r="AI52" s="335"/>
      <c r="AJ52" s="335"/>
      <c r="AK52" s="335"/>
      <c r="AL52" s="335"/>
      <c r="AM52" s="335"/>
      <c r="AN52" s="335"/>
      <c r="AO52" s="335"/>
      <c r="AP52" s="335"/>
      <c r="AQ52" s="335"/>
      <c r="AR52" s="335"/>
      <c r="AS52" s="335"/>
      <c r="AT52" s="335"/>
      <c r="AU52" s="335"/>
      <c r="AV52" s="335"/>
      <c r="AW52" s="335"/>
      <c r="AX52" s="335"/>
      <c r="AY52" s="335"/>
      <c r="AZ52" s="335"/>
      <c r="BA52" s="335"/>
      <c r="BB52" s="335"/>
      <c r="BC52" s="335"/>
      <c r="BD52" s="335"/>
      <c r="BE52" s="335"/>
      <c r="BF52" s="335"/>
      <c r="BG52" s="335"/>
      <c r="BH52" s="335"/>
      <c r="BI52" s="335"/>
      <c r="BJ52" s="335"/>
      <c r="BK52" s="335"/>
      <c r="BL52" s="335"/>
      <c r="BM52" s="335"/>
      <c r="BN52" s="335"/>
      <c r="BO52" s="335"/>
      <c r="BP52" s="335"/>
      <c r="BQ52" s="335"/>
      <c r="BR52" s="335"/>
      <c r="BS52" s="335"/>
      <c r="BT52" s="335"/>
      <c r="BU52" s="335"/>
      <c r="BV52" s="335"/>
      <c r="BW52" s="335"/>
      <c r="BX52" s="335"/>
      <c r="BY52" s="335"/>
      <c r="BZ52" s="335"/>
      <c r="CA52" s="335"/>
      <c r="CB52" s="335"/>
      <c r="CC52" s="335"/>
      <c r="CD52" s="335"/>
      <c r="CE52" s="335"/>
      <c r="CF52" s="335"/>
      <c r="CG52" s="335"/>
      <c r="CH52" s="335"/>
      <c r="CI52" s="335"/>
      <c r="CJ52" s="335"/>
      <c r="CK52" s="335"/>
      <c r="CL52" s="335"/>
      <c r="CM52" s="335"/>
      <c r="CN52" s="335"/>
      <c r="CO52" s="335"/>
      <c r="CP52" s="335"/>
      <c r="CQ52" s="335"/>
      <c r="CR52" s="335"/>
      <c r="CS52" s="335"/>
      <c r="CT52" s="335"/>
      <c r="CU52" s="335"/>
      <c r="CV52" s="335"/>
      <c r="CW52" s="335"/>
      <c r="CX52" s="335"/>
      <c r="CY52" s="335"/>
      <c r="CZ52" s="335"/>
      <c r="DA52" s="335"/>
      <c r="DB52" s="335"/>
      <c r="DC52" s="335"/>
      <c r="DD52" s="335"/>
      <c r="DE52" s="335"/>
      <c r="DF52" s="335"/>
      <c r="DG52" s="335"/>
      <c r="DH52" s="335"/>
      <c r="DI52" s="335"/>
      <c r="DJ52" s="335"/>
      <c r="DK52" s="335"/>
      <c r="DL52" s="335"/>
      <c r="DM52" s="335"/>
      <c r="DN52" s="335"/>
      <c r="DO52" s="335"/>
      <c r="DP52" s="335"/>
      <c r="DQ52" s="335"/>
      <c r="DR52" s="335"/>
      <c r="DS52" s="335"/>
      <c r="DT52" s="335"/>
      <c r="DU52" s="335"/>
      <c r="DV52" s="335"/>
      <c r="DW52" s="335"/>
      <c r="DX52" s="335"/>
      <c r="DY52" s="335"/>
      <c r="DZ52" s="335"/>
      <c r="EA52" s="335"/>
      <c r="EB52" s="335"/>
      <c r="EC52" s="335"/>
      <c r="ED52" s="335"/>
      <c r="EE52" s="335"/>
      <c r="EF52" s="335"/>
      <c r="EG52" s="335"/>
      <c r="EH52" s="335"/>
      <c r="EI52" s="335"/>
      <c r="EJ52" s="335"/>
      <c r="EK52" s="335"/>
      <c r="EL52" s="335"/>
      <c r="EM52" s="335"/>
      <c r="EN52" s="335"/>
      <c r="EO52" s="335"/>
      <c r="EP52" s="335"/>
      <c r="EQ52" s="335"/>
      <c r="ER52" s="335"/>
      <c r="ES52" s="335"/>
      <c r="ET52" s="335"/>
      <c r="EU52" s="335"/>
      <c r="EV52" s="335"/>
      <c r="EW52" s="335"/>
      <c r="EX52" s="335"/>
      <c r="EY52" s="335"/>
      <c r="EZ52" s="335"/>
      <c r="FA52" s="335"/>
      <c r="FB52" s="335"/>
      <c r="FC52" s="335"/>
      <c r="FD52" s="335"/>
      <c r="FE52" s="335"/>
      <c r="FF52" s="335"/>
      <c r="FG52" s="335"/>
      <c r="FH52" s="335"/>
      <c r="FI52" s="335"/>
      <c r="FJ52" s="335"/>
      <c r="FK52" s="335"/>
      <c r="FL52" s="335"/>
      <c r="FM52" s="335"/>
      <c r="FN52" s="335"/>
      <c r="FO52" s="335"/>
      <c r="FP52" s="335"/>
      <c r="FQ52" s="335"/>
      <c r="FR52" s="335"/>
      <c r="FS52" s="335"/>
      <c r="FT52" s="335"/>
      <c r="FU52" s="335"/>
      <c r="FV52" s="335"/>
      <c r="FW52" s="335"/>
      <c r="FX52" s="335"/>
      <c r="FY52" s="335"/>
      <c r="FZ52" s="335"/>
      <c r="GA52" s="335"/>
      <c r="GB52" s="335"/>
      <c r="GC52" s="335"/>
      <c r="GD52" s="335"/>
      <c r="GE52" s="335"/>
      <c r="GF52" s="335"/>
      <c r="GG52" s="335"/>
      <c r="GH52" s="335"/>
      <c r="GI52" s="335"/>
      <c r="GJ52" s="335"/>
      <c r="GK52" s="335"/>
      <c r="GL52" s="335"/>
      <c r="GM52" s="335"/>
      <c r="GN52" s="335"/>
      <c r="GO52" s="335"/>
      <c r="GP52" s="335"/>
      <c r="GQ52" s="335"/>
      <c r="GR52" s="335"/>
      <c r="GS52" s="335"/>
      <c r="GT52" s="335"/>
      <c r="GU52" s="335"/>
      <c r="GV52" s="335"/>
      <c r="GW52" s="335"/>
      <c r="GX52" s="335"/>
      <c r="GY52" s="335"/>
      <c r="GZ52" s="335"/>
      <c r="HA52" s="335"/>
      <c r="HB52" s="335"/>
      <c r="HC52" s="335"/>
      <c r="HD52" s="335"/>
      <c r="HE52" s="335"/>
      <c r="HF52" s="335"/>
      <c r="HG52" s="335"/>
      <c r="HH52" s="335"/>
      <c r="HI52" s="335"/>
      <c r="HJ52" s="335"/>
      <c r="HK52" s="335"/>
      <c r="HL52" s="335"/>
      <c r="HM52" s="335"/>
    </row>
    <row r="53" spans="1:236" x14ac:dyDescent="0.25">
      <c r="A53" s="396" t="s">
        <v>241</v>
      </c>
      <c r="B53" s="335"/>
      <c r="C53" s="335"/>
      <c r="D53" s="362"/>
      <c r="E53" s="363" t="s">
        <v>115</v>
      </c>
      <c r="F53" s="364" t="s">
        <v>8</v>
      </c>
      <c r="G53" s="406"/>
      <c r="H53" s="406"/>
      <c r="I53" s="406">
        <f>'Rider Rates'!$B$137</f>
        <v>0</v>
      </c>
      <c r="J53" s="406">
        <f>SUM(G53:I53)</f>
        <v>0</v>
      </c>
      <c r="K53" s="366"/>
      <c r="L53" s="407"/>
      <c r="M53" s="407"/>
      <c r="N53" s="407">
        <f>J53</f>
        <v>0</v>
      </c>
      <c r="O53" s="407">
        <f>SUM(L53:N53)</f>
        <v>0</v>
      </c>
      <c r="P53" s="408">
        <f>'Rider Rates'!$D$137</f>
        <v>44531</v>
      </c>
      <c r="Q53" s="385"/>
      <c r="R53" s="382"/>
      <c r="S53" s="376"/>
      <c r="T53" s="377"/>
      <c r="U53" s="335"/>
      <c r="V53" s="378"/>
      <c r="W53" s="335"/>
      <c r="X53" s="335"/>
      <c r="Y53" s="335"/>
      <c r="Z53" s="335"/>
      <c r="AA53" s="335"/>
      <c r="AB53" s="335"/>
      <c r="AC53" s="335"/>
      <c r="AD53" s="335"/>
      <c r="AE53" s="335"/>
      <c r="AF53" s="335"/>
      <c r="AG53" s="335"/>
      <c r="AH53" s="335"/>
      <c r="AI53" s="335"/>
      <c r="AJ53" s="335"/>
      <c r="AK53" s="335"/>
      <c r="AL53" s="335"/>
      <c r="AM53" s="335"/>
      <c r="AN53" s="335"/>
      <c r="AO53" s="335"/>
      <c r="AP53" s="335"/>
      <c r="AQ53" s="335"/>
      <c r="AR53" s="335"/>
      <c r="AS53" s="335"/>
      <c r="AT53" s="335"/>
      <c r="AU53" s="335"/>
      <c r="AV53" s="335"/>
      <c r="AW53" s="335"/>
      <c r="AX53" s="335"/>
      <c r="AY53" s="335"/>
      <c r="AZ53" s="335"/>
      <c r="BA53" s="335"/>
      <c r="BB53" s="335"/>
      <c r="BC53" s="335"/>
      <c r="BD53" s="335"/>
      <c r="BE53" s="335"/>
      <c r="BF53" s="335"/>
      <c r="BG53" s="335"/>
      <c r="BH53" s="335"/>
      <c r="BI53" s="335"/>
      <c r="BJ53" s="335"/>
      <c r="BK53" s="335"/>
      <c r="BL53" s="335"/>
      <c r="BM53" s="335"/>
      <c r="BN53" s="335"/>
      <c r="BO53" s="335"/>
      <c r="BP53" s="335"/>
      <c r="BQ53" s="335"/>
      <c r="BR53" s="335"/>
      <c r="BS53" s="335"/>
      <c r="BT53" s="335"/>
      <c r="BU53" s="335"/>
      <c r="BV53" s="335"/>
      <c r="BW53" s="335"/>
      <c r="BX53" s="335"/>
      <c r="BY53" s="335"/>
      <c r="BZ53" s="335"/>
      <c r="CA53" s="335"/>
      <c r="CB53" s="335"/>
      <c r="CC53" s="335"/>
      <c r="CD53" s="335"/>
      <c r="CE53" s="335"/>
      <c r="CF53" s="335"/>
      <c r="CG53" s="335"/>
      <c r="CH53" s="335"/>
      <c r="CI53" s="335"/>
      <c r="CJ53" s="335"/>
      <c r="CK53" s="335"/>
      <c r="CL53" s="335"/>
      <c r="CM53" s="335"/>
      <c r="CN53" s="335"/>
      <c r="CO53" s="335"/>
      <c r="CP53" s="335"/>
      <c r="CQ53" s="335"/>
      <c r="CR53" s="335"/>
      <c r="CS53" s="335"/>
      <c r="CT53" s="335"/>
      <c r="CU53" s="335"/>
      <c r="CV53" s="335"/>
      <c r="CW53" s="335"/>
      <c r="CX53" s="335"/>
      <c r="CY53" s="335"/>
      <c r="CZ53" s="335"/>
      <c r="DA53" s="335"/>
      <c r="DB53" s="335"/>
      <c r="DC53" s="335"/>
      <c r="DD53" s="335"/>
      <c r="DE53" s="335"/>
      <c r="DF53" s="335"/>
      <c r="DG53" s="335"/>
      <c r="DH53" s="335"/>
      <c r="DI53" s="335"/>
      <c r="DJ53" s="335"/>
      <c r="DK53" s="335"/>
      <c r="DL53" s="335"/>
      <c r="DM53" s="335"/>
      <c r="DN53" s="335"/>
      <c r="DO53" s="335"/>
      <c r="DP53" s="335"/>
      <c r="DQ53" s="335"/>
      <c r="DR53" s="335"/>
      <c r="DS53" s="335"/>
      <c r="DT53" s="335"/>
      <c r="DU53" s="335"/>
      <c r="DV53" s="335"/>
      <c r="DW53" s="335"/>
      <c r="DX53" s="335"/>
      <c r="DY53" s="335"/>
      <c r="DZ53" s="335"/>
      <c r="EA53" s="335"/>
      <c r="EB53" s="335"/>
      <c r="EC53" s="335"/>
      <c r="ED53" s="335"/>
      <c r="EE53" s="335"/>
      <c r="EF53" s="335"/>
      <c r="EG53" s="335"/>
      <c r="EH53" s="335"/>
      <c r="EI53" s="335"/>
      <c r="EJ53" s="335"/>
      <c r="EK53" s="335"/>
      <c r="EL53" s="335"/>
      <c r="EM53" s="335"/>
      <c r="EN53" s="335"/>
      <c r="EO53" s="335"/>
      <c r="EP53" s="335"/>
      <c r="EQ53" s="335"/>
      <c r="ER53" s="335"/>
      <c r="ES53" s="335"/>
      <c r="ET53" s="335"/>
      <c r="EU53" s="335"/>
      <c r="EV53" s="335"/>
      <c r="EW53" s="335"/>
      <c r="EX53" s="335"/>
      <c r="EY53" s="335"/>
      <c r="EZ53" s="335"/>
      <c r="FA53" s="335"/>
      <c r="FB53" s="335"/>
      <c r="FC53" s="335"/>
      <c r="FD53" s="335"/>
      <c r="FE53" s="335"/>
      <c r="FF53" s="335"/>
      <c r="FG53" s="335"/>
      <c r="FH53" s="335"/>
      <c r="FI53" s="335"/>
      <c r="FJ53" s="335"/>
      <c r="FK53" s="335"/>
      <c r="FL53" s="335"/>
      <c r="FM53" s="335"/>
      <c r="FN53" s="335"/>
      <c r="FO53" s="335"/>
      <c r="FP53" s="335"/>
      <c r="FQ53" s="335"/>
      <c r="FR53" s="335"/>
      <c r="FS53" s="335"/>
      <c r="FT53" s="335"/>
      <c r="FU53" s="335"/>
      <c r="FV53" s="335"/>
      <c r="FW53" s="335"/>
      <c r="FX53" s="335"/>
      <c r="FY53" s="335"/>
      <c r="FZ53" s="335"/>
      <c r="GA53" s="335"/>
      <c r="GB53" s="335"/>
      <c r="GC53" s="335"/>
      <c r="GD53" s="335"/>
      <c r="GE53" s="335"/>
      <c r="GF53" s="335"/>
      <c r="GG53" s="335"/>
      <c r="GH53" s="335"/>
      <c r="GI53" s="335"/>
      <c r="GJ53" s="335"/>
      <c r="GK53" s="335"/>
      <c r="GL53" s="335"/>
      <c r="GM53" s="335"/>
      <c r="GN53" s="335"/>
      <c r="GO53" s="335"/>
      <c r="GP53" s="335"/>
      <c r="GQ53" s="335"/>
      <c r="GR53" s="335"/>
      <c r="GS53" s="335"/>
      <c r="GT53" s="335"/>
      <c r="GU53" s="335"/>
      <c r="GV53" s="335"/>
      <c r="GW53" s="335"/>
      <c r="GX53" s="335"/>
      <c r="GY53" s="335"/>
      <c r="GZ53" s="335"/>
      <c r="HA53" s="335"/>
      <c r="HB53" s="335"/>
      <c r="HC53" s="335"/>
      <c r="HD53" s="335"/>
      <c r="HE53" s="335"/>
      <c r="HF53" s="335"/>
      <c r="HG53" s="335"/>
      <c r="HH53" s="335"/>
      <c r="HI53" s="335"/>
      <c r="HJ53" s="335"/>
      <c r="HK53" s="335"/>
      <c r="HL53" s="335"/>
      <c r="HM53" s="335"/>
    </row>
    <row r="54" spans="1:236" x14ac:dyDescent="0.25">
      <c r="A54" s="396" t="s">
        <v>243</v>
      </c>
      <c r="B54" s="335"/>
      <c r="C54" s="335"/>
      <c r="D54" s="362"/>
      <c r="E54" s="363"/>
      <c r="F54" s="364"/>
      <c r="G54" s="406"/>
      <c r="H54" s="406"/>
      <c r="I54" s="406"/>
      <c r="J54" s="406"/>
      <c r="K54" s="366"/>
      <c r="L54" s="407"/>
      <c r="M54" s="407"/>
      <c r="N54" s="407"/>
      <c r="O54" s="407"/>
      <c r="P54" s="408"/>
      <c r="Q54" s="385"/>
      <c r="R54" s="382"/>
      <c r="S54" s="376"/>
      <c r="T54" s="377"/>
      <c r="U54" s="335"/>
      <c r="V54" s="378"/>
      <c r="W54" s="335"/>
      <c r="X54" s="335"/>
      <c r="Y54" s="335"/>
      <c r="Z54" s="335"/>
      <c r="AA54" s="335"/>
      <c r="AB54" s="335"/>
      <c r="AC54" s="335"/>
      <c r="AD54" s="335"/>
      <c r="AE54" s="335"/>
      <c r="AF54" s="335"/>
      <c r="AG54" s="335"/>
      <c r="AH54" s="335"/>
      <c r="AI54" s="335"/>
      <c r="AJ54" s="335"/>
      <c r="AK54" s="335"/>
      <c r="AL54" s="335"/>
      <c r="AM54" s="335"/>
      <c r="AN54" s="335"/>
      <c r="AO54" s="335"/>
      <c r="AP54" s="335"/>
      <c r="AQ54" s="335"/>
      <c r="AR54" s="335"/>
      <c r="AS54" s="335"/>
      <c r="AT54" s="335"/>
      <c r="AU54" s="335"/>
      <c r="AV54" s="335"/>
      <c r="AW54" s="335"/>
      <c r="AX54" s="335"/>
      <c r="AY54" s="335"/>
      <c r="AZ54" s="335"/>
      <c r="BA54" s="335"/>
      <c r="BB54" s="335"/>
      <c r="BC54" s="335"/>
      <c r="BD54" s="335"/>
      <c r="BE54" s="335"/>
      <c r="BF54" s="335"/>
      <c r="BG54" s="335"/>
      <c r="BH54" s="335"/>
      <c r="BI54" s="335"/>
      <c r="BJ54" s="335"/>
      <c r="BK54" s="335"/>
      <c r="BL54" s="335"/>
      <c r="BM54" s="335"/>
      <c r="BN54" s="335"/>
      <c r="BO54" s="335"/>
      <c r="BP54" s="335"/>
      <c r="BQ54" s="335"/>
      <c r="BR54" s="335"/>
      <c r="BS54" s="335"/>
      <c r="BT54" s="335"/>
      <c r="BU54" s="335"/>
      <c r="BV54" s="335"/>
      <c r="BW54" s="335"/>
      <c r="BX54" s="335"/>
      <c r="BY54" s="335"/>
      <c r="BZ54" s="335"/>
      <c r="CA54" s="335"/>
      <c r="CB54" s="335"/>
      <c r="CC54" s="335"/>
      <c r="CD54" s="335"/>
      <c r="CE54" s="335"/>
      <c r="CF54" s="335"/>
      <c r="CG54" s="335"/>
      <c r="CH54" s="335"/>
      <c r="CI54" s="335"/>
      <c r="CJ54" s="335"/>
      <c r="CK54" s="335"/>
      <c r="CL54" s="335"/>
      <c r="CM54" s="335"/>
      <c r="CN54" s="335"/>
      <c r="CO54" s="335"/>
      <c r="CP54" s="335"/>
      <c r="CQ54" s="335"/>
      <c r="CR54" s="335"/>
      <c r="CS54" s="335"/>
      <c r="CT54" s="335"/>
      <c r="CU54" s="335"/>
      <c r="CV54" s="335"/>
      <c r="CW54" s="335"/>
      <c r="CX54" s="335"/>
      <c r="CY54" s="335"/>
      <c r="CZ54" s="335"/>
      <c r="DA54" s="335"/>
      <c r="DB54" s="335"/>
      <c r="DC54" s="335"/>
      <c r="DD54" s="335"/>
      <c r="DE54" s="335"/>
      <c r="DF54" s="335"/>
      <c r="DG54" s="335"/>
      <c r="DH54" s="335"/>
      <c r="DI54" s="335"/>
      <c r="DJ54" s="335"/>
      <c r="DK54" s="335"/>
      <c r="DL54" s="335"/>
      <c r="DM54" s="335"/>
      <c r="DN54" s="335"/>
      <c r="DO54" s="335"/>
      <c r="DP54" s="335"/>
      <c r="DQ54" s="335"/>
      <c r="DR54" s="335"/>
      <c r="DS54" s="335"/>
      <c r="DT54" s="335"/>
      <c r="DU54" s="335"/>
      <c r="DV54" s="335"/>
      <c r="DW54" s="335"/>
      <c r="DX54" s="335"/>
      <c r="DY54" s="335"/>
      <c r="DZ54" s="335"/>
      <c r="EA54" s="335"/>
      <c r="EB54" s="335"/>
      <c r="EC54" s="335"/>
      <c r="ED54" s="335"/>
      <c r="EE54" s="335"/>
      <c r="EF54" s="335"/>
      <c r="EG54" s="335"/>
      <c r="EH54" s="335"/>
      <c r="EI54" s="335"/>
      <c r="EJ54" s="335"/>
      <c r="EK54" s="335"/>
      <c r="EL54" s="335"/>
      <c r="EM54" s="335"/>
      <c r="EN54" s="335"/>
      <c r="EO54" s="335"/>
      <c r="EP54" s="335"/>
      <c r="EQ54" s="335"/>
      <c r="ER54" s="335"/>
      <c r="ES54" s="335"/>
      <c r="ET54" s="335"/>
      <c r="EU54" s="335"/>
      <c r="EV54" s="335"/>
      <c r="EW54" s="335"/>
      <c r="EX54" s="335"/>
      <c r="EY54" s="335"/>
      <c r="EZ54" s="335"/>
      <c r="FA54" s="335"/>
      <c r="FB54" s="335"/>
      <c r="FC54" s="335"/>
      <c r="FD54" s="335"/>
      <c r="FE54" s="335"/>
      <c r="FF54" s="335"/>
      <c r="FG54" s="335"/>
      <c r="FH54" s="335"/>
      <c r="FI54" s="335"/>
      <c r="FJ54" s="335"/>
      <c r="FK54" s="335"/>
      <c r="FL54" s="335"/>
      <c r="FM54" s="335"/>
      <c r="FN54" s="335"/>
      <c r="FO54" s="335"/>
      <c r="FP54" s="335"/>
      <c r="FQ54" s="335"/>
      <c r="FR54" s="335"/>
      <c r="FS54" s="335"/>
      <c r="FT54" s="335"/>
      <c r="FU54" s="335"/>
      <c r="FV54" s="335"/>
      <c r="FW54" s="335"/>
      <c r="FX54" s="335"/>
      <c r="FY54" s="335"/>
      <c r="FZ54" s="335"/>
      <c r="GA54" s="335"/>
      <c r="GB54" s="335"/>
      <c r="GC54" s="335"/>
      <c r="GD54" s="335"/>
      <c r="GE54" s="335"/>
      <c r="GF54" s="335"/>
      <c r="GG54" s="335"/>
      <c r="GH54" s="335"/>
      <c r="GI54" s="335"/>
      <c r="GJ54" s="335"/>
      <c r="GK54" s="335"/>
      <c r="GL54" s="335"/>
      <c r="GM54" s="335"/>
      <c r="GN54" s="335"/>
      <c r="GO54" s="335"/>
      <c r="GP54" s="335"/>
      <c r="GQ54" s="335"/>
      <c r="GR54" s="335"/>
      <c r="GS54" s="335"/>
      <c r="GT54" s="335"/>
      <c r="GU54" s="335"/>
      <c r="GV54" s="335"/>
      <c r="GW54" s="335"/>
      <c r="GX54" s="335"/>
      <c r="GY54" s="335"/>
      <c r="GZ54" s="335"/>
      <c r="HA54" s="335"/>
      <c r="HB54" s="335"/>
      <c r="HC54" s="335"/>
      <c r="HD54" s="335"/>
      <c r="HE54" s="335"/>
      <c r="HF54" s="335"/>
      <c r="HG54" s="335"/>
      <c r="HH54" s="335"/>
      <c r="HI54" s="335"/>
      <c r="HJ54" s="335"/>
      <c r="HK54" s="335"/>
      <c r="HL54" s="335"/>
      <c r="HM54" s="335"/>
    </row>
    <row r="55" spans="1:236" x14ac:dyDescent="0.25">
      <c r="A55" s="409" t="s">
        <v>71</v>
      </c>
      <c r="B55" s="346"/>
      <c r="C55" s="346"/>
      <c r="D55" s="410"/>
      <c r="E55" s="411"/>
      <c r="F55" s="412"/>
      <c r="G55" s="412"/>
      <c r="H55" s="412"/>
      <c r="I55" s="412"/>
      <c r="J55" s="412"/>
      <c r="K55" s="413"/>
      <c r="L55" s="414">
        <f>SUM(L27:L54)</f>
        <v>0</v>
      </c>
      <c r="M55" s="414">
        <f t="shared" ref="M55:O55" si="3">SUM(M27:M54)</f>
        <v>0</v>
      </c>
      <c r="N55" s="414">
        <f t="shared" si="3"/>
        <v>26.639999999999997</v>
      </c>
      <c r="O55" s="414">
        <f t="shared" si="3"/>
        <v>26.639999999999997</v>
      </c>
      <c r="P55" s="415"/>
      <c r="Q55" s="385"/>
      <c r="R55" s="382"/>
      <c r="S55" s="376"/>
      <c r="T55" s="377"/>
      <c r="U55" s="335"/>
      <c r="V55" s="378"/>
      <c r="W55" s="335"/>
      <c r="X55" s="335"/>
      <c r="Y55" s="335"/>
      <c r="Z55" s="335"/>
      <c r="AA55" s="335"/>
      <c r="AB55" s="335"/>
      <c r="AC55" s="335"/>
      <c r="AD55" s="335"/>
      <c r="AE55" s="335"/>
      <c r="AF55" s="335"/>
      <c r="AG55" s="335"/>
      <c r="AH55" s="335"/>
      <c r="AI55" s="335"/>
      <c r="AJ55" s="335"/>
      <c r="AK55" s="335"/>
      <c r="AL55" s="335"/>
      <c r="AM55" s="335"/>
      <c r="AN55" s="335"/>
      <c r="AO55" s="335"/>
      <c r="AP55" s="335"/>
      <c r="AQ55" s="335"/>
      <c r="AR55" s="335"/>
      <c r="AS55" s="335"/>
      <c r="AT55" s="335"/>
      <c r="AU55" s="335"/>
      <c r="AV55" s="335"/>
      <c r="AW55" s="335"/>
      <c r="AX55" s="335"/>
      <c r="AY55" s="335"/>
      <c r="AZ55" s="335"/>
      <c r="BA55" s="335"/>
      <c r="BB55" s="335"/>
      <c r="BC55" s="335"/>
      <c r="BD55" s="335"/>
      <c r="BE55" s="335"/>
      <c r="BF55" s="335"/>
      <c r="BG55" s="335"/>
      <c r="BH55" s="335"/>
      <c r="BI55" s="335"/>
      <c r="BJ55" s="335"/>
      <c r="BK55" s="335"/>
      <c r="BL55" s="335"/>
      <c r="BM55" s="335"/>
      <c r="BN55" s="335"/>
      <c r="BO55" s="335"/>
      <c r="BP55" s="335"/>
      <c r="BQ55" s="335"/>
      <c r="BR55" s="335"/>
      <c r="BS55" s="335"/>
      <c r="BT55" s="335"/>
      <c r="BU55" s="335"/>
      <c r="BV55" s="335"/>
      <c r="BW55" s="335"/>
      <c r="BX55" s="335"/>
      <c r="BY55" s="335"/>
      <c r="BZ55" s="335"/>
      <c r="CA55" s="335"/>
      <c r="CB55" s="335"/>
      <c r="CC55" s="335"/>
      <c r="CD55" s="335"/>
      <c r="CE55" s="335"/>
      <c r="CF55" s="335"/>
      <c r="CG55" s="335"/>
      <c r="CH55" s="335"/>
      <c r="CI55" s="335"/>
      <c r="CJ55" s="335"/>
      <c r="CK55" s="335"/>
      <c r="CL55" s="335"/>
      <c r="CM55" s="335"/>
      <c r="CN55" s="335"/>
      <c r="CO55" s="335"/>
      <c r="CP55" s="335"/>
      <c r="CQ55" s="335"/>
      <c r="CR55" s="335"/>
      <c r="CS55" s="335"/>
      <c r="CT55" s="335"/>
      <c r="CU55" s="335"/>
      <c r="CV55" s="335"/>
      <c r="CW55" s="335"/>
      <c r="CX55" s="335"/>
      <c r="CY55" s="335"/>
      <c r="CZ55" s="335"/>
      <c r="DA55" s="335"/>
      <c r="DB55" s="335"/>
      <c r="DC55" s="335"/>
      <c r="DD55" s="335"/>
      <c r="DE55" s="335"/>
      <c r="DF55" s="335"/>
      <c r="DG55" s="335"/>
      <c r="DH55" s="335"/>
      <c r="DI55" s="335"/>
      <c r="DJ55" s="335"/>
      <c r="DK55" s="335"/>
      <c r="DL55" s="335"/>
      <c r="DM55" s="335"/>
      <c r="DN55" s="335"/>
      <c r="DO55" s="335"/>
      <c r="DP55" s="335"/>
      <c r="DQ55" s="335"/>
      <c r="DR55" s="335"/>
      <c r="DS55" s="335"/>
      <c r="DT55" s="335"/>
      <c r="DU55" s="335"/>
      <c r="DV55" s="335"/>
      <c r="DW55" s="335"/>
      <c r="DX55" s="335"/>
      <c r="DY55" s="335"/>
      <c r="DZ55" s="335"/>
      <c r="EA55" s="335"/>
      <c r="EB55" s="335"/>
      <c r="EC55" s="335"/>
      <c r="ED55" s="335"/>
      <c r="EE55" s="335"/>
      <c r="EF55" s="335"/>
      <c r="EG55" s="335"/>
      <c r="EH55" s="335"/>
      <c r="EI55" s="335"/>
      <c r="EJ55" s="335"/>
      <c r="EK55" s="335"/>
      <c r="EL55" s="335"/>
      <c r="EM55" s="335"/>
      <c r="EN55" s="335"/>
      <c r="EO55" s="335"/>
      <c r="EP55" s="335"/>
      <c r="EQ55" s="335"/>
      <c r="ER55" s="335"/>
      <c r="ES55" s="335"/>
      <c r="ET55" s="335"/>
      <c r="EU55" s="335"/>
      <c r="EV55" s="335"/>
      <c r="EW55" s="335"/>
      <c r="EX55" s="335"/>
      <c r="EY55" s="335"/>
      <c r="EZ55" s="335"/>
      <c r="FA55" s="335"/>
      <c r="FB55" s="335"/>
      <c r="FC55" s="335"/>
      <c r="FD55" s="335"/>
      <c r="FE55" s="335"/>
      <c r="FF55" s="335"/>
      <c r="FG55" s="335"/>
      <c r="FH55" s="335"/>
      <c r="FI55" s="335"/>
      <c r="FJ55" s="335"/>
      <c r="FK55" s="335"/>
      <c r="FL55" s="335"/>
      <c r="FM55" s="335"/>
      <c r="FN55" s="335"/>
      <c r="FO55" s="335"/>
      <c r="FP55" s="335"/>
      <c r="FQ55" s="335"/>
      <c r="FR55" s="335"/>
      <c r="FS55" s="335"/>
      <c r="FT55" s="335"/>
      <c r="FU55" s="335"/>
      <c r="FV55" s="335"/>
      <c r="FW55" s="335"/>
      <c r="FX55" s="335"/>
      <c r="FY55" s="335"/>
      <c r="FZ55" s="335"/>
      <c r="GA55" s="335"/>
      <c r="GB55" s="335"/>
      <c r="GC55" s="335"/>
      <c r="GD55" s="335"/>
      <c r="GE55" s="335"/>
      <c r="GF55" s="335"/>
      <c r="GG55" s="335"/>
      <c r="GH55" s="335"/>
      <c r="GI55" s="335"/>
      <c r="GJ55" s="335"/>
      <c r="GK55" s="335"/>
      <c r="GL55" s="335"/>
      <c r="GM55" s="335"/>
      <c r="GN55" s="335"/>
      <c r="GO55" s="335"/>
      <c r="GP55" s="335"/>
      <c r="GQ55" s="335"/>
      <c r="GR55" s="335"/>
      <c r="GS55" s="335"/>
      <c r="GT55" s="335"/>
      <c r="GU55" s="335"/>
      <c r="GV55" s="335"/>
      <c r="GW55" s="335"/>
      <c r="GX55" s="335"/>
      <c r="GY55" s="335"/>
      <c r="GZ55" s="335"/>
      <c r="HA55" s="335"/>
      <c r="HB55" s="335"/>
      <c r="HC55" s="335"/>
      <c r="HD55" s="335"/>
      <c r="HE55" s="335"/>
      <c r="HF55" s="335"/>
      <c r="HG55" s="335"/>
      <c r="HH55" s="335"/>
      <c r="HI55" s="335"/>
      <c r="HJ55" s="335"/>
      <c r="HK55" s="335"/>
      <c r="HL55" s="335"/>
      <c r="HM55" s="335"/>
    </row>
    <row r="56" spans="1:236" x14ac:dyDescent="0.25">
      <c r="A56" s="335"/>
      <c r="B56" s="335"/>
      <c r="C56" s="335"/>
      <c r="D56" s="362"/>
      <c r="E56" s="397"/>
      <c r="F56" s="385"/>
      <c r="G56" s="385"/>
      <c r="H56" s="385"/>
      <c r="I56" s="385"/>
      <c r="J56" s="382"/>
      <c r="K56" s="366"/>
      <c r="L56" s="385"/>
      <c r="M56" s="385"/>
      <c r="N56" s="385"/>
      <c r="O56" s="385"/>
      <c r="P56" s="417"/>
      <c r="Q56" s="385"/>
      <c r="R56" s="382"/>
      <c r="S56" s="376"/>
      <c r="T56" s="377"/>
      <c r="U56" s="335"/>
      <c r="V56" s="378"/>
      <c r="W56" s="335"/>
      <c r="X56" s="335"/>
      <c r="Y56" s="335"/>
      <c r="Z56" s="335"/>
      <c r="AA56" s="335"/>
      <c r="AB56" s="335"/>
      <c r="AC56" s="335"/>
      <c r="AD56" s="335"/>
      <c r="AE56" s="335"/>
      <c r="AF56" s="335"/>
      <c r="AG56" s="335"/>
      <c r="AH56" s="335"/>
      <c r="AI56" s="335"/>
      <c r="AJ56" s="335"/>
      <c r="AK56" s="335"/>
      <c r="AL56" s="335"/>
      <c r="AM56" s="335"/>
      <c r="AN56" s="335"/>
      <c r="AO56" s="335"/>
      <c r="AP56" s="335"/>
      <c r="AQ56" s="335"/>
      <c r="AR56" s="335"/>
      <c r="AS56" s="335"/>
      <c r="AT56" s="335"/>
      <c r="AU56" s="335"/>
      <c r="AV56" s="335"/>
      <c r="AW56" s="335"/>
      <c r="AX56" s="335"/>
      <c r="AY56" s="335"/>
      <c r="AZ56" s="335"/>
      <c r="BA56" s="335"/>
      <c r="BB56" s="335"/>
      <c r="BC56" s="335"/>
      <c r="BD56" s="335"/>
      <c r="BE56" s="335"/>
      <c r="BF56" s="335"/>
      <c r="BG56" s="335"/>
      <c r="BH56" s="335"/>
      <c r="BI56" s="335"/>
      <c r="BJ56" s="335"/>
      <c r="BK56" s="335"/>
      <c r="BL56" s="335"/>
      <c r="BM56" s="335"/>
      <c r="BN56" s="335"/>
      <c r="BO56" s="335"/>
      <c r="BP56" s="335"/>
      <c r="BQ56" s="335"/>
      <c r="BR56" s="335"/>
      <c r="BS56" s="335"/>
      <c r="BT56" s="335"/>
      <c r="BU56" s="335"/>
      <c r="BV56" s="335"/>
      <c r="BW56" s="335"/>
      <c r="BX56" s="335"/>
      <c r="BY56" s="335"/>
      <c r="BZ56" s="335"/>
      <c r="CA56" s="335"/>
      <c r="CB56" s="335"/>
      <c r="CC56" s="335"/>
      <c r="CD56" s="335"/>
      <c r="CE56" s="335"/>
      <c r="CF56" s="335"/>
      <c r="CG56" s="335"/>
      <c r="CH56" s="335"/>
      <c r="CI56" s="335"/>
      <c r="CJ56" s="335"/>
      <c r="CK56" s="335"/>
      <c r="CL56" s="335"/>
      <c r="CM56" s="335"/>
      <c r="CN56" s="335"/>
      <c r="CO56" s="335"/>
      <c r="CP56" s="335"/>
      <c r="CQ56" s="335"/>
      <c r="CR56" s="335"/>
      <c r="CS56" s="335"/>
      <c r="CT56" s="335"/>
      <c r="CU56" s="335"/>
      <c r="CV56" s="335"/>
      <c r="CW56" s="335"/>
      <c r="CX56" s="335"/>
      <c r="CY56" s="335"/>
      <c r="CZ56" s="335"/>
      <c r="DA56" s="335"/>
      <c r="DB56" s="335"/>
      <c r="DC56" s="335"/>
      <c r="DD56" s="335"/>
      <c r="DE56" s="335"/>
      <c r="DF56" s="335"/>
      <c r="DG56" s="335"/>
      <c r="DH56" s="335"/>
      <c r="DI56" s="335"/>
      <c r="DJ56" s="335"/>
      <c r="DK56" s="335"/>
      <c r="DL56" s="335"/>
      <c r="DM56" s="335"/>
      <c r="DN56" s="335"/>
      <c r="DO56" s="335"/>
      <c r="DP56" s="335"/>
      <c r="DQ56" s="335"/>
      <c r="DR56" s="335"/>
      <c r="DS56" s="335"/>
      <c r="DT56" s="335"/>
      <c r="DU56" s="335"/>
      <c r="DV56" s="335"/>
      <c r="DW56" s="335"/>
      <c r="DX56" s="335"/>
      <c r="DY56" s="335"/>
      <c r="DZ56" s="335"/>
      <c r="EA56" s="335"/>
      <c r="EB56" s="335"/>
      <c r="EC56" s="335"/>
      <c r="ED56" s="335"/>
      <c r="EE56" s="335"/>
      <c r="EF56" s="335"/>
      <c r="EG56" s="335"/>
      <c r="EH56" s="335"/>
      <c r="EI56" s="335"/>
      <c r="EJ56" s="335"/>
      <c r="EK56" s="335"/>
      <c r="EL56" s="335"/>
      <c r="EM56" s="335"/>
      <c r="EN56" s="335"/>
      <c r="EO56" s="335"/>
      <c r="EP56" s="335"/>
      <c r="EQ56" s="335"/>
      <c r="ER56" s="335"/>
      <c r="ES56" s="335"/>
      <c r="ET56" s="335"/>
      <c r="EU56" s="335"/>
      <c r="EV56" s="335"/>
      <c r="EW56" s="335"/>
      <c r="EX56" s="335"/>
      <c r="EY56" s="335"/>
      <c r="EZ56" s="335"/>
      <c r="FA56" s="335"/>
      <c r="FB56" s="335"/>
      <c r="FC56" s="335"/>
      <c r="FD56" s="335"/>
      <c r="FE56" s="335"/>
      <c r="FF56" s="335"/>
      <c r="FG56" s="335"/>
      <c r="FH56" s="335"/>
      <c r="FI56" s="335"/>
      <c r="FJ56" s="335"/>
      <c r="FK56" s="335"/>
      <c r="FL56" s="335"/>
      <c r="FM56" s="335"/>
      <c r="FN56" s="335"/>
      <c r="FO56" s="335"/>
      <c r="FP56" s="335"/>
      <c r="FQ56" s="335"/>
      <c r="FR56" s="335"/>
      <c r="FS56" s="335"/>
      <c r="FT56" s="335"/>
      <c r="FU56" s="335"/>
      <c r="FV56" s="335"/>
      <c r="FW56" s="335"/>
      <c r="FX56" s="335"/>
      <c r="FY56" s="335"/>
      <c r="FZ56" s="335"/>
      <c r="GA56" s="335"/>
      <c r="GB56" s="335"/>
      <c r="GC56" s="335"/>
      <c r="GD56" s="335"/>
      <c r="GE56" s="335"/>
      <c r="GF56" s="335"/>
      <c r="GG56" s="335"/>
      <c r="GH56" s="335"/>
      <c r="GI56" s="335"/>
      <c r="GJ56" s="335"/>
      <c r="GK56" s="335"/>
      <c r="GL56" s="335"/>
      <c r="GM56" s="335"/>
      <c r="GN56" s="335"/>
      <c r="GO56" s="335"/>
      <c r="GP56" s="335"/>
      <c r="GQ56" s="335"/>
      <c r="GR56" s="335"/>
      <c r="GS56" s="335"/>
      <c r="GT56" s="335"/>
      <c r="GU56" s="335"/>
      <c r="GV56" s="335"/>
      <c r="GW56" s="335"/>
      <c r="GX56" s="335"/>
      <c r="GY56" s="335"/>
      <c r="GZ56" s="335"/>
      <c r="HA56" s="335"/>
      <c r="HB56" s="335"/>
      <c r="HC56" s="335"/>
      <c r="HD56" s="335"/>
      <c r="HE56" s="335"/>
      <c r="HF56" s="335"/>
      <c r="HG56" s="335"/>
      <c r="HH56" s="335"/>
      <c r="HI56" s="335"/>
      <c r="HJ56" s="335"/>
      <c r="HK56" s="335"/>
      <c r="HL56" s="335"/>
      <c r="HM56" s="335"/>
    </row>
    <row r="57" spans="1:236" x14ac:dyDescent="0.25">
      <c r="A57" s="446" t="s">
        <v>94</v>
      </c>
      <c r="B57" s="379"/>
      <c r="C57" s="379"/>
      <c r="D57" s="379"/>
      <c r="E57" s="379"/>
      <c r="F57" s="379"/>
      <c r="G57" s="379"/>
      <c r="H57" s="379"/>
      <c r="I57" s="379"/>
      <c r="J57" s="379"/>
      <c r="K57" s="379"/>
      <c r="L57" s="418">
        <f>L23+L55</f>
        <v>0</v>
      </c>
      <c r="M57" s="418">
        <f>M23+M55</f>
        <v>0</v>
      </c>
      <c r="N57" s="418">
        <f>N23+N55</f>
        <v>36.04</v>
      </c>
      <c r="O57" s="419">
        <f>O23+O55</f>
        <v>36.04</v>
      </c>
      <c r="P57" s="419"/>
      <c r="Q57" s="385"/>
      <c r="R57" s="442"/>
      <c r="S57" s="376"/>
      <c r="T57" s="377"/>
      <c r="U57" s="335"/>
      <c r="V57" s="376"/>
      <c r="W57" s="335"/>
      <c r="X57" s="335"/>
      <c r="Y57" s="335"/>
      <c r="Z57" s="335"/>
      <c r="AA57" s="335"/>
      <c r="AB57" s="335"/>
      <c r="AC57" s="335"/>
      <c r="AD57" s="335"/>
      <c r="AE57" s="335"/>
      <c r="AF57" s="335"/>
      <c r="AG57" s="335"/>
      <c r="AH57" s="335"/>
      <c r="AI57" s="335"/>
      <c r="AJ57" s="335"/>
      <c r="AK57" s="335"/>
      <c r="AL57" s="335"/>
      <c r="AM57" s="335"/>
      <c r="AN57" s="335"/>
      <c r="AO57" s="335"/>
      <c r="AP57" s="335"/>
      <c r="AQ57" s="335"/>
      <c r="AR57" s="335"/>
      <c r="AS57" s="335"/>
      <c r="AT57" s="335"/>
      <c r="AU57" s="335"/>
      <c r="AV57" s="335"/>
      <c r="AW57" s="335"/>
      <c r="AX57" s="335"/>
      <c r="AY57" s="335"/>
      <c r="AZ57" s="335"/>
      <c r="BA57" s="335"/>
      <c r="BB57" s="335"/>
      <c r="BC57" s="335"/>
      <c r="BD57" s="335"/>
      <c r="BE57" s="335"/>
      <c r="BF57" s="335"/>
      <c r="BG57" s="335"/>
      <c r="BH57" s="335"/>
      <c r="BI57" s="335"/>
      <c r="BJ57" s="335"/>
      <c r="BK57" s="335"/>
      <c r="BL57" s="335"/>
      <c r="BM57" s="335"/>
      <c r="BN57" s="335"/>
      <c r="BO57" s="335"/>
      <c r="BP57" s="335"/>
      <c r="BQ57" s="335"/>
      <c r="BR57" s="335"/>
      <c r="BS57" s="335"/>
      <c r="BT57" s="335"/>
      <c r="BU57" s="335"/>
      <c r="BV57" s="335"/>
      <c r="BW57" s="335"/>
      <c r="BX57" s="335"/>
      <c r="BY57" s="335"/>
      <c r="BZ57" s="335"/>
      <c r="CA57" s="335"/>
      <c r="CB57" s="335"/>
      <c r="CC57" s="335"/>
      <c r="CD57" s="335"/>
      <c r="CE57" s="335"/>
      <c r="CF57" s="335"/>
      <c r="CG57" s="335"/>
      <c r="CH57" s="335"/>
      <c r="CI57" s="335"/>
      <c r="CJ57" s="335"/>
      <c r="CK57" s="335"/>
      <c r="CL57" s="335"/>
      <c r="CM57" s="335"/>
      <c r="CN57" s="335"/>
      <c r="CO57" s="335"/>
      <c r="CP57" s="335"/>
      <c r="CQ57" s="335"/>
      <c r="CR57" s="335"/>
      <c r="CS57" s="335"/>
      <c r="CT57" s="335"/>
      <c r="CU57" s="335"/>
      <c r="CV57" s="335"/>
      <c r="CW57" s="335"/>
      <c r="CX57" s="335"/>
      <c r="CY57" s="335"/>
      <c r="CZ57" s="335"/>
      <c r="DA57" s="335"/>
      <c r="DB57" s="335"/>
      <c r="DC57" s="335"/>
      <c r="DD57" s="335"/>
      <c r="DE57" s="335"/>
      <c r="DF57" s="335"/>
      <c r="DG57" s="335"/>
      <c r="DH57" s="335"/>
      <c r="DI57" s="335"/>
      <c r="DJ57" s="335"/>
      <c r="DK57" s="335"/>
      <c r="DL57" s="335"/>
      <c r="DM57" s="335"/>
      <c r="DN57" s="335"/>
      <c r="DO57" s="335"/>
      <c r="DP57" s="335"/>
      <c r="DQ57" s="335"/>
      <c r="DR57" s="335"/>
      <c r="DS57" s="335"/>
      <c r="DT57" s="335"/>
      <c r="DU57" s="335"/>
      <c r="DV57" s="335"/>
      <c r="DW57" s="335"/>
      <c r="DX57" s="335"/>
      <c r="DY57" s="335"/>
      <c r="DZ57" s="335"/>
      <c r="EA57" s="335"/>
      <c r="EB57" s="335"/>
      <c r="EC57" s="335"/>
      <c r="ED57" s="335"/>
      <c r="EE57" s="335"/>
      <c r="EF57" s="335"/>
      <c r="EG57" s="335"/>
      <c r="EH57" s="335"/>
      <c r="EI57" s="335"/>
      <c r="EJ57" s="335"/>
      <c r="EK57" s="335"/>
      <c r="EL57" s="335"/>
      <c r="EM57" s="335"/>
      <c r="EN57" s="335"/>
      <c r="EO57" s="335"/>
      <c r="EP57" s="335"/>
      <c r="EQ57" s="335"/>
      <c r="ER57" s="335"/>
      <c r="ES57" s="335"/>
      <c r="ET57" s="335"/>
      <c r="EU57" s="335"/>
      <c r="EV57" s="335"/>
      <c r="EW57" s="335"/>
      <c r="EX57" s="335"/>
      <c r="EY57" s="335"/>
      <c r="EZ57" s="335"/>
      <c r="FA57" s="335"/>
      <c r="FB57" s="335"/>
      <c r="FC57" s="335"/>
      <c r="FD57" s="335"/>
      <c r="FE57" s="335"/>
      <c r="FF57" s="335"/>
      <c r="FG57" s="335"/>
      <c r="FH57" s="335"/>
      <c r="FI57" s="335"/>
      <c r="FJ57" s="335"/>
      <c r="FK57" s="335"/>
      <c r="FL57" s="335"/>
      <c r="FM57" s="335"/>
      <c r="FN57" s="335"/>
      <c r="FO57" s="335"/>
      <c r="FP57" s="335"/>
      <c r="FQ57" s="335"/>
      <c r="FR57" s="335"/>
      <c r="FS57" s="335"/>
      <c r="FT57" s="335"/>
      <c r="FU57" s="335"/>
      <c r="FV57" s="335"/>
      <c r="FW57" s="335"/>
      <c r="FX57" s="335"/>
      <c r="FY57" s="335"/>
      <c r="FZ57" s="335"/>
      <c r="GA57" s="335"/>
      <c r="GB57" s="335"/>
      <c r="GC57" s="335"/>
      <c r="GD57" s="335"/>
      <c r="GE57" s="335"/>
      <c r="GF57" s="335"/>
      <c r="GG57" s="335"/>
      <c r="GH57" s="335"/>
      <c r="GI57" s="335"/>
      <c r="GJ57" s="335"/>
      <c r="GK57" s="335"/>
      <c r="GL57" s="335"/>
      <c r="GM57" s="335"/>
      <c r="GN57" s="335"/>
      <c r="GO57" s="335"/>
      <c r="GP57" s="335"/>
      <c r="GQ57" s="335"/>
      <c r="GR57" s="335"/>
      <c r="GS57" s="335"/>
      <c r="GT57" s="335"/>
      <c r="GU57" s="335"/>
      <c r="GV57" s="335"/>
      <c r="GW57" s="335"/>
      <c r="GX57" s="335"/>
      <c r="GY57" s="335"/>
      <c r="GZ57" s="335"/>
      <c r="HA57" s="335"/>
      <c r="HB57" s="335"/>
      <c r="HC57" s="335"/>
      <c r="HD57" s="335"/>
      <c r="HE57" s="335"/>
      <c r="HF57" s="335"/>
      <c r="HG57" s="335"/>
      <c r="HH57" s="335"/>
      <c r="HI57" s="335"/>
      <c r="HJ57" s="335"/>
      <c r="HK57" s="335"/>
      <c r="HL57" s="335"/>
      <c r="HM57" s="335"/>
    </row>
    <row r="58" spans="1:236" x14ac:dyDescent="0.25">
      <c r="A58" s="335"/>
      <c r="B58" s="335"/>
      <c r="C58" s="335"/>
      <c r="D58" s="335"/>
      <c r="E58" s="335"/>
      <c r="F58" s="335"/>
      <c r="G58" s="335"/>
      <c r="H58" s="335"/>
      <c r="I58" s="335"/>
      <c r="J58" s="335"/>
      <c r="K58" s="335"/>
      <c r="L58" s="335"/>
      <c r="M58" s="335"/>
      <c r="Q58" s="383"/>
      <c r="R58" s="383"/>
      <c r="S58" s="383"/>
      <c r="T58" s="416"/>
      <c r="U58" s="335"/>
      <c r="V58" s="335"/>
      <c r="W58" s="335"/>
      <c r="X58" s="335"/>
      <c r="Y58" s="335"/>
      <c r="Z58" s="335"/>
      <c r="AA58" s="335"/>
      <c r="AB58" s="335"/>
      <c r="AC58" s="335"/>
      <c r="AD58" s="335"/>
      <c r="AE58" s="335"/>
      <c r="AF58" s="335"/>
      <c r="AG58" s="335"/>
      <c r="AH58" s="335"/>
      <c r="AI58" s="335"/>
      <c r="AJ58" s="335"/>
      <c r="AK58" s="335"/>
      <c r="AL58" s="335"/>
      <c r="AM58" s="335"/>
      <c r="AN58" s="335"/>
      <c r="AO58" s="335"/>
      <c r="AP58" s="335"/>
      <c r="AQ58" s="335"/>
      <c r="AR58" s="335"/>
      <c r="AS58" s="335"/>
      <c r="AT58" s="335"/>
      <c r="AU58" s="335"/>
      <c r="AV58" s="335"/>
      <c r="AW58" s="335"/>
      <c r="AX58" s="335"/>
      <c r="AY58" s="335"/>
      <c r="AZ58" s="335"/>
      <c r="BA58" s="335"/>
      <c r="BB58" s="335"/>
      <c r="BC58" s="335"/>
      <c r="BD58" s="335"/>
      <c r="BE58" s="335"/>
      <c r="BF58" s="335"/>
      <c r="BG58" s="335"/>
      <c r="BH58" s="335"/>
      <c r="BI58" s="335"/>
      <c r="BJ58" s="335"/>
      <c r="BK58" s="335"/>
      <c r="BL58" s="335"/>
      <c r="BM58" s="335"/>
      <c r="BN58" s="335"/>
      <c r="BO58" s="335"/>
      <c r="BP58" s="335"/>
      <c r="BQ58" s="335"/>
      <c r="BR58" s="335"/>
      <c r="BS58" s="335"/>
      <c r="BT58" s="335"/>
      <c r="BU58" s="335"/>
      <c r="BV58" s="335"/>
      <c r="BW58" s="335"/>
      <c r="BX58" s="335"/>
      <c r="BY58" s="335"/>
      <c r="BZ58" s="335"/>
      <c r="CA58" s="335"/>
      <c r="CB58" s="335"/>
      <c r="CC58" s="335"/>
      <c r="CD58" s="335"/>
      <c r="CE58" s="335"/>
      <c r="CF58" s="335"/>
      <c r="CG58" s="335"/>
      <c r="CH58" s="335"/>
      <c r="CI58" s="335"/>
      <c r="CJ58" s="335"/>
      <c r="CK58" s="335"/>
      <c r="CL58" s="335"/>
      <c r="CM58" s="335"/>
      <c r="CN58" s="335"/>
      <c r="CO58" s="335"/>
      <c r="CP58" s="335"/>
      <c r="CQ58" s="335"/>
      <c r="CR58" s="335"/>
      <c r="CS58" s="335"/>
      <c r="CT58" s="335"/>
      <c r="CU58" s="335"/>
      <c r="CV58" s="335"/>
      <c r="CW58" s="335"/>
      <c r="CX58" s="335"/>
      <c r="CY58" s="335"/>
      <c r="CZ58" s="335"/>
      <c r="DA58" s="335"/>
      <c r="DB58" s="335"/>
      <c r="DC58" s="335"/>
      <c r="DD58" s="335"/>
      <c r="DE58" s="335"/>
      <c r="DF58" s="335"/>
      <c r="DG58" s="335"/>
      <c r="DH58" s="335"/>
      <c r="DI58" s="335"/>
      <c r="DJ58" s="335"/>
      <c r="DK58" s="335"/>
      <c r="DL58" s="335"/>
      <c r="DM58" s="335"/>
      <c r="DN58" s="335"/>
      <c r="DO58" s="335"/>
      <c r="DP58" s="335"/>
      <c r="DQ58" s="335"/>
      <c r="DR58" s="335"/>
      <c r="DS58" s="335"/>
      <c r="DT58" s="335"/>
      <c r="DU58" s="335"/>
      <c r="DV58" s="335"/>
      <c r="DW58" s="335"/>
      <c r="DX58" s="335"/>
      <c r="DY58" s="335"/>
      <c r="DZ58" s="335"/>
      <c r="EA58" s="335"/>
      <c r="EB58" s="335"/>
      <c r="EC58" s="335"/>
      <c r="ED58" s="335"/>
      <c r="EE58" s="335"/>
      <c r="EF58" s="335"/>
      <c r="EG58" s="335"/>
      <c r="EH58" s="335"/>
      <c r="EI58" s="335"/>
      <c r="EJ58" s="335"/>
      <c r="EK58" s="335"/>
      <c r="EL58" s="335"/>
      <c r="EM58" s="335"/>
      <c r="EN58" s="335"/>
      <c r="EO58" s="335"/>
      <c r="EP58" s="335"/>
      <c r="EQ58" s="335"/>
      <c r="ER58" s="335"/>
      <c r="ES58" s="335"/>
      <c r="ET58" s="335"/>
      <c r="EU58" s="335"/>
      <c r="EV58" s="335"/>
      <c r="EW58" s="335"/>
      <c r="EX58" s="335"/>
      <c r="EY58" s="335"/>
      <c r="EZ58" s="335"/>
      <c r="FA58" s="335"/>
      <c r="FB58" s="335"/>
      <c r="FC58" s="335"/>
      <c r="FD58" s="335"/>
      <c r="FE58" s="335"/>
      <c r="FF58" s="335"/>
      <c r="FG58" s="335"/>
      <c r="FH58" s="335"/>
      <c r="FI58" s="335"/>
      <c r="FJ58" s="335"/>
      <c r="FK58" s="335"/>
      <c r="FL58" s="335"/>
      <c r="FM58" s="335"/>
      <c r="FN58" s="335"/>
      <c r="FO58" s="335"/>
      <c r="FP58" s="335"/>
      <c r="FQ58" s="335"/>
      <c r="FR58" s="335"/>
      <c r="FS58" s="335"/>
      <c r="FT58" s="335"/>
      <c r="FU58" s="335"/>
      <c r="FV58" s="335"/>
      <c r="FW58" s="335"/>
      <c r="FX58" s="335"/>
      <c r="FY58" s="335"/>
      <c r="FZ58" s="335"/>
      <c r="GA58" s="335"/>
      <c r="GB58" s="335"/>
      <c r="GC58" s="335"/>
      <c r="GD58" s="335"/>
      <c r="GE58" s="335"/>
      <c r="GF58" s="335"/>
      <c r="GG58" s="335"/>
      <c r="GH58" s="335"/>
      <c r="GI58" s="335"/>
      <c r="GJ58" s="335"/>
      <c r="GK58" s="335"/>
      <c r="GL58" s="335"/>
      <c r="GM58" s="335"/>
      <c r="GN58" s="335"/>
      <c r="GO58" s="335"/>
      <c r="GP58" s="335"/>
      <c r="GQ58" s="335"/>
      <c r="GR58" s="335"/>
      <c r="GS58" s="335"/>
      <c r="GT58" s="335"/>
      <c r="GU58" s="335"/>
      <c r="GV58" s="335"/>
      <c r="GW58" s="335"/>
      <c r="GX58" s="335"/>
      <c r="GY58" s="335"/>
      <c r="GZ58" s="335"/>
      <c r="HA58" s="335"/>
      <c r="HB58" s="335"/>
      <c r="HC58" s="335"/>
      <c r="HD58" s="335"/>
      <c r="HE58" s="335"/>
      <c r="HF58" s="335"/>
      <c r="HG58" s="335"/>
      <c r="HH58" s="335"/>
      <c r="HI58" s="335"/>
      <c r="HJ58" s="335"/>
      <c r="HK58" s="335"/>
      <c r="HL58" s="335"/>
      <c r="HM58" s="335"/>
    </row>
    <row r="59" spans="1:236" x14ac:dyDescent="0.25">
      <c r="A59" s="335"/>
      <c r="B59" s="335"/>
      <c r="C59" s="335"/>
      <c r="D59" s="335"/>
      <c r="E59" s="335"/>
      <c r="F59" s="335"/>
      <c r="G59" s="335"/>
      <c r="H59" s="335"/>
      <c r="I59" s="335"/>
      <c r="J59" s="335"/>
      <c r="K59" s="335"/>
      <c r="L59" s="335"/>
      <c r="M59" s="335"/>
      <c r="Q59" s="383"/>
      <c r="R59" s="383"/>
      <c r="S59" s="383"/>
      <c r="T59" s="416"/>
      <c r="U59" s="335"/>
      <c r="V59" s="335"/>
      <c r="W59" s="335"/>
      <c r="X59" s="335"/>
      <c r="Y59" s="335"/>
      <c r="Z59" s="335"/>
      <c r="AA59" s="335"/>
      <c r="AB59" s="335"/>
      <c r="AC59" s="335"/>
      <c r="AD59" s="335"/>
      <c r="AE59" s="335"/>
      <c r="AF59" s="335"/>
      <c r="AG59" s="335"/>
      <c r="AH59" s="335"/>
      <c r="AI59" s="335"/>
      <c r="AJ59" s="335"/>
      <c r="AK59" s="335"/>
      <c r="AL59" s="335"/>
      <c r="AM59" s="335"/>
      <c r="AN59" s="335"/>
      <c r="AO59" s="335"/>
      <c r="AP59" s="335"/>
      <c r="AQ59" s="335"/>
      <c r="AR59" s="335"/>
      <c r="AS59" s="335"/>
      <c r="AT59" s="335"/>
      <c r="AU59" s="335"/>
      <c r="AV59" s="335"/>
      <c r="AW59" s="335"/>
      <c r="AX59" s="335"/>
      <c r="AY59" s="335"/>
      <c r="AZ59" s="335"/>
      <c r="BA59" s="335"/>
      <c r="BB59" s="335"/>
      <c r="BC59" s="335"/>
      <c r="BD59" s="335"/>
      <c r="BE59" s="335"/>
      <c r="BF59" s="335"/>
      <c r="BG59" s="335"/>
      <c r="BH59" s="335"/>
      <c r="BI59" s="335"/>
      <c r="BJ59" s="335"/>
      <c r="BK59" s="335"/>
      <c r="BL59" s="335"/>
      <c r="BM59" s="335"/>
      <c r="BN59" s="335"/>
      <c r="BO59" s="335"/>
      <c r="BP59" s="335"/>
      <c r="BQ59" s="335"/>
      <c r="BR59" s="335"/>
      <c r="BS59" s="335"/>
      <c r="BT59" s="335"/>
      <c r="BU59" s="335"/>
      <c r="BV59" s="335"/>
      <c r="BW59" s="335"/>
      <c r="BX59" s="335"/>
      <c r="BY59" s="335"/>
      <c r="BZ59" s="335"/>
      <c r="CA59" s="335"/>
      <c r="CB59" s="335"/>
      <c r="CC59" s="335"/>
      <c r="CD59" s="335"/>
      <c r="CE59" s="335"/>
      <c r="CF59" s="335"/>
      <c r="CG59" s="335"/>
      <c r="CH59" s="335"/>
      <c r="CI59" s="335"/>
      <c r="CJ59" s="335"/>
      <c r="CK59" s="335"/>
      <c r="CL59" s="335"/>
      <c r="CM59" s="335"/>
      <c r="CN59" s="335"/>
      <c r="CO59" s="335"/>
      <c r="CP59" s="335"/>
      <c r="CQ59" s="335"/>
      <c r="CR59" s="335"/>
      <c r="CS59" s="335"/>
      <c r="CT59" s="335"/>
      <c r="CU59" s="335"/>
      <c r="CV59" s="335"/>
      <c r="CW59" s="335"/>
      <c r="CX59" s="335"/>
      <c r="CY59" s="335"/>
      <c r="CZ59" s="335"/>
      <c r="DA59" s="335"/>
      <c r="DB59" s="335"/>
      <c r="DC59" s="335"/>
      <c r="DD59" s="335"/>
      <c r="DE59" s="335"/>
      <c r="DF59" s="335"/>
      <c r="DG59" s="335"/>
      <c r="DH59" s="335"/>
      <c r="DI59" s="335"/>
      <c r="DJ59" s="335"/>
      <c r="DK59" s="335"/>
      <c r="DL59" s="335"/>
      <c r="DM59" s="335"/>
      <c r="DN59" s="335"/>
      <c r="DO59" s="335"/>
      <c r="DP59" s="335"/>
      <c r="DQ59" s="335"/>
      <c r="DR59" s="335"/>
      <c r="DS59" s="335"/>
      <c r="DT59" s="335"/>
      <c r="DU59" s="335"/>
      <c r="DV59" s="335"/>
      <c r="DW59" s="335"/>
      <c r="DX59" s="335"/>
      <c r="DY59" s="335"/>
      <c r="DZ59" s="335"/>
      <c r="EA59" s="335"/>
      <c r="EB59" s="335"/>
      <c r="EC59" s="335"/>
      <c r="ED59" s="335"/>
      <c r="EE59" s="335"/>
      <c r="EF59" s="335"/>
      <c r="EG59" s="335"/>
      <c r="EH59" s="335"/>
      <c r="EI59" s="335"/>
      <c r="EJ59" s="335"/>
      <c r="EK59" s="335"/>
      <c r="EL59" s="335"/>
      <c r="EM59" s="335"/>
      <c r="EN59" s="335"/>
      <c r="EO59" s="335"/>
      <c r="EP59" s="335"/>
      <c r="EQ59" s="335"/>
      <c r="ER59" s="335"/>
      <c r="ES59" s="335"/>
      <c r="ET59" s="335"/>
      <c r="EU59" s="335"/>
      <c r="EV59" s="335"/>
      <c r="EW59" s="335"/>
      <c r="EX59" s="335"/>
      <c r="EY59" s="335"/>
      <c r="EZ59" s="335"/>
      <c r="FA59" s="335"/>
      <c r="FB59" s="335"/>
      <c r="FC59" s="335"/>
      <c r="FD59" s="335"/>
      <c r="FE59" s="335"/>
      <c r="FF59" s="335"/>
      <c r="FG59" s="335"/>
      <c r="FH59" s="335"/>
      <c r="FI59" s="335"/>
      <c r="FJ59" s="335"/>
      <c r="FK59" s="335"/>
      <c r="FL59" s="335"/>
      <c r="FM59" s="335"/>
      <c r="FN59" s="335"/>
      <c r="FO59" s="335"/>
      <c r="FP59" s="335"/>
      <c r="FQ59" s="335"/>
      <c r="FR59" s="335"/>
      <c r="FS59" s="335"/>
      <c r="FT59" s="335"/>
      <c r="FU59" s="335"/>
      <c r="FV59" s="335"/>
      <c r="FW59" s="335"/>
      <c r="FX59" s="335"/>
      <c r="FY59" s="335"/>
      <c r="FZ59" s="335"/>
      <c r="GA59" s="335"/>
      <c r="GB59" s="335"/>
      <c r="GC59" s="335"/>
      <c r="GD59" s="335"/>
      <c r="GE59" s="335"/>
      <c r="GF59" s="335"/>
      <c r="GG59" s="335"/>
      <c r="GH59" s="335"/>
      <c r="GI59" s="335"/>
      <c r="GJ59" s="335"/>
      <c r="GK59" s="335"/>
      <c r="GL59" s="335"/>
      <c r="GM59" s="335"/>
      <c r="GN59" s="335"/>
      <c r="GO59" s="335"/>
      <c r="GP59" s="335"/>
      <c r="GQ59" s="335"/>
      <c r="GR59" s="335"/>
      <c r="GS59" s="335"/>
      <c r="GT59" s="335"/>
      <c r="GU59" s="335"/>
      <c r="GV59" s="335"/>
      <c r="GW59" s="335"/>
      <c r="GX59" s="335"/>
      <c r="GY59" s="335"/>
      <c r="GZ59" s="335"/>
      <c r="HA59" s="335"/>
      <c r="HB59" s="335"/>
      <c r="HC59" s="335"/>
      <c r="HD59" s="335"/>
      <c r="HE59" s="335"/>
      <c r="HF59" s="335"/>
      <c r="HG59" s="335"/>
      <c r="HH59" s="335"/>
      <c r="HI59" s="335"/>
      <c r="HJ59" s="335"/>
      <c r="HK59" s="335"/>
      <c r="HL59" s="335"/>
      <c r="HM59" s="335"/>
    </row>
    <row r="60" spans="1:236" x14ac:dyDescent="0.25">
      <c r="A60" s="383" t="s">
        <v>93</v>
      </c>
      <c r="B60" s="335"/>
      <c r="C60" s="335"/>
      <c r="D60" s="335"/>
      <c r="E60" s="335"/>
      <c r="F60" s="335"/>
      <c r="G60" s="335"/>
      <c r="H60" s="335"/>
      <c r="I60" s="335"/>
      <c r="J60" s="335"/>
      <c r="K60" s="335"/>
      <c r="L60" s="335"/>
      <c r="M60" s="335"/>
      <c r="N60" s="335"/>
      <c r="O60" s="377">
        <f>O21+O55</f>
        <v>36.04</v>
      </c>
      <c r="Q60" s="383"/>
      <c r="R60" s="383"/>
      <c r="S60" s="383"/>
      <c r="T60" s="416"/>
      <c r="U60" s="335"/>
      <c r="V60" s="335"/>
      <c r="W60" s="335"/>
      <c r="X60" s="335"/>
      <c r="Y60" s="335"/>
      <c r="Z60" s="335"/>
      <c r="AA60" s="335"/>
      <c r="AB60" s="335"/>
      <c r="AC60" s="335"/>
      <c r="AD60" s="335"/>
      <c r="AE60" s="335"/>
      <c r="AF60" s="335"/>
      <c r="AG60" s="335"/>
      <c r="AH60" s="335"/>
      <c r="AI60" s="335"/>
      <c r="AJ60" s="335"/>
      <c r="AK60" s="335"/>
      <c r="AL60" s="335"/>
      <c r="AM60" s="335"/>
      <c r="AN60" s="335"/>
      <c r="AO60" s="335"/>
      <c r="AP60" s="335"/>
      <c r="AQ60" s="335"/>
      <c r="AR60" s="335"/>
      <c r="AS60" s="335"/>
      <c r="AT60" s="335"/>
      <c r="AU60" s="335"/>
      <c r="AV60" s="335"/>
      <c r="AW60" s="335"/>
      <c r="AX60" s="335"/>
      <c r="AY60" s="335"/>
      <c r="AZ60" s="335"/>
      <c r="BA60" s="335"/>
      <c r="BB60" s="335"/>
      <c r="BC60" s="335"/>
      <c r="BD60" s="335"/>
      <c r="BE60" s="335"/>
      <c r="BF60" s="335"/>
      <c r="BG60" s="335"/>
      <c r="BH60" s="335"/>
      <c r="BI60" s="335"/>
      <c r="BJ60" s="335"/>
      <c r="BK60" s="335"/>
      <c r="BL60" s="335"/>
      <c r="BM60" s="335"/>
      <c r="BN60" s="335"/>
      <c r="BO60" s="335"/>
      <c r="BP60" s="335"/>
      <c r="BQ60" s="335"/>
      <c r="BR60" s="335"/>
      <c r="BS60" s="335"/>
      <c r="BT60" s="335"/>
      <c r="BU60" s="335"/>
      <c r="BV60" s="335"/>
      <c r="BW60" s="335"/>
      <c r="BX60" s="335"/>
      <c r="BY60" s="335"/>
      <c r="BZ60" s="335"/>
      <c r="CA60" s="335"/>
      <c r="CB60" s="335"/>
      <c r="CC60" s="335"/>
      <c r="CD60" s="335"/>
      <c r="CE60" s="335"/>
      <c r="CF60" s="335"/>
      <c r="CG60" s="335"/>
      <c r="CH60" s="335"/>
      <c r="CI60" s="335"/>
      <c r="CJ60" s="335"/>
      <c r="CK60" s="335"/>
      <c r="CL60" s="335"/>
      <c r="CM60" s="335"/>
      <c r="CN60" s="335"/>
      <c r="CO60" s="335"/>
      <c r="CP60" s="335"/>
      <c r="CQ60" s="335"/>
      <c r="CR60" s="335"/>
      <c r="CS60" s="335"/>
      <c r="CT60" s="335"/>
      <c r="CU60" s="335"/>
      <c r="CV60" s="335"/>
      <c r="CW60" s="335"/>
      <c r="CX60" s="335"/>
      <c r="CY60" s="335"/>
      <c r="CZ60" s="335"/>
      <c r="DA60" s="335"/>
      <c r="DB60" s="335"/>
      <c r="DC60" s="335"/>
      <c r="DD60" s="335"/>
      <c r="DE60" s="335"/>
      <c r="DF60" s="335"/>
      <c r="DG60" s="335"/>
      <c r="DH60" s="335"/>
      <c r="DI60" s="335"/>
      <c r="DJ60" s="335"/>
      <c r="DK60" s="335"/>
      <c r="DL60" s="335"/>
      <c r="DM60" s="335"/>
      <c r="DN60" s="335"/>
      <c r="DO60" s="335"/>
      <c r="DP60" s="335"/>
      <c r="DQ60" s="335"/>
      <c r="DR60" s="335"/>
      <c r="DS60" s="335"/>
      <c r="DT60" s="335"/>
      <c r="DU60" s="335"/>
      <c r="DV60" s="335"/>
      <c r="DW60" s="335"/>
      <c r="DX60" s="335"/>
      <c r="DY60" s="335"/>
      <c r="DZ60" s="335"/>
      <c r="EA60" s="335"/>
      <c r="EB60" s="335"/>
      <c r="EC60" s="335"/>
      <c r="ED60" s="335"/>
      <c r="EE60" s="335"/>
      <c r="EF60" s="335"/>
      <c r="EG60" s="335"/>
      <c r="EH60" s="335"/>
      <c r="EI60" s="335"/>
      <c r="EJ60" s="335"/>
      <c r="EK60" s="335"/>
      <c r="EL60" s="335"/>
      <c r="EM60" s="335"/>
      <c r="EN60" s="335"/>
      <c r="EO60" s="335"/>
      <c r="EP60" s="335"/>
      <c r="EQ60" s="335"/>
      <c r="ER60" s="335"/>
      <c r="ES60" s="335"/>
      <c r="ET60" s="335"/>
      <c r="EU60" s="335"/>
      <c r="EV60" s="335"/>
      <c r="EW60" s="335"/>
      <c r="EX60" s="335"/>
      <c r="EY60" s="335"/>
      <c r="EZ60" s="335"/>
      <c r="FA60" s="335"/>
      <c r="FB60" s="335"/>
      <c r="FC60" s="335"/>
      <c r="FD60" s="335"/>
      <c r="FE60" s="335"/>
      <c r="FF60" s="335"/>
      <c r="FG60" s="335"/>
      <c r="FH60" s="335"/>
      <c r="FI60" s="335"/>
      <c r="FJ60" s="335"/>
      <c r="FK60" s="335"/>
      <c r="FL60" s="335"/>
      <c r="FM60" s="335"/>
      <c r="FN60" s="335"/>
      <c r="FO60" s="335"/>
      <c r="FP60" s="335"/>
      <c r="FQ60" s="335"/>
      <c r="FR60" s="335"/>
      <c r="FS60" s="335"/>
      <c r="FT60" s="335"/>
      <c r="FU60" s="335"/>
      <c r="FV60" s="335"/>
      <c r="FW60" s="335"/>
      <c r="FX60" s="335"/>
      <c r="FY60" s="335"/>
      <c r="FZ60" s="335"/>
      <c r="GA60" s="335"/>
      <c r="GB60" s="335"/>
      <c r="GC60" s="335"/>
      <c r="GD60" s="335"/>
      <c r="GE60" s="335"/>
      <c r="GF60" s="335"/>
      <c r="GG60" s="335"/>
      <c r="GH60" s="335"/>
      <c r="GI60" s="335"/>
      <c r="GJ60" s="335"/>
      <c r="GK60" s="335"/>
      <c r="GL60" s="335"/>
      <c r="GM60" s="335"/>
      <c r="GN60" s="335"/>
      <c r="GO60" s="335"/>
      <c r="GP60" s="335"/>
      <c r="GQ60" s="335"/>
      <c r="GR60" s="335"/>
      <c r="GS60" s="335"/>
      <c r="GT60" s="335"/>
      <c r="GU60" s="335"/>
      <c r="GV60" s="335"/>
      <c r="GW60" s="335"/>
      <c r="GX60" s="335"/>
      <c r="GY60" s="335"/>
      <c r="GZ60" s="335"/>
      <c r="HA60" s="335"/>
      <c r="HB60" s="335"/>
      <c r="HC60" s="335"/>
      <c r="HD60" s="335"/>
      <c r="HE60" s="335"/>
      <c r="HF60" s="335"/>
      <c r="HG60" s="335"/>
      <c r="HH60" s="335"/>
      <c r="HI60" s="335"/>
      <c r="HJ60" s="335"/>
      <c r="HK60" s="335"/>
      <c r="HL60" s="335"/>
      <c r="HM60" s="335"/>
    </row>
    <row r="61" spans="1:236" x14ac:dyDescent="0.25">
      <c r="A61" s="383" t="s">
        <v>15</v>
      </c>
      <c r="B61" s="383"/>
      <c r="C61" s="383"/>
      <c r="D61" s="383"/>
      <c r="E61" s="383"/>
      <c r="F61" s="383"/>
      <c r="G61" s="383"/>
      <c r="H61" s="383"/>
      <c r="I61" s="335"/>
      <c r="J61" s="335"/>
      <c r="K61" s="335"/>
      <c r="L61" s="335"/>
      <c r="M61" s="335"/>
      <c r="Q61" s="335"/>
      <c r="R61" s="335"/>
      <c r="S61" s="335"/>
      <c r="T61" s="335"/>
      <c r="U61" s="335"/>
      <c r="V61" s="335"/>
      <c r="W61" s="335"/>
      <c r="X61" s="335"/>
      <c r="Y61" s="335"/>
      <c r="Z61" s="335"/>
      <c r="AA61" s="335"/>
      <c r="AB61" s="335"/>
      <c r="AC61" s="335"/>
      <c r="AD61" s="335"/>
      <c r="AE61" s="335"/>
      <c r="AF61" s="335"/>
      <c r="AG61" s="335"/>
      <c r="AH61" s="335"/>
      <c r="AI61" s="335"/>
      <c r="AJ61" s="335"/>
      <c r="AK61" s="335"/>
      <c r="AL61" s="335"/>
      <c r="AM61" s="335"/>
      <c r="AN61" s="335"/>
      <c r="AO61" s="335"/>
      <c r="AP61" s="335"/>
      <c r="AQ61" s="335"/>
      <c r="AR61" s="335"/>
      <c r="AS61" s="335"/>
      <c r="AT61" s="335"/>
      <c r="AU61" s="335"/>
      <c r="AV61" s="335"/>
      <c r="AW61" s="335"/>
      <c r="AX61" s="335"/>
      <c r="AY61" s="335"/>
      <c r="AZ61" s="335"/>
      <c r="BA61" s="335"/>
      <c r="BB61" s="335"/>
      <c r="BC61" s="335"/>
      <c r="BD61" s="335"/>
      <c r="BE61" s="335"/>
      <c r="BF61" s="335"/>
      <c r="BG61" s="335"/>
      <c r="BH61" s="335"/>
      <c r="BI61" s="335"/>
      <c r="BJ61" s="335"/>
      <c r="BK61" s="335"/>
      <c r="BL61" s="335"/>
      <c r="BM61" s="335"/>
      <c r="BN61" s="335"/>
      <c r="BO61" s="335"/>
      <c r="BP61" s="335"/>
      <c r="BQ61" s="335"/>
      <c r="BR61" s="335"/>
      <c r="BS61" s="335"/>
      <c r="BT61" s="335"/>
      <c r="BU61" s="335"/>
      <c r="BV61" s="335"/>
      <c r="BW61" s="335"/>
      <c r="BX61" s="335"/>
      <c r="BY61" s="335"/>
      <c r="BZ61" s="335"/>
      <c r="CA61" s="335"/>
      <c r="CB61" s="335"/>
      <c r="CC61" s="335"/>
      <c r="CD61" s="335"/>
      <c r="CE61" s="335"/>
      <c r="CF61" s="335"/>
      <c r="CG61" s="335"/>
      <c r="CH61" s="335"/>
      <c r="CI61" s="335"/>
      <c r="CJ61" s="335"/>
      <c r="CK61" s="335"/>
      <c r="CL61" s="335"/>
      <c r="CM61" s="335"/>
      <c r="CN61" s="335"/>
      <c r="CO61" s="335"/>
      <c r="CP61" s="335"/>
      <c r="CQ61" s="335"/>
      <c r="CR61" s="335"/>
      <c r="CS61" s="335"/>
      <c r="CT61" s="335"/>
      <c r="CU61" s="335"/>
      <c r="CV61" s="335"/>
      <c r="CW61" s="335"/>
      <c r="CX61" s="335"/>
      <c r="CY61" s="335"/>
      <c r="CZ61" s="335"/>
      <c r="DA61" s="335"/>
      <c r="DB61" s="335"/>
      <c r="DC61" s="335"/>
      <c r="DD61" s="335"/>
      <c r="DE61" s="335"/>
      <c r="DF61" s="335"/>
      <c r="DG61" s="335"/>
      <c r="DH61" s="335"/>
      <c r="DI61" s="335"/>
      <c r="DJ61" s="335"/>
      <c r="DK61" s="335"/>
      <c r="DL61" s="335"/>
      <c r="DM61" s="335"/>
      <c r="DN61" s="335"/>
      <c r="DO61" s="335"/>
      <c r="DP61" s="335"/>
      <c r="DQ61" s="335"/>
      <c r="DR61" s="335"/>
      <c r="DS61" s="335"/>
      <c r="DT61" s="335"/>
      <c r="DU61" s="335"/>
      <c r="DV61" s="335"/>
      <c r="DW61" s="335"/>
      <c r="DX61" s="335"/>
      <c r="DY61" s="335"/>
      <c r="DZ61" s="335"/>
      <c r="EA61" s="335"/>
      <c r="EB61" s="335"/>
      <c r="EC61" s="335"/>
      <c r="ED61" s="335"/>
      <c r="EE61" s="335"/>
      <c r="EF61" s="335"/>
      <c r="EG61" s="335"/>
      <c r="EH61" s="335"/>
      <c r="EI61" s="335"/>
      <c r="EJ61" s="335"/>
      <c r="EK61" s="335"/>
      <c r="EL61" s="335"/>
      <c r="EM61" s="335"/>
      <c r="EN61" s="335"/>
      <c r="EO61" s="335"/>
      <c r="EP61" s="335"/>
      <c r="EQ61" s="335"/>
      <c r="ER61" s="335"/>
      <c r="ES61" s="335"/>
      <c r="ET61" s="335"/>
      <c r="EU61" s="335"/>
      <c r="EV61" s="335"/>
      <c r="EW61" s="335"/>
      <c r="EX61" s="335"/>
      <c r="EY61" s="335"/>
      <c r="EZ61" s="335"/>
      <c r="FA61" s="335"/>
      <c r="FB61" s="335"/>
      <c r="FC61" s="335"/>
      <c r="FD61" s="335"/>
      <c r="FE61" s="335"/>
      <c r="FF61" s="335"/>
      <c r="FG61" s="335"/>
      <c r="FH61" s="335"/>
      <c r="FI61" s="335"/>
      <c r="FJ61" s="335"/>
      <c r="FK61" s="335"/>
      <c r="FL61" s="335"/>
      <c r="FM61" s="335"/>
      <c r="FN61" s="335"/>
      <c r="FO61" s="335"/>
      <c r="FP61" s="335"/>
      <c r="FQ61" s="335"/>
      <c r="FR61" s="335"/>
      <c r="FS61" s="335"/>
      <c r="FT61" s="335"/>
      <c r="FU61" s="335"/>
      <c r="FV61" s="335"/>
      <c r="FW61" s="335"/>
      <c r="FX61" s="335"/>
      <c r="FY61" s="335"/>
      <c r="FZ61" s="335"/>
      <c r="GA61" s="335"/>
      <c r="GB61" s="335"/>
      <c r="GC61" s="335"/>
      <c r="GD61" s="335"/>
      <c r="GE61" s="335"/>
      <c r="GF61" s="335"/>
      <c r="GG61" s="335"/>
      <c r="GH61" s="335"/>
      <c r="GI61" s="335"/>
      <c r="GJ61" s="335"/>
      <c r="GK61" s="335"/>
      <c r="GL61" s="335"/>
      <c r="GM61" s="335"/>
      <c r="GN61" s="335"/>
      <c r="GO61" s="335"/>
      <c r="GP61" s="335"/>
      <c r="GQ61" s="335"/>
      <c r="GR61" s="335"/>
      <c r="GS61" s="335"/>
      <c r="GT61" s="335"/>
      <c r="GU61" s="335"/>
      <c r="GV61" s="335"/>
      <c r="GW61" s="335"/>
      <c r="GX61" s="335"/>
      <c r="GY61" s="335"/>
      <c r="GZ61" s="335"/>
      <c r="HA61" s="335"/>
      <c r="HB61" s="335"/>
      <c r="HC61" s="335"/>
      <c r="HD61" s="335"/>
      <c r="HE61" s="335"/>
      <c r="HF61" s="335"/>
      <c r="HG61" s="335"/>
      <c r="HH61" s="335"/>
      <c r="HI61" s="335"/>
      <c r="HJ61" s="335"/>
      <c r="HK61" s="335"/>
      <c r="HL61" s="335"/>
      <c r="HM61" s="335"/>
    </row>
    <row r="62" spans="1:236" x14ac:dyDescent="0.25">
      <c r="A62" s="346" t="s">
        <v>117</v>
      </c>
      <c r="O62" s="422">
        <f>IF($D$17&lt;0,O57,IF(O57&gt;O60,O57,O60))</f>
        <v>36.04</v>
      </c>
      <c r="P62" s="423"/>
      <c r="Q62" s="335"/>
      <c r="R62" s="335"/>
      <c r="S62" s="335"/>
      <c r="T62" s="335"/>
      <c r="U62" s="335"/>
      <c r="V62" s="335"/>
      <c r="W62" s="335"/>
      <c r="X62" s="335"/>
      <c r="Y62" s="335"/>
      <c r="Z62" s="335"/>
      <c r="AA62" s="335"/>
      <c r="AB62" s="335"/>
      <c r="AC62" s="335"/>
      <c r="AD62" s="335"/>
      <c r="AE62" s="335"/>
      <c r="AF62" s="335"/>
      <c r="AG62" s="335"/>
      <c r="AH62" s="335"/>
      <c r="AI62" s="335"/>
      <c r="AJ62" s="335"/>
      <c r="AK62" s="335"/>
      <c r="AL62" s="335"/>
      <c r="AM62" s="335"/>
      <c r="AN62" s="335"/>
      <c r="AO62" s="335"/>
      <c r="AP62" s="335"/>
      <c r="AQ62" s="335"/>
      <c r="AR62" s="335"/>
      <c r="AS62" s="335"/>
      <c r="AT62" s="335"/>
      <c r="AU62" s="335"/>
      <c r="AV62" s="335"/>
      <c r="AW62" s="335"/>
      <c r="AX62" s="335"/>
      <c r="AY62" s="335"/>
      <c r="AZ62" s="335"/>
      <c r="BA62" s="335"/>
      <c r="BB62" s="335"/>
      <c r="BC62" s="335"/>
      <c r="BD62" s="335"/>
      <c r="BE62" s="335"/>
      <c r="BF62" s="335"/>
      <c r="BG62" s="335"/>
      <c r="BH62" s="335"/>
      <c r="BI62" s="335"/>
      <c r="BJ62" s="335"/>
      <c r="BK62" s="335"/>
      <c r="BL62" s="335"/>
      <c r="BM62" s="335"/>
      <c r="BN62" s="335"/>
      <c r="BO62" s="335"/>
      <c r="BP62" s="335"/>
      <c r="BQ62" s="335"/>
      <c r="BR62" s="335"/>
      <c r="BS62" s="335"/>
      <c r="BT62" s="335"/>
      <c r="BU62" s="335"/>
      <c r="BV62" s="335"/>
      <c r="BW62" s="335"/>
      <c r="BX62" s="335"/>
      <c r="BY62" s="335"/>
      <c r="BZ62" s="335"/>
      <c r="CA62" s="335"/>
      <c r="CB62" s="335"/>
      <c r="CC62" s="335"/>
      <c r="CD62" s="335"/>
      <c r="CE62" s="335"/>
      <c r="CF62" s="335"/>
      <c r="CG62" s="335"/>
      <c r="CH62" s="335"/>
      <c r="CI62" s="335"/>
      <c r="CJ62" s="335"/>
      <c r="CK62" s="335"/>
      <c r="CL62" s="335"/>
      <c r="CM62" s="335"/>
      <c r="CN62" s="335"/>
      <c r="CO62" s="335"/>
      <c r="CP62" s="335"/>
      <c r="CQ62" s="335"/>
      <c r="CR62" s="335"/>
      <c r="CS62" s="335"/>
      <c r="CT62" s="335"/>
      <c r="CU62" s="335"/>
      <c r="CV62" s="335"/>
      <c r="CW62" s="335"/>
      <c r="CX62" s="335"/>
      <c r="CY62" s="335"/>
      <c r="CZ62" s="335"/>
      <c r="DA62" s="335"/>
      <c r="DB62" s="335"/>
      <c r="DC62" s="335"/>
      <c r="DD62" s="335"/>
      <c r="DE62" s="335"/>
      <c r="DF62" s="335"/>
      <c r="DG62" s="335"/>
      <c r="DH62" s="335"/>
      <c r="DI62" s="335"/>
      <c r="DJ62" s="335"/>
      <c r="DK62" s="335"/>
      <c r="DL62" s="335"/>
      <c r="DM62" s="335"/>
      <c r="DN62" s="335"/>
      <c r="DO62" s="335"/>
      <c r="DP62" s="335"/>
      <c r="DQ62" s="335"/>
      <c r="DR62" s="335"/>
      <c r="DS62" s="335"/>
      <c r="DT62" s="335"/>
      <c r="DU62" s="335"/>
      <c r="DV62" s="335"/>
      <c r="DW62" s="335"/>
      <c r="DX62" s="335"/>
      <c r="DY62" s="335"/>
      <c r="DZ62" s="335"/>
      <c r="EA62" s="335"/>
      <c r="EB62" s="335"/>
      <c r="EC62" s="335"/>
      <c r="ED62" s="335"/>
      <c r="EE62" s="335"/>
      <c r="EF62" s="335"/>
      <c r="EG62" s="335"/>
      <c r="EH62" s="335"/>
      <c r="EI62" s="335"/>
      <c r="EJ62" s="335"/>
      <c r="EK62" s="335"/>
      <c r="EL62" s="335"/>
      <c r="EM62" s="335"/>
      <c r="EN62" s="335"/>
      <c r="EO62" s="335"/>
      <c r="EP62" s="335"/>
      <c r="EQ62" s="335"/>
      <c r="ER62" s="335"/>
      <c r="ES62" s="335"/>
      <c r="ET62" s="335"/>
      <c r="EU62" s="335"/>
      <c r="EV62" s="335"/>
      <c r="EW62" s="335"/>
      <c r="EX62" s="335"/>
      <c r="EY62" s="335"/>
      <c r="EZ62" s="335"/>
      <c r="FA62" s="335"/>
      <c r="FB62" s="335"/>
      <c r="FC62" s="335"/>
      <c r="FD62" s="335"/>
      <c r="FE62" s="335"/>
      <c r="FF62" s="335"/>
      <c r="FG62" s="335"/>
      <c r="FH62" s="335"/>
      <c r="FI62" s="335"/>
      <c r="FJ62" s="335"/>
      <c r="FK62" s="335"/>
      <c r="FL62" s="335"/>
      <c r="FM62" s="335"/>
      <c r="FN62" s="335"/>
      <c r="FO62" s="335"/>
      <c r="FP62" s="335"/>
      <c r="FQ62" s="335"/>
      <c r="FR62" s="335"/>
      <c r="FS62" s="335"/>
      <c r="FT62" s="335"/>
      <c r="FU62" s="335"/>
      <c r="FV62" s="335"/>
      <c r="FW62" s="335"/>
      <c r="FX62" s="335"/>
      <c r="FY62" s="335"/>
      <c r="FZ62" s="335"/>
      <c r="GA62" s="335"/>
      <c r="GB62" s="335"/>
      <c r="GC62" s="335"/>
      <c r="GD62" s="335"/>
      <c r="GE62" s="335"/>
      <c r="GF62" s="335"/>
      <c r="GG62" s="335"/>
      <c r="GH62" s="335"/>
      <c r="GI62" s="335"/>
      <c r="GJ62" s="335"/>
      <c r="GK62" s="335"/>
      <c r="GL62" s="335"/>
      <c r="GM62" s="335"/>
      <c r="GN62" s="335"/>
      <c r="GO62" s="335"/>
      <c r="GP62" s="335"/>
      <c r="GQ62" s="335"/>
      <c r="GR62" s="335"/>
      <c r="GS62" s="335"/>
      <c r="GT62" s="335"/>
      <c r="GU62" s="335"/>
      <c r="GV62" s="335"/>
      <c r="GW62" s="335"/>
      <c r="GX62" s="335"/>
      <c r="GY62" s="335"/>
      <c r="GZ62" s="335"/>
      <c r="HA62" s="335"/>
      <c r="HB62" s="335"/>
      <c r="HC62" s="335"/>
      <c r="HD62" s="335"/>
      <c r="HE62" s="335"/>
      <c r="HF62" s="335"/>
      <c r="HG62" s="335"/>
      <c r="HH62" s="335"/>
      <c r="HI62" s="335"/>
      <c r="HJ62" s="335"/>
      <c r="HK62" s="335"/>
      <c r="HL62" s="335"/>
      <c r="HM62" s="335"/>
    </row>
    <row r="63" spans="1:236" ht="15" customHeight="1" x14ac:dyDescent="0.25">
      <c r="A63" s="346"/>
      <c r="O63" s="422"/>
      <c r="P63" s="423"/>
      <c r="Q63" s="335"/>
      <c r="R63" s="335"/>
      <c r="S63" s="335"/>
      <c r="T63" s="335"/>
      <c r="U63" s="335"/>
      <c r="V63" s="335"/>
      <c r="W63" s="335"/>
      <c r="X63" s="335"/>
      <c r="Y63" s="335"/>
      <c r="Z63" s="335"/>
      <c r="AA63" s="335"/>
      <c r="AB63" s="335"/>
      <c r="AC63" s="335"/>
      <c r="AD63" s="335"/>
      <c r="AE63" s="335"/>
      <c r="AF63" s="335"/>
      <c r="AG63" s="335"/>
      <c r="AH63" s="335"/>
      <c r="AI63" s="335"/>
      <c r="AJ63" s="335"/>
      <c r="AK63" s="335"/>
      <c r="AL63" s="335"/>
      <c r="AM63" s="335"/>
      <c r="AN63" s="335"/>
      <c r="AO63" s="335"/>
      <c r="AP63" s="335"/>
      <c r="AQ63" s="335"/>
      <c r="AR63" s="335"/>
      <c r="AS63" s="335"/>
      <c r="AT63" s="335"/>
      <c r="AU63" s="335"/>
      <c r="AV63" s="335"/>
      <c r="AW63" s="335"/>
      <c r="AX63" s="335"/>
      <c r="AY63" s="335"/>
      <c r="AZ63" s="335"/>
      <c r="BA63" s="335"/>
      <c r="BB63" s="335"/>
      <c r="BC63" s="335"/>
      <c r="BD63" s="335"/>
      <c r="BE63" s="335"/>
      <c r="BF63" s="335"/>
      <c r="BG63" s="335"/>
      <c r="BH63" s="335"/>
      <c r="BI63" s="335"/>
      <c r="BJ63" s="335"/>
      <c r="BK63" s="335"/>
      <c r="BL63" s="335"/>
      <c r="BM63" s="335"/>
      <c r="BN63" s="335"/>
      <c r="BO63" s="335"/>
      <c r="BP63" s="335"/>
      <c r="BQ63" s="335"/>
      <c r="BR63" s="335"/>
      <c r="BS63" s="335"/>
      <c r="BT63" s="335"/>
      <c r="BU63" s="335"/>
      <c r="BV63" s="335"/>
      <c r="BW63" s="335"/>
      <c r="BX63" s="335"/>
      <c r="BY63" s="335"/>
      <c r="BZ63" s="335"/>
      <c r="CA63" s="335"/>
      <c r="CB63" s="335"/>
      <c r="CC63" s="335"/>
      <c r="CD63" s="335"/>
      <c r="CE63" s="335"/>
      <c r="CF63" s="335"/>
      <c r="CG63" s="335"/>
      <c r="CH63" s="335"/>
      <c r="CI63" s="335"/>
      <c r="CJ63" s="335"/>
      <c r="CK63" s="335"/>
      <c r="CL63" s="335"/>
      <c r="CM63" s="335"/>
      <c r="CN63" s="335"/>
      <c r="CO63" s="335"/>
      <c r="CP63" s="335"/>
      <c r="CQ63" s="335"/>
      <c r="CR63" s="335"/>
      <c r="CS63" s="335"/>
      <c r="CT63" s="335"/>
      <c r="CU63" s="335"/>
      <c r="CV63" s="335"/>
      <c r="CW63" s="335"/>
      <c r="CX63" s="335"/>
      <c r="CY63" s="335"/>
      <c r="CZ63" s="335"/>
      <c r="DA63" s="335"/>
      <c r="DB63" s="335"/>
      <c r="DC63" s="335"/>
      <c r="DD63" s="335"/>
      <c r="DE63" s="335"/>
      <c r="DF63" s="335"/>
      <c r="DG63" s="335"/>
      <c r="DH63" s="335"/>
      <c r="DI63" s="335"/>
      <c r="DJ63" s="335"/>
      <c r="DK63" s="335"/>
      <c r="DL63" s="335"/>
      <c r="DM63" s="335"/>
      <c r="DN63" s="335"/>
      <c r="DO63" s="335"/>
      <c r="DP63" s="335"/>
      <c r="DQ63" s="335"/>
      <c r="DR63" s="335"/>
      <c r="DS63" s="335"/>
      <c r="DT63" s="335"/>
      <c r="DU63" s="335"/>
      <c r="DV63" s="335"/>
      <c r="DW63" s="335"/>
      <c r="DX63" s="335"/>
      <c r="DY63" s="335"/>
      <c r="DZ63" s="335"/>
      <c r="EA63" s="335"/>
      <c r="EB63" s="335"/>
      <c r="EC63" s="335"/>
      <c r="ED63" s="335"/>
      <c r="EE63" s="335"/>
      <c r="EF63" s="335"/>
      <c r="EG63" s="335"/>
      <c r="EH63" s="335"/>
      <c r="EI63" s="335"/>
      <c r="EJ63" s="335"/>
      <c r="EK63" s="335"/>
      <c r="EL63" s="335"/>
      <c r="EM63" s="335"/>
      <c r="EN63" s="335"/>
      <c r="EO63" s="335"/>
      <c r="EP63" s="335"/>
      <c r="EQ63" s="335"/>
      <c r="ER63" s="335"/>
      <c r="ES63" s="335"/>
      <c r="ET63" s="335"/>
      <c r="EU63" s="335"/>
      <c r="EV63" s="335"/>
      <c r="EW63" s="335"/>
      <c r="EX63" s="335"/>
      <c r="EY63" s="335"/>
      <c r="EZ63" s="335"/>
      <c r="FA63" s="335"/>
      <c r="FB63" s="335"/>
      <c r="FC63" s="335"/>
      <c r="FD63" s="335"/>
      <c r="FE63" s="335"/>
      <c r="FF63" s="335"/>
      <c r="FG63" s="335"/>
      <c r="FH63" s="335"/>
      <c r="FI63" s="335"/>
      <c r="FJ63" s="335"/>
      <c r="FK63" s="335"/>
      <c r="FL63" s="335"/>
      <c r="FM63" s="335"/>
      <c r="FN63" s="335"/>
      <c r="FO63" s="335"/>
      <c r="FP63" s="335"/>
      <c r="FQ63" s="335"/>
      <c r="FR63" s="335"/>
      <c r="FS63" s="335"/>
      <c r="FT63" s="335"/>
      <c r="FU63" s="335"/>
      <c r="FV63" s="335"/>
      <c r="FW63" s="335"/>
      <c r="FX63" s="335"/>
      <c r="FY63" s="335"/>
      <c r="FZ63" s="335"/>
      <c r="GA63" s="335"/>
      <c r="GB63" s="335"/>
      <c r="GC63" s="335"/>
      <c r="GD63" s="335"/>
      <c r="GE63" s="335"/>
      <c r="GF63" s="335"/>
      <c r="GG63" s="335"/>
      <c r="GH63" s="335"/>
      <c r="GI63" s="335"/>
      <c r="GJ63" s="335"/>
      <c r="GK63" s="335"/>
      <c r="GL63" s="335"/>
      <c r="GM63" s="335"/>
      <c r="GN63" s="335"/>
      <c r="GO63" s="335"/>
      <c r="GP63" s="335"/>
      <c r="GQ63" s="335"/>
      <c r="GR63" s="335"/>
      <c r="GS63" s="335"/>
      <c r="GT63" s="335"/>
      <c r="GU63" s="335"/>
      <c r="GV63" s="335"/>
      <c r="GW63" s="335"/>
      <c r="GX63" s="335"/>
      <c r="GY63" s="335"/>
      <c r="GZ63" s="335"/>
      <c r="HA63" s="335"/>
      <c r="HB63" s="335"/>
      <c r="HC63" s="335"/>
      <c r="HD63" s="335"/>
      <c r="HE63" s="335"/>
      <c r="HF63" s="335"/>
      <c r="HG63" s="335"/>
      <c r="HH63" s="335"/>
      <c r="HI63" s="335"/>
      <c r="HJ63" s="335"/>
      <c r="HK63" s="335"/>
      <c r="HL63" s="335"/>
      <c r="HM63" s="335"/>
      <c r="HN63" s="335"/>
      <c r="HO63" s="335"/>
      <c r="HP63" s="335"/>
      <c r="HQ63" s="335"/>
      <c r="HR63" s="335"/>
      <c r="HS63" s="335"/>
      <c r="HT63" s="335"/>
      <c r="HU63" s="335"/>
      <c r="HV63" s="335"/>
      <c r="HW63" s="335"/>
      <c r="HX63" s="335"/>
      <c r="HY63" s="335"/>
      <c r="HZ63" s="335"/>
      <c r="IA63" s="335"/>
      <c r="IB63" s="335"/>
    </row>
    <row r="64" spans="1:236" x14ac:dyDescent="0.25">
      <c r="A64" s="346"/>
      <c r="B64" s="383"/>
      <c r="C64" s="383"/>
      <c r="D64" s="383"/>
      <c r="E64" s="383"/>
      <c r="F64" s="383"/>
      <c r="G64" s="383"/>
      <c r="H64" s="383"/>
      <c r="I64" s="383" t="s">
        <v>121</v>
      </c>
      <c r="J64" s="383"/>
      <c r="K64" s="383"/>
      <c r="L64" s="424"/>
      <c r="M64" s="424"/>
      <c r="N64" s="424"/>
      <c r="O64" s="424">
        <f>ROUND(IF($C$15&lt;1,0,O57/($C$15*100)*10000),2)</f>
        <v>0</v>
      </c>
      <c r="P64" s="369" t="s">
        <v>87</v>
      </c>
      <c r="Q64" s="335"/>
      <c r="R64" s="335"/>
      <c r="S64" s="335"/>
      <c r="T64" s="335"/>
      <c r="U64" s="335"/>
      <c r="V64" s="335"/>
      <c r="W64" s="335"/>
      <c r="X64" s="335"/>
      <c r="Y64" s="335"/>
      <c r="Z64" s="335"/>
      <c r="AA64" s="335"/>
      <c r="AB64" s="335"/>
      <c r="AC64" s="335"/>
      <c r="AD64" s="335"/>
      <c r="AE64" s="335"/>
      <c r="AF64" s="335"/>
      <c r="AG64" s="335"/>
      <c r="AH64" s="335"/>
      <c r="AI64" s="335"/>
      <c r="AJ64" s="335"/>
      <c r="AK64" s="335"/>
      <c r="AL64" s="335"/>
      <c r="AM64" s="335"/>
      <c r="AN64" s="335"/>
      <c r="AO64" s="335"/>
      <c r="AP64" s="335"/>
      <c r="AQ64" s="335"/>
      <c r="AR64" s="335"/>
      <c r="AS64" s="335"/>
      <c r="AT64" s="335"/>
      <c r="HE64" s="335"/>
      <c r="HF64" s="335"/>
      <c r="HG64" s="335"/>
      <c r="HH64" s="335"/>
      <c r="HI64" s="335"/>
      <c r="HJ64" s="335"/>
      <c r="HK64" s="335"/>
      <c r="HL64" s="335"/>
      <c r="HM64" s="335"/>
      <c r="HN64" s="335"/>
    </row>
    <row r="65" spans="2:37" x14ac:dyDescent="0.25">
      <c r="B65" s="335"/>
      <c r="C65" s="335"/>
      <c r="D65" s="335"/>
      <c r="E65" s="335"/>
      <c r="F65" s="335"/>
      <c r="G65" s="335"/>
      <c r="H65" s="443"/>
      <c r="I65" s="425" t="s">
        <v>190</v>
      </c>
      <c r="J65" s="335"/>
      <c r="K65" s="335"/>
      <c r="L65" s="335"/>
      <c r="M65" s="335"/>
      <c r="N65" s="335"/>
      <c r="O65" s="426">
        <f>ROUND(IF($C$15&lt;1,0,(L57)/($C$15*100)*10000),2)</f>
        <v>0</v>
      </c>
      <c r="P65" s="338" t="s">
        <v>87</v>
      </c>
      <c r="Q65" s="335"/>
      <c r="R65" s="335"/>
      <c r="S65" s="335"/>
      <c r="T65" s="335"/>
      <c r="U65" s="335"/>
      <c r="V65" s="335"/>
      <c r="W65" s="335"/>
      <c r="X65" s="335"/>
      <c r="Y65" s="335"/>
      <c r="Z65" s="335"/>
      <c r="AA65" s="335"/>
      <c r="AB65" s="335"/>
      <c r="AC65" s="335"/>
      <c r="AD65" s="335"/>
      <c r="AE65" s="335"/>
      <c r="AF65" s="335"/>
      <c r="AG65" s="335"/>
      <c r="AH65" s="335"/>
      <c r="AI65" s="335"/>
      <c r="AJ65" s="335"/>
      <c r="AK65" s="335"/>
    </row>
  </sheetData>
  <sheetProtection algorithmName="SHA-512" hashValue="viKnQYxaVrjAIDZHtvqUjmeVAHQoOiTD3R36zUFKPawU2ePr4m/hAVJw4IzjsQAGMFNOJfcW0tBxZDn1dQPNAw==" saltValue="Oi7FqNf6RpEOoettNBPOE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5889" r:id="rId3" name="Button 1">
              <controlPr defaultSize="0" print="0" autoFill="0" autoPict="0" macro="[0]!Info">
                <anchor moveWithCells="1">
                  <from>
                    <xdr:col>0</xdr:col>
                    <xdr:colOff>68580</xdr:colOff>
                    <xdr:row>0</xdr:row>
                    <xdr:rowOff>38100</xdr:rowOff>
                  </from>
                  <to>
                    <xdr:col>0</xdr:col>
                    <xdr:colOff>571500</xdr:colOff>
                    <xdr:row>1</xdr:row>
                    <xdr:rowOff>83820</xdr:rowOff>
                  </to>
                </anchor>
              </controlPr>
            </control>
          </mc:Choice>
        </mc:AlternateContent>
        <mc:AlternateContent xmlns:mc="http://schemas.openxmlformats.org/markup-compatibility/2006">
          <mc:Choice Requires="x14">
            <control shapeId="165890" r:id="rId4" name="Button 2">
              <controlPr defaultSize="0" print="0" autoFill="0" autoPict="0" macro="[0]!Info">
                <anchor moveWithCells="1">
                  <from>
                    <xdr:col>15</xdr:col>
                    <xdr:colOff>297180</xdr:colOff>
                    <xdr:row>72</xdr:row>
                    <xdr:rowOff>76200</xdr:rowOff>
                  </from>
                  <to>
                    <xdr:col>15</xdr:col>
                    <xdr:colOff>807720</xdr:colOff>
                    <xdr:row>73</xdr:row>
                    <xdr:rowOff>152400</xdr:rowOff>
                  </to>
                </anchor>
              </controlPr>
            </control>
          </mc:Choice>
        </mc:AlternateContent>
        <mc:AlternateContent xmlns:mc="http://schemas.openxmlformats.org/markup-compatibility/2006">
          <mc:Choice Requires="x14">
            <control shapeId="165891" r:id="rId5" name="Button 3">
              <controlPr defaultSize="0" print="0" autoFill="0" autoPict="0" macro="[0]!Info">
                <anchor moveWithCells="1">
                  <from>
                    <xdr:col>0</xdr:col>
                    <xdr:colOff>68580</xdr:colOff>
                    <xdr:row>0</xdr:row>
                    <xdr:rowOff>76200</xdr:rowOff>
                  </from>
                  <to>
                    <xdr:col>0</xdr:col>
                    <xdr:colOff>579120</xdr:colOff>
                    <xdr:row>1</xdr:row>
                    <xdr:rowOff>152400</xdr:rowOff>
                  </to>
                </anchor>
              </controlPr>
            </control>
          </mc:Choice>
        </mc:AlternateContent>
        <mc:AlternateContent xmlns:mc="http://schemas.openxmlformats.org/markup-compatibility/2006">
          <mc:Choice Requires="x14">
            <control shapeId="165892" r:id="rId6" name="Button 4">
              <controlPr defaultSize="0" print="0" autoFill="0" autoPict="0" macro="[0]!Info">
                <anchor moveWithCells="1">
                  <from>
                    <xdr:col>0</xdr:col>
                    <xdr:colOff>68580</xdr:colOff>
                    <xdr:row>0</xdr:row>
                    <xdr:rowOff>76200</xdr:rowOff>
                  </from>
                  <to>
                    <xdr:col>0</xdr:col>
                    <xdr:colOff>579120</xdr:colOff>
                    <xdr:row>1</xdr:row>
                    <xdr:rowOff>152400</xdr:rowOff>
                  </to>
                </anchor>
              </controlPr>
            </control>
          </mc:Choice>
        </mc:AlternateContent>
        <mc:AlternateContent xmlns:mc="http://schemas.openxmlformats.org/markup-compatibility/2006">
          <mc:Choice Requires="x14">
            <control shapeId="165893" r:id="rId7" name="Button 5">
              <controlPr defaultSize="0" print="0" autoFill="0" autoPict="0" macro="[0]!Info">
                <anchor moveWithCells="1">
                  <from>
                    <xdr:col>0</xdr:col>
                    <xdr:colOff>68580</xdr:colOff>
                    <xdr:row>0</xdr:row>
                    <xdr:rowOff>76200</xdr:rowOff>
                  </from>
                  <to>
                    <xdr:col>0</xdr:col>
                    <xdr:colOff>579120</xdr:colOff>
                    <xdr:row>1</xdr:row>
                    <xdr:rowOff>152400</xdr:rowOff>
                  </to>
                </anchor>
              </controlPr>
            </control>
          </mc:Choice>
        </mc:AlternateContent>
        <mc:AlternateContent xmlns:mc="http://schemas.openxmlformats.org/markup-compatibility/2006">
          <mc:Choice Requires="x14">
            <control shapeId="165894" r:id="rId8" name="Button 6">
              <controlPr defaultSize="0" print="0" autoFill="0" autoPict="0" macro="[0]!Info">
                <anchor moveWithCells="1">
                  <from>
                    <xdr:col>0</xdr:col>
                    <xdr:colOff>68580</xdr:colOff>
                    <xdr:row>0</xdr:row>
                    <xdr:rowOff>76200</xdr:rowOff>
                  </from>
                  <to>
                    <xdr:col>0</xdr:col>
                    <xdr:colOff>579120</xdr:colOff>
                    <xdr:row>1</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93"/>
  <sheetViews>
    <sheetView showGridLines="0" topLeftCell="A31" zoomScale="80" zoomScaleNormal="80" workbookViewId="0">
      <selection activeCell="A51" sqref="A51:XFD51"/>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476" t="s">
        <v>120</v>
      </c>
      <c r="B1" s="476"/>
      <c r="C1" s="476"/>
      <c r="D1" s="476"/>
      <c r="E1" s="476"/>
      <c r="F1" s="476"/>
      <c r="G1" s="476"/>
      <c r="H1" s="476"/>
      <c r="I1" s="476"/>
      <c r="J1" s="476"/>
      <c r="K1" s="476"/>
      <c r="L1" s="476"/>
      <c r="M1" s="476"/>
      <c r="N1" s="476"/>
      <c r="O1" s="476"/>
      <c r="P1" s="476"/>
      <c r="Q1" s="197"/>
    </row>
    <row r="2" spans="1:59" ht="18" customHeight="1" x14ac:dyDescent="0.25">
      <c r="A2" s="485" t="s">
        <v>116</v>
      </c>
      <c r="B2" s="485"/>
      <c r="C2" s="485"/>
      <c r="D2" s="485"/>
      <c r="E2" s="485"/>
      <c r="F2" s="485"/>
      <c r="G2" s="485"/>
      <c r="H2" s="485"/>
      <c r="I2" s="485"/>
      <c r="J2" s="485"/>
      <c r="K2" s="485"/>
      <c r="L2" s="485"/>
      <c r="M2" s="485"/>
      <c r="N2" s="485"/>
      <c r="O2" s="485"/>
      <c r="P2" s="485"/>
    </row>
    <row r="3" spans="1:59" ht="17.399999999999999" x14ac:dyDescent="0.3">
      <c r="A3" s="485"/>
      <c r="B3" s="485"/>
      <c r="C3" s="485"/>
      <c r="D3" s="485"/>
      <c r="E3" s="485"/>
      <c r="F3" s="485"/>
      <c r="G3" s="485"/>
      <c r="H3" s="485"/>
      <c r="I3" s="485"/>
      <c r="J3" s="485"/>
      <c r="K3" s="485"/>
      <c r="L3" s="485"/>
      <c r="M3" s="485"/>
      <c r="N3" s="485"/>
      <c r="O3" s="485"/>
      <c r="P3" s="485"/>
      <c r="Q3" s="198"/>
    </row>
    <row r="4" spans="1:59" ht="15.6" x14ac:dyDescent="0.3">
      <c r="A4" s="477" t="str">
        <f>'Customer Info'!$B$11</f>
        <v>Breakdown of Charges Based on Entered Information</v>
      </c>
      <c r="B4" s="477"/>
      <c r="C4" s="477"/>
      <c r="D4" s="477"/>
      <c r="E4" s="477"/>
      <c r="F4" s="477"/>
      <c r="G4" s="477"/>
      <c r="H4" s="477"/>
      <c r="I4" s="477"/>
      <c r="J4" s="477"/>
      <c r="K4" s="477"/>
      <c r="L4" s="477"/>
      <c r="M4" s="477"/>
      <c r="N4" s="477"/>
      <c r="O4" s="477"/>
      <c r="P4" s="477"/>
      <c r="Q4" s="199"/>
    </row>
    <row r="5" spans="1:59" ht="15" x14ac:dyDescent="0.25">
      <c r="A5" s="75"/>
      <c r="B5" s="75"/>
      <c r="C5" s="75"/>
      <c r="D5" s="75"/>
      <c r="E5" s="75"/>
      <c r="F5" s="75"/>
      <c r="G5" s="75"/>
      <c r="H5" s="75"/>
      <c r="I5" s="75"/>
      <c r="J5" s="75"/>
      <c r="K5" s="75"/>
      <c r="L5" s="75"/>
      <c r="M5" s="75"/>
      <c r="N5" s="75"/>
      <c r="O5" s="75"/>
      <c r="P5" s="75"/>
      <c r="Q5" s="75"/>
    </row>
    <row r="6" spans="1:59" x14ac:dyDescent="0.25">
      <c r="A6" s="76">
        <f ca="1">TODAY()</f>
        <v>45744</v>
      </c>
      <c r="B6" s="484" t="s">
        <v>235</v>
      </c>
      <c r="C6" s="484"/>
      <c r="D6" s="484"/>
      <c r="E6" s="484"/>
      <c r="F6" s="484"/>
      <c r="G6" s="484"/>
      <c r="H6" s="484"/>
      <c r="I6" s="484"/>
      <c r="J6" s="484"/>
      <c r="K6" s="484"/>
      <c r="L6" s="484"/>
      <c r="M6" s="484"/>
      <c r="N6" s="484"/>
      <c r="O6" s="484"/>
    </row>
    <row r="7" spans="1:59" x14ac:dyDescent="0.25">
      <c r="A7" s="475" t="s">
        <v>15</v>
      </c>
      <c r="B7" s="475"/>
      <c r="C7" s="475"/>
      <c r="D7" s="475"/>
      <c r="E7" s="475"/>
      <c r="F7" s="475"/>
      <c r="G7" s="475"/>
      <c r="H7" s="475"/>
      <c r="I7" s="475"/>
      <c r="J7" s="475"/>
      <c r="K7" s="475"/>
    </row>
    <row r="8" spans="1:59" x14ac:dyDescent="0.25">
      <c r="C8" s="18"/>
      <c r="D8" s="18"/>
      <c r="E8" s="18"/>
      <c r="F8" s="18"/>
      <c r="G8" s="18"/>
      <c r="H8" s="18"/>
      <c r="I8" s="18"/>
      <c r="J8" s="18"/>
      <c r="K8" s="18"/>
    </row>
    <row r="9" spans="1:59" ht="15" x14ac:dyDescent="0.25">
      <c r="A9" s="23" t="s">
        <v>2</v>
      </c>
      <c r="B9" s="24"/>
      <c r="C9" s="25">
        <f>'Customer Info'!B7</f>
        <v>0</v>
      </c>
      <c r="I9" s="26"/>
    </row>
    <row r="10" spans="1:59" ht="15" x14ac:dyDescent="0.25">
      <c r="A10" s="27" t="s">
        <v>26</v>
      </c>
      <c r="B10" s="24"/>
      <c r="C10" s="25">
        <f>'Customer Info'!B8</f>
        <v>0</v>
      </c>
    </row>
    <row r="11" spans="1:59" x14ac:dyDescent="0.25">
      <c r="A11" s="23" t="s">
        <v>100</v>
      </c>
      <c r="B11" s="200">
        <f>'Customer Info'!B9</f>
        <v>4</v>
      </c>
      <c r="C11" s="194" t="str">
        <f>LOOKUP($B$11,$S$11:$AD$11,S12:AD12)</f>
        <v>April</v>
      </c>
      <c r="D11" s="133">
        <f>'Customer Info'!C9</f>
        <v>2025</v>
      </c>
      <c r="S11">
        <v>1</v>
      </c>
      <c r="T11">
        <v>2</v>
      </c>
      <c r="U11">
        <v>3</v>
      </c>
      <c r="V11">
        <v>4</v>
      </c>
      <c r="W11">
        <v>5</v>
      </c>
      <c r="X11">
        <v>6</v>
      </c>
      <c r="Y11">
        <v>7</v>
      </c>
      <c r="Z11">
        <v>8</v>
      </c>
      <c r="AA11">
        <v>9</v>
      </c>
      <c r="AB11">
        <v>10</v>
      </c>
      <c r="AC11">
        <v>11</v>
      </c>
      <c r="AD11">
        <v>12</v>
      </c>
    </row>
    <row r="12" spans="1:59" x14ac:dyDescent="0.25">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5">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5">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5">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31</v>
      </c>
      <c r="B23" s="78"/>
      <c r="C23" s="78"/>
      <c r="D23" s="78"/>
      <c r="E23" s="78"/>
      <c r="F23" s="78"/>
      <c r="G23" s="481" t="s">
        <v>68</v>
      </c>
      <c r="H23" s="482"/>
      <c r="I23" s="482"/>
      <c r="J23" s="483"/>
      <c r="K23" s="159"/>
      <c r="L23" s="478" t="s">
        <v>69</v>
      </c>
      <c r="M23" s="479"/>
      <c r="N23" s="479"/>
      <c r="O23" s="480"/>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5">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5">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5">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5">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79</v>
      </c>
      <c r="B31" s="176"/>
      <c r="C31" s="176"/>
      <c r="D31" s="100">
        <f>IF($D$17&lt;0,0,IF($D$17&gt;833000,833000,$D$17))</f>
        <v>0</v>
      </c>
      <c r="E31" s="101" t="s">
        <v>41</v>
      </c>
      <c r="F31" s="102" t="s">
        <v>8</v>
      </c>
      <c r="G31" s="103"/>
      <c r="H31" s="103"/>
      <c r="I31" s="103">
        <f>'Rider Rates'!$B$4</f>
        <v>4.6278999999999999E-3</v>
      </c>
      <c r="J31" s="103">
        <f t="shared" ref="J31:J50" si="0">SUM(G31:I31)</f>
        <v>4.6278999999999999E-3</v>
      </c>
      <c r="K31" s="104" t="s">
        <v>42</v>
      </c>
      <c r="L31" s="105"/>
      <c r="M31" s="105"/>
      <c r="N31" s="105">
        <f t="shared" ref="N31:N37" si="1">ROUND(D31*I31,2)</f>
        <v>0</v>
      </c>
      <c r="O31" s="250">
        <f t="shared" ref="O31:O53"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99" t="s">
        <v>114</v>
      </c>
      <c r="B36" s="78"/>
      <c r="C36" s="78"/>
      <c r="D36" s="195">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ref="O37:O43" si="3">SUM(L37:N37)</f>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237</v>
      </c>
      <c r="B38" s="78"/>
      <c r="C38" s="78"/>
      <c r="D38" s="195">
        <f>$N$27</f>
        <v>10</v>
      </c>
      <c r="E38" s="101" t="s">
        <v>122</v>
      </c>
      <c r="F38" s="102" t="s">
        <v>8</v>
      </c>
      <c r="G38" s="103"/>
      <c r="H38" s="103"/>
      <c r="I38" s="178">
        <f>'Rider Rates'!$B$18</f>
        <v>0</v>
      </c>
      <c r="J38" s="178">
        <f>SUM(G38:I38)</f>
        <v>0</v>
      </c>
      <c r="K38" s="104"/>
      <c r="L38" s="105"/>
      <c r="M38" s="105"/>
      <c r="N38" s="105">
        <f>ROUND($D$38*'Rider Rates'!$B$18,2)+ROUND($D$38*'Rider Rates'!$E$18,2)</f>
        <v>0</v>
      </c>
      <c r="O38" s="105">
        <f t="shared" si="3"/>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186</v>
      </c>
      <c r="B39" s="78"/>
      <c r="C39" s="78"/>
      <c r="D39" s="100">
        <f>'Customer Info'!$B$21+'Customer Info'!$B$22-'Customer Info'!$B$23</f>
        <v>0</v>
      </c>
      <c r="E39" s="101" t="s">
        <v>41</v>
      </c>
      <c r="F39" s="102" t="s">
        <v>8</v>
      </c>
      <c r="G39" s="103">
        <f>'Rider Rates'!$B$21</f>
        <v>7.0209999999999995E-2</v>
      </c>
      <c r="H39" s="103"/>
      <c r="I39" s="103"/>
      <c r="J39" s="237">
        <f>SUM(G39:H39)</f>
        <v>7.0209999999999995E-2</v>
      </c>
      <c r="K39" s="104" t="s">
        <v>42</v>
      </c>
      <c r="L39" s="105">
        <f>ROUND(D39*G39,2)</f>
        <v>0</v>
      </c>
      <c r="M39" s="105"/>
      <c r="N39" s="105"/>
      <c r="O39" s="105">
        <f t="shared" si="3"/>
        <v>0</v>
      </c>
      <c r="P39" s="245">
        <f>'Rider Rates'!$D$21</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210" t="s">
        <v>161</v>
      </c>
      <c r="B40" s="78"/>
      <c r="C40" s="78"/>
      <c r="D40" s="100">
        <f>'Customer Info'!$B$21+'Customer Info'!$B$22-'Customer Info'!$B$23</f>
        <v>0</v>
      </c>
      <c r="E40" s="101" t="s">
        <v>41</v>
      </c>
      <c r="F40" s="102" t="s">
        <v>8</v>
      </c>
      <c r="G40" s="103">
        <f>'Rider Rates'!$B$28</f>
        <v>3.2000000000000002E-3</v>
      </c>
      <c r="H40" s="103"/>
      <c r="I40" s="103"/>
      <c r="J40" s="237">
        <f>SUM(G40:H40)</f>
        <v>3.2000000000000002E-3</v>
      </c>
      <c r="K40" s="104" t="s">
        <v>42</v>
      </c>
      <c r="L40" s="239">
        <f>ROUND($D$40*$G$40,2)</f>
        <v>0</v>
      </c>
      <c r="M40" s="105"/>
      <c r="N40" s="105"/>
      <c r="O40" s="105">
        <f>SUM(L40:N40)</f>
        <v>0</v>
      </c>
      <c r="P40" s="245">
        <f>'Rider Rates'!$D$28</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193</v>
      </c>
      <c r="B41" s="78"/>
      <c r="C41" s="78"/>
      <c r="D41" s="100">
        <f>'Customer Info'!$B$21+'Customer Info'!$B$22-'Customer Info'!$B$23</f>
        <v>0</v>
      </c>
      <c r="E41" s="101" t="s">
        <v>41</v>
      </c>
      <c r="F41" s="102" t="s">
        <v>8</v>
      </c>
      <c r="G41" s="103">
        <f>'Rider Rates'!$B$45</f>
        <v>-4.1073000000000004E-3</v>
      </c>
      <c r="H41" s="103"/>
      <c r="I41" s="103"/>
      <c r="J41" s="237">
        <f>SUM(G41:H41)</f>
        <v>-4.1073000000000004E-3</v>
      </c>
      <c r="K41" s="104" t="s">
        <v>42</v>
      </c>
      <c r="L41" s="105">
        <f>ROUND(D41*G41,2)</f>
        <v>0</v>
      </c>
      <c r="M41" s="105"/>
      <c r="N41" s="105"/>
      <c r="O41" s="105">
        <f t="shared" si="3"/>
        <v>0</v>
      </c>
      <c r="P41" s="245">
        <f>'Rider Rates'!$D$45</f>
        <v>45747</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41" t="s">
        <v>210</v>
      </c>
      <c r="B42" s="78"/>
      <c r="C42" s="78"/>
      <c r="D42" s="100"/>
      <c r="E42" s="101" t="s">
        <v>115</v>
      </c>
      <c r="F42" s="102"/>
      <c r="G42" s="103"/>
      <c r="H42" s="103"/>
      <c r="I42" s="103">
        <f>'Rider Rates'!D48</f>
        <v>1.17</v>
      </c>
      <c r="J42" s="237">
        <f>SUM(G42:I42)</f>
        <v>1.17</v>
      </c>
      <c r="K42" s="104"/>
      <c r="L42" s="105"/>
      <c r="M42" s="105"/>
      <c r="N42" s="105">
        <f>J42</f>
        <v>1.17</v>
      </c>
      <c r="O42" s="105">
        <f>SUM(L42:N42)</f>
        <v>1.17</v>
      </c>
      <c r="P42" s="245">
        <f>'Rider Rates'!E48</f>
        <v>45658</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189</v>
      </c>
      <c r="B43" s="78"/>
      <c r="C43" s="78"/>
      <c r="D43" s="100">
        <f>IF($D$17&lt;0,0,$D$17)</f>
        <v>0</v>
      </c>
      <c r="E43" s="113" t="s">
        <v>41</v>
      </c>
      <c r="F43" s="102" t="s">
        <v>8</v>
      </c>
      <c r="G43" s="103"/>
      <c r="H43" s="103">
        <f>'Rider Rates'!$B$55</f>
        <v>3.5317099999999997E-2</v>
      </c>
      <c r="I43" s="103"/>
      <c r="J43" s="103">
        <f>SUM(G43:I43)</f>
        <v>3.5317099999999997E-2</v>
      </c>
      <c r="K43" s="104" t="s">
        <v>42</v>
      </c>
      <c r="L43" s="105"/>
      <c r="M43" s="105">
        <f>ROUND(D43*H43,2)</f>
        <v>0</v>
      </c>
      <c r="N43" s="205"/>
      <c r="O43" s="105">
        <f t="shared" si="3"/>
        <v>0</v>
      </c>
      <c r="P43" s="245">
        <f>'Rider Rates'!$D$55</f>
        <v>45747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99" t="s">
        <v>337</v>
      </c>
      <c r="B44" s="78"/>
      <c r="C44" s="78"/>
      <c r="D44" s="100">
        <f>IF($D$17&lt;0,0,$D$17)</f>
        <v>0</v>
      </c>
      <c r="E44" s="101" t="s">
        <v>41</v>
      </c>
      <c r="F44" s="102" t="s">
        <v>8</v>
      </c>
      <c r="G44" s="103"/>
      <c r="H44" s="103"/>
      <c r="I44" s="103">
        <f>'Rider Rates'!$B$66</f>
        <v>7.3870000000000001E-4</v>
      </c>
      <c r="J44" s="103">
        <f t="shared" ref="J44" si="4">SUM(G44:I44)</f>
        <v>7.3870000000000001E-4</v>
      </c>
      <c r="K44" s="104" t="s">
        <v>42</v>
      </c>
      <c r="L44" s="105"/>
      <c r="M44" s="105"/>
      <c r="N44" s="105">
        <f>ROUND($D$44*'Rider Rates'!$B$66,2)</f>
        <v>0</v>
      </c>
      <c r="O44" s="250">
        <f>SUM(L44:N44)</f>
        <v>0</v>
      </c>
      <c r="P44" s="245">
        <f>'Rider Rates'!$D$66</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96</v>
      </c>
      <c r="B45" s="78"/>
      <c r="C45" s="78"/>
      <c r="D45" s="100">
        <f>IF('Customer Info'!C34=TRUE,0,IF($D$17&lt;0,0,$D$17))</f>
        <v>0</v>
      </c>
      <c r="E45" s="101" t="s">
        <v>41</v>
      </c>
      <c r="F45" s="102" t="s">
        <v>8</v>
      </c>
      <c r="G45" s="103"/>
      <c r="H45" s="103"/>
      <c r="I45" s="103">
        <f>'Rider Rates'!$B$69+'Rider Rates'!$C$69</f>
        <v>0</v>
      </c>
      <c r="J45" s="103">
        <f t="shared" si="0"/>
        <v>0</v>
      </c>
      <c r="K45" s="104" t="s">
        <v>42</v>
      </c>
      <c r="L45" s="105"/>
      <c r="M45" s="105"/>
      <c r="N45" s="105">
        <f>ROUND($D$45*'Rider Rates'!$B$69,2)+ROUND($D$45*'Rider Rates'!$C$69,2)</f>
        <v>0</v>
      </c>
      <c r="O45" s="250">
        <f t="shared" si="2"/>
        <v>0</v>
      </c>
      <c r="P45" s="245">
        <f>'Rider Rates'!$D$69</f>
        <v>45444</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81</v>
      </c>
      <c r="B46" s="78"/>
      <c r="C46" s="78"/>
      <c r="D46" s="195">
        <f>$N$27</f>
        <v>10</v>
      </c>
      <c r="E46" s="101" t="s">
        <v>122</v>
      </c>
      <c r="F46" s="102" t="s">
        <v>8</v>
      </c>
      <c r="G46" s="111"/>
      <c r="H46" s="112"/>
      <c r="I46" s="120">
        <f>'Rider Rates'!$B$85</f>
        <v>1.9512100000000001E-2</v>
      </c>
      <c r="J46" s="120">
        <f>SUM(G46:I46)</f>
        <v>1.9512100000000001E-2</v>
      </c>
      <c r="K46" s="104"/>
      <c r="L46" s="105"/>
      <c r="M46" s="105"/>
      <c r="N46" s="105">
        <f>ROUND(D46*I46,2)</f>
        <v>0.2</v>
      </c>
      <c r="O46" s="105">
        <f t="shared" si="2"/>
        <v>0.2</v>
      </c>
      <c r="P46" s="245">
        <f>'Rider Rates'!$D$85</f>
        <v>45747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82</v>
      </c>
      <c r="B47" s="78"/>
      <c r="C47" s="78"/>
      <c r="D47" s="195">
        <f>$N$27</f>
        <v>10</v>
      </c>
      <c r="E47" s="101" t="s">
        <v>122</v>
      </c>
      <c r="F47" s="102" t="s">
        <v>8</v>
      </c>
      <c r="G47" s="114"/>
      <c r="H47" s="115"/>
      <c r="I47" s="120">
        <f>'Rider Rates'!$B$87</f>
        <v>6.6985699999999995E-2</v>
      </c>
      <c r="J47" s="120">
        <f t="shared" si="0"/>
        <v>6.6985699999999995E-2</v>
      </c>
      <c r="K47" s="104"/>
      <c r="L47" s="105"/>
      <c r="M47" s="105"/>
      <c r="N47" s="105">
        <f>ROUND(D47*I47,2)</f>
        <v>0.67</v>
      </c>
      <c r="O47" s="105">
        <f t="shared" si="2"/>
        <v>0.67</v>
      </c>
      <c r="P47" s="245">
        <f>'Rider Rates'!$D$87</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206</v>
      </c>
      <c r="B48" s="78"/>
      <c r="C48" s="78"/>
      <c r="D48" s="195"/>
      <c r="E48" s="113" t="s">
        <v>115</v>
      </c>
      <c r="F48" s="106"/>
      <c r="G48" s="114"/>
      <c r="H48" s="115"/>
      <c r="I48" s="196">
        <f>'Rider Rates'!$B$90</f>
        <v>2.2200000000000002</v>
      </c>
      <c r="J48" s="196">
        <f>SUM(G48:I48)</f>
        <v>2.2200000000000002</v>
      </c>
      <c r="K48" s="104"/>
      <c r="L48" s="105"/>
      <c r="M48" s="105"/>
      <c r="N48" s="105">
        <f>I48</f>
        <v>2.2200000000000002</v>
      </c>
      <c r="O48" s="250">
        <f>SUM(L48:N48)</f>
        <v>2.2200000000000002</v>
      </c>
      <c r="P48" s="245">
        <f>'Rider Rates'!$D$90</f>
        <v>45747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41" t="s">
        <v>239</v>
      </c>
      <c r="B49" s="78"/>
      <c r="C49" s="78"/>
      <c r="D49" s="100">
        <f>IF($D$17&lt;0,0,$D$17)</f>
        <v>0</v>
      </c>
      <c r="E49" s="101" t="s">
        <v>41</v>
      </c>
      <c r="F49" s="102" t="s">
        <v>8</v>
      </c>
      <c r="G49" s="103"/>
      <c r="H49" s="103"/>
      <c r="I49" s="103"/>
      <c r="J49" s="103">
        <f>'Rider Rates'!$B$94</f>
        <v>0</v>
      </c>
      <c r="K49" s="104" t="s">
        <v>42</v>
      </c>
      <c r="L49" s="105"/>
      <c r="M49" s="105"/>
      <c r="N49" s="105"/>
      <c r="O49" s="105">
        <f>ROUND($D49*('Rider Rates'!B$94),2)</f>
        <v>0</v>
      </c>
      <c r="P49" s="245">
        <f>'Rider Rates'!$D$94</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99" t="s">
        <v>156</v>
      </c>
      <c r="B50" s="78"/>
      <c r="C50" s="78"/>
      <c r="D50" s="195">
        <f>$N$27</f>
        <v>10</v>
      </c>
      <c r="E50" s="101" t="s">
        <v>122</v>
      </c>
      <c r="F50" s="102" t="s">
        <v>8</v>
      </c>
      <c r="G50" s="114"/>
      <c r="H50" s="115"/>
      <c r="I50" s="120">
        <f>'Rider Rates'!$B$105</f>
        <v>0.24140039999999999</v>
      </c>
      <c r="J50" s="238">
        <f t="shared" si="0"/>
        <v>0.24140039999999999</v>
      </c>
      <c r="K50" s="104"/>
      <c r="L50" s="105"/>
      <c r="M50" s="105"/>
      <c r="N50" s="105">
        <f>ROUND(D50*I50,2)</f>
        <v>2.41</v>
      </c>
      <c r="O50" s="105">
        <f t="shared" si="2"/>
        <v>2.41</v>
      </c>
      <c r="P50" s="245">
        <f>'Rider Rates'!$D$105</f>
        <v>45716</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10" t="s">
        <v>217</v>
      </c>
      <c r="B51" s="78"/>
      <c r="C51" s="78"/>
      <c r="D51" s="195"/>
      <c r="E51" s="113" t="s">
        <v>115</v>
      </c>
      <c r="F51" s="106"/>
      <c r="G51" s="114"/>
      <c r="H51" s="115"/>
      <c r="I51" s="258">
        <f>'Rider Rates'!B120</f>
        <v>0.97</v>
      </c>
      <c r="J51" s="259">
        <f>SUM(G51:I51)</f>
        <v>0.97</v>
      </c>
      <c r="K51" s="104"/>
      <c r="L51" s="105"/>
      <c r="M51" s="105"/>
      <c r="N51" s="260">
        <f>I51</f>
        <v>0.97</v>
      </c>
      <c r="O51" s="105">
        <f>SUM(L51:N51)</f>
        <v>0.97</v>
      </c>
      <c r="P51" s="245">
        <f>'Rider Rates'!D120</f>
        <v>45593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99" t="s">
        <v>157</v>
      </c>
      <c r="B52" s="78"/>
      <c r="C52" s="78"/>
      <c r="D52" s="100">
        <f>'Customer Info'!$B$21+'Customer Info'!$B$22-'Customer Info'!$B$23</f>
        <v>0</v>
      </c>
      <c r="E52" s="101" t="s">
        <v>41</v>
      </c>
      <c r="F52" s="102" t="s">
        <v>8</v>
      </c>
      <c r="G52" s="103">
        <f>'Rider Rates'!$B$112</f>
        <v>3.8972999999999998E-3</v>
      </c>
      <c r="H52" s="103"/>
      <c r="I52" s="103"/>
      <c r="J52" s="237">
        <f>SUM(G52:H52)</f>
        <v>3.8972999999999998E-3</v>
      </c>
      <c r="K52" s="104" t="s">
        <v>42</v>
      </c>
      <c r="L52" s="105">
        <f>ROUND(D52*G52,2)</f>
        <v>0</v>
      </c>
      <c r="M52" s="105"/>
      <c r="N52" s="105"/>
      <c r="O52" s="105">
        <f t="shared" si="2"/>
        <v>0</v>
      </c>
      <c r="P52" s="245">
        <f>'Rider Rates'!$D$112</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10" t="s">
        <v>208</v>
      </c>
      <c r="B53" s="78"/>
      <c r="C53" s="78"/>
      <c r="D53" s="100">
        <f>IF($D$17&lt;1,0,$D$17)</f>
        <v>0</v>
      </c>
      <c r="E53" s="101" t="s">
        <v>41</v>
      </c>
      <c r="F53" s="249" t="s">
        <v>8</v>
      </c>
      <c r="G53" s="103"/>
      <c r="H53" s="103"/>
      <c r="I53" s="103">
        <f>'Rider Rates'!$B$117</f>
        <v>0</v>
      </c>
      <c r="J53" s="237">
        <f>SUM(G53:I53)</f>
        <v>0</v>
      </c>
      <c r="K53" s="104" t="s">
        <v>42</v>
      </c>
      <c r="L53" s="105"/>
      <c r="M53" s="105"/>
      <c r="N53" s="105">
        <f>D53*J53</f>
        <v>0</v>
      </c>
      <c r="O53" s="105">
        <f t="shared" si="2"/>
        <v>0</v>
      </c>
      <c r="P53" s="245">
        <f>'Rider Rates'!D117</f>
        <v>45657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230</v>
      </c>
      <c r="B54" s="78"/>
      <c r="C54" s="78"/>
      <c r="D54" s="100"/>
      <c r="E54" s="101" t="s">
        <v>115</v>
      </c>
      <c r="F54" s="102" t="s">
        <v>8</v>
      </c>
      <c r="G54" s="263"/>
      <c r="H54" s="263"/>
      <c r="I54" s="263">
        <f>'Rider Rates'!$B$124</f>
        <v>0.1</v>
      </c>
      <c r="J54" s="263">
        <f>SUM(G54:I54)</f>
        <v>0.1</v>
      </c>
      <c r="K54" s="104"/>
      <c r="L54" s="209"/>
      <c r="M54" s="209"/>
      <c r="N54" s="209">
        <f>J54</f>
        <v>0.1</v>
      </c>
      <c r="O54" s="209">
        <f>SUM(L54:N54)</f>
        <v>0.1</v>
      </c>
      <c r="P54" s="264">
        <f>'Rider Rates'!E124</f>
        <v>45658</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242</v>
      </c>
      <c r="B55" s="78"/>
      <c r="C55" s="78"/>
      <c r="D55" s="100">
        <f>D17</f>
        <v>0</v>
      </c>
      <c r="E55" s="101" t="s">
        <v>41</v>
      </c>
      <c r="F55" s="249" t="s">
        <v>8</v>
      </c>
      <c r="G55" s="103"/>
      <c r="H55" s="103"/>
      <c r="I55" s="103">
        <f>'Rider Rates'!B129</f>
        <v>0</v>
      </c>
      <c r="J55" s="237">
        <f>SUM(G55:I55)</f>
        <v>0</v>
      </c>
      <c r="K55" s="104" t="s">
        <v>42</v>
      </c>
      <c r="L55" s="105"/>
      <c r="M55" s="105"/>
      <c r="N55" s="105">
        <f>D55*J55</f>
        <v>0</v>
      </c>
      <c r="O55" s="105">
        <f t="shared" ref="O55" si="5">SUM(L55:N55)</f>
        <v>0</v>
      </c>
      <c r="P55" s="245">
        <f>'Rider Rates'!D129</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241</v>
      </c>
      <c r="B56" s="78"/>
      <c r="C56" s="78"/>
      <c r="D56" s="100"/>
      <c r="E56" s="101" t="s">
        <v>115</v>
      </c>
      <c r="F56" s="102" t="s">
        <v>8</v>
      </c>
      <c r="G56" s="263"/>
      <c r="H56" s="263"/>
      <c r="I56" s="263">
        <f>'Rider Rates'!$B$136</f>
        <v>0</v>
      </c>
      <c r="J56" s="263">
        <f>SUM(G56:I56)</f>
        <v>0</v>
      </c>
      <c r="K56" s="104"/>
      <c r="L56" s="209"/>
      <c r="M56" s="209"/>
      <c r="N56" s="209">
        <f>J56</f>
        <v>0</v>
      </c>
      <c r="O56" s="209">
        <f>SUM(L56:N56)</f>
        <v>0</v>
      </c>
      <c r="P56" s="264">
        <f>'Rider Rates'!D136</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41" t="s">
        <v>243</v>
      </c>
      <c r="B57" s="78"/>
      <c r="C57" s="78"/>
      <c r="D57" s="100"/>
      <c r="E57" s="101"/>
      <c r="F57" s="102"/>
      <c r="G57" s="263"/>
      <c r="H57" s="263"/>
      <c r="I57" s="263"/>
      <c r="J57" s="263"/>
      <c r="K57" s="104"/>
      <c r="L57" s="209"/>
      <c r="M57" s="209"/>
      <c r="N57" s="209"/>
      <c r="O57" s="209"/>
      <c r="P57" s="2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179" t="s">
        <v>71</v>
      </c>
      <c r="B58" s="148"/>
      <c r="C58" s="148"/>
      <c r="D58" s="180"/>
      <c r="E58" s="181"/>
      <c r="F58" s="182"/>
      <c r="G58" s="182"/>
      <c r="H58" s="182"/>
      <c r="I58" s="182"/>
      <c r="J58" s="182"/>
      <c r="K58" s="183"/>
      <c r="L58" s="169">
        <f>SUM(L31:L57)</f>
        <v>0</v>
      </c>
      <c r="M58" s="169">
        <f t="shared" ref="M58:O58" si="6">SUM(M31:M57)</f>
        <v>0</v>
      </c>
      <c r="N58" s="169">
        <f t="shared" si="6"/>
        <v>7.7399999999999993</v>
      </c>
      <c r="O58" s="169">
        <f t="shared" si="6"/>
        <v>7.7399999999999993</v>
      </c>
      <c r="P58" s="184"/>
      <c r="Q58" s="10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78"/>
      <c r="B59" s="78"/>
      <c r="C59" s="78"/>
      <c r="D59" s="100"/>
      <c r="E59" s="113"/>
      <c r="F59" s="106"/>
      <c r="G59" s="106"/>
      <c r="H59" s="106"/>
      <c r="I59" s="106"/>
      <c r="J59" s="107"/>
      <c r="K59" s="104"/>
      <c r="L59" s="106"/>
      <c r="M59" s="106"/>
      <c r="N59" s="106"/>
      <c r="O59" s="106"/>
      <c r="P59" s="164"/>
      <c r="Q59" s="10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185" t="s">
        <v>94</v>
      </c>
      <c r="B60" s="170"/>
      <c r="C60" s="170"/>
      <c r="D60" s="170"/>
      <c r="E60" s="170"/>
      <c r="F60" s="170"/>
      <c r="G60" s="170"/>
      <c r="H60" s="170"/>
      <c r="I60" s="170"/>
      <c r="J60" s="170"/>
      <c r="K60" s="170"/>
      <c r="L60" s="186">
        <f>L27+L58</f>
        <v>0</v>
      </c>
      <c r="M60" s="186">
        <f>M27+M58</f>
        <v>0</v>
      </c>
      <c r="N60" s="186">
        <f>N27+N58</f>
        <v>17.739999999999998</v>
      </c>
      <c r="O60" s="187">
        <f>O27+O58</f>
        <v>17.739999999999998</v>
      </c>
      <c r="P60" s="187"/>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78"/>
      <c r="B61" s="78"/>
      <c r="C61" s="78"/>
      <c r="D61" s="78"/>
      <c r="E61" s="78"/>
      <c r="F61" s="78"/>
      <c r="G61" s="78"/>
      <c r="H61" s="78"/>
      <c r="I61" s="78"/>
      <c r="J61" s="78"/>
      <c r="K61" s="78"/>
      <c r="L61" s="78"/>
      <c r="M61" s="78"/>
      <c r="N61" s="151"/>
      <c r="O61" s="151"/>
      <c r="P61" s="151"/>
      <c r="Q61" s="16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5">
      <c r="A63" s="166" t="s">
        <v>93</v>
      </c>
      <c r="B63" s="78"/>
      <c r="C63" s="78"/>
      <c r="D63" s="78"/>
      <c r="E63" s="78"/>
      <c r="F63" s="78"/>
      <c r="G63" s="78"/>
      <c r="H63" s="78"/>
      <c r="I63" s="78"/>
      <c r="J63" s="78"/>
      <c r="K63" s="78"/>
      <c r="L63" s="78"/>
      <c r="M63" s="78"/>
      <c r="N63" s="78"/>
      <c r="O63" s="109">
        <f>IF(D17&lt;0,MIN(O25,O60),O25)</f>
        <v>10</v>
      </c>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5">
      <c r="A64" s="166" t="s">
        <v>15</v>
      </c>
      <c r="B64" s="166"/>
      <c r="C64" s="166"/>
      <c r="D64" s="166"/>
      <c r="E64" s="166"/>
      <c r="F64" s="166"/>
      <c r="G64" s="166"/>
      <c r="H64" s="166"/>
      <c r="I64" s="78"/>
      <c r="J64" s="78"/>
      <c r="K64" s="78"/>
      <c r="L64" s="78"/>
      <c r="M64" s="78"/>
      <c r="N64" s="151"/>
      <c r="O64" s="151"/>
      <c r="P64" s="151"/>
      <c r="Q64" s="78"/>
      <c r="R64" s="107"/>
      <c r="S64" s="108"/>
      <c r="T64" s="109"/>
      <c r="U64" s="78"/>
      <c r="V64" s="110"/>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5">
      <c r="A65" s="148" t="s">
        <v>117</v>
      </c>
      <c r="B65" s="151"/>
      <c r="C65" s="151"/>
      <c r="D65" s="151"/>
      <c r="E65" s="151"/>
      <c r="F65" s="151"/>
      <c r="G65" s="151"/>
      <c r="H65" s="151"/>
      <c r="I65" s="151"/>
      <c r="J65" s="151"/>
      <c r="K65" s="151"/>
      <c r="L65" s="151"/>
      <c r="M65" s="151"/>
      <c r="N65" s="151"/>
      <c r="O65" s="190">
        <f>IF($D$17&lt;0,O60,IF(O60&gt;O63,O60,O63))</f>
        <v>17.739999999999998</v>
      </c>
      <c r="P65" s="160"/>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5">
      <c r="A66" s="148"/>
      <c r="B66" s="151"/>
      <c r="C66" s="151"/>
      <c r="D66" s="151"/>
      <c r="E66" s="151"/>
      <c r="F66" s="151"/>
      <c r="G66" s="151"/>
      <c r="H66" s="151"/>
      <c r="I66" s="151"/>
      <c r="J66" s="151"/>
      <c r="K66" s="151"/>
      <c r="L66" s="151"/>
      <c r="M66" s="151"/>
      <c r="N66" s="151"/>
      <c r="O66" s="138"/>
      <c r="P66" s="160"/>
      <c r="Q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5">
      <c r="A67" s="148"/>
      <c r="B67" s="166"/>
      <c r="C67" s="166"/>
      <c r="D67" s="166"/>
      <c r="E67" s="166"/>
      <c r="F67" s="166"/>
      <c r="G67" s="166"/>
      <c r="H67" s="166"/>
      <c r="I67" s="166" t="s">
        <v>121</v>
      </c>
      <c r="J67" s="166"/>
      <c r="K67" s="166"/>
      <c r="L67" s="191"/>
      <c r="M67" s="191"/>
      <c r="N67" s="191"/>
      <c r="O67" s="191">
        <f>ROUND(IF($D$17&lt;1,0,O60/($D$17*100)*10000),2)</f>
        <v>0</v>
      </c>
      <c r="P67" s="37" t="s">
        <v>87</v>
      </c>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c r="HN67" s="78"/>
      <c r="HO67" s="78"/>
      <c r="HP67" s="78"/>
      <c r="HQ67" s="78"/>
      <c r="HR67" s="78"/>
      <c r="HS67" s="78"/>
      <c r="HT67" s="78"/>
      <c r="HU67" s="78"/>
      <c r="HV67" s="78"/>
      <c r="HW67" s="78"/>
      <c r="HX67" s="78"/>
      <c r="HY67" s="78"/>
      <c r="HZ67" s="78"/>
      <c r="IA67" s="78"/>
      <c r="IB67" s="78"/>
    </row>
    <row r="68" spans="1:236" x14ac:dyDescent="0.25">
      <c r="A68" s="37"/>
      <c r="B68" s="78"/>
      <c r="C68" s="78"/>
      <c r="D68" s="78"/>
      <c r="E68" s="78"/>
      <c r="F68" s="78"/>
      <c r="G68" s="78"/>
      <c r="H68" s="192"/>
      <c r="I68" s="242" t="s">
        <v>190</v>
      </c>
      <c r="J68" s="78"/>
      <c r="K68" s="78"/>
      <c r="L68" s="78"/>
      <c r="M68" s="78"/>
      <c r="N68" s="78"/>
      <c r="O68" s="243">
        <f>ROUND(IF($D$17&lt;1,0,(L60)/($D$17*100)*10000),2)</f>
        <v>0</v>
      </c>
      <c r="P68" s="25" t="s">
        <v>87</v>
      </c>
      <c r="Q68" s="78"/>
      <c r="AE68" s="78"/>
      <c r="AF68" s="78"/>
      <c r="AG68" s="78"/>
      <c r="AH68" s="78"/>
      <c r="AI68" s="78"/>
      <c r="AJ68" s="78"/>
      <c r="AK68" s="78"/>
      <c r="AL68" s="78"/>
      <c r="AM68" s="78"/>
      <c r="AN68" s="78"/>
      <c r="AO68" s="78"/>
      <c r="AP68" s="78"/>
      <c r="AQ68" s="78"/>
      <c r="AR68" s="78"/>
      <c r="AS68" s="78"/>
      <c r="AT68" s="78"/>
      <c r="HE68" s="78"/>
      <c r="HF68" s="78"/>
      <c r="HG68" s="78"/>
      <c r="HH68" s="78"/>
      <c r="HI68" s="78"/>
      <c r="HJ68" s="78"/>
      <c r="HK68" s="78"/>
      <c r="HL68" s="78"/>
      <c r="HM68" s="78"/>
      <c r="HN68" s="78"/>
    </row>
    <row r="69" spans="1:236" x14ac:dyDescent="0.25">
      <c r="A69" s="99"/>
      <c r="B69" s="78"/>
      <c r="C69" s="78"/>
      <c r="D69" s="100"/>
      <c r="E69" s="101"/>
      <c r="F69" s="106"/>
      <c r="G69" s="133"/>
      <c r="H69" s="56"/>
      <c r="I69" s="133"/>
      <c r="J69" s="25"/>
      <c r="K69" s="25"/>
      <c r="L69" s="134"/>
      <c r="M69" s="134"/>
      <c r="N69" s="134"/>
      <c r="O69" s="135"/>
      <c r="Q69" s="80"/>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c r="CX69" s="78"/>
      <c r="CY69" s="78"/>
      <c r="CZ69" s="78"/>
      <c r="DA69" s="78"/>
      <c r="DB69" s="78"/>
      <c r="DC69" s="78"/>
      <c r="DD69" s="78"/>
      <c r="DE69" s="78"/>
      <c r="DF69" s="78"/>
      <c r="DG69" s="78"/>
      <c r="DH69" s="78"/>
      <c r="DI69" s="78"/>
      <c r="DJ69" s="78"/>
      <c r="DK69" s="78"/>
      <c r="DL69" s="78"/>
      <c r="DM69" s="78"/>
      <c r="DN69" s="78"/>
      <c r="DO69" s="78"/>
      <c r="DP69" s="78"/>
      <c r="DQ69" s="78"/>
      <c r="DR69" s="78"/>
      <c r="DS69" s="78"/>
      <c r="DT69" s="78"/>
      <c r="DU69" s="78"/>
      <c r="DV69" s="78"/>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c r="EZ69" s="78"/>
      <c r="FA69" s="78"/>
      <c r="FB69" s="78"/>
      <c r="FC69" s="78"/>
      <c r="FD69" s="78"/>
      <c r="FE69" s="78"/>
      <c r="FF69" s="78"/>
      <c r="FG69" s="78"/>
      <c r="FH69" s="78"/>
      <c r="FI69" s="78"/>
      <c r="FJ69" s="78"/>
      <c r="FK69" s="78"/>
      <c r="FL69" s="78"/>
      <c r="FM69" s="78"/>
      <c r="FN69" s="78"/>
      <c r="FO69" s="78"/>
      <c r="FP69" s="78"/>
      <c r="FQ69" s="78"/>
      <c r="FR69" s="78"/>
      <c r="FS69" s="78"/>
      <c r="FT69" s="78"/>
      <c r="FU69" s="78"/>
      <c r="FV69" s="78"/>
      <c r="FW69" s="78"/>
      <c r="FX69" s="78"/>
      <c r="FY69" s="78"/>
      <c r="FZ69" s="78"/>
      <c r="GA69" s="78"/>
      <c r="GB69" s="78"/>
      <c r="GC69" s="78"/>
      <c r="GD69" s="78"/>
      <c r="GE69" s="78"/>
      <c r="GF69" s="78"/>
      <c r="GG69" s="78"/>
      <c r="GH69" s="78"/>
      <c r="GI69" s="78"/>
      <c r="GJ69" s="78"/>
      <c r="GK69" s="78"/>
      <c r="GL69" s="78"/>
      <c r="GM69" s="78"/>
      <c r="GN69" s="78"/>
      <c r="GO69" s="78"/>
      <c r="GP69" s="78"/>
      <c r="GQ69" s="78"/>
      <c r="GR69" s="78"/>
      <c r="GS69" s="78"/>
      <c r="GT69" s="78"/>
      <c r="GU69" s="78"/>
      <c r="GV69" s="78"/>
      <c r="GW69" s="78"/>
      <c r="GX69" s="78"/>
      <c r="GY69" s="78"/>
      <c r="GZ69" s="78"/>
      <c r="HA69" s="78"/>
      <c r="HB69" s="78"/>
      <c r="HC69" s="78"/>
      <c r="HD69" s="78"/>
      <c r="HE69" s="78"/>
      <c r="HF69" s="78"/>
      <c r="HG69" s="78"/>
      <c r="HH69" s="78"/>
      <c r="HI69" s="78"/>
      <c r="HJ69" s="78"/>
      <c r="HK69" s="78"/>
      <c r="HL69" s="78"/>
      <c r="HM69" s="78"/>
    </row>
    <row r="70" spans="1:236" x14ac:dyDescent="0.25">
      <c r="A70" s="99"/>
      <c r="B70" s="78"/>
      <c r="C70" s="78"/>
      <c r="D70" s="100"/>
      <c r="E70" s="113"/>
      <c r="F70" s="106"/>
      <c r="Q70" s="80"/>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5">
      <c r="A71" s="78"/>
      <c r="D71" s="1"/>
      <c r="E71" s="35"/>
      <c r="F71" s="106"/>
      <c r="Q71" s="80"/>
    </row>
    <row r="72" spans="1:236" x14ac:dyDescent="0.25">
      <c r="A72" s="96"/>
      <c r="D72" s="1"/>
      <c r="E72" s="35"/>
      <c r="F72" s="4"/>
      <c r="Q72" s="36"/>
    </row>
    <row r="73" spans="1:236" x14ac:dyDescent="0.25">
      <c r="A73" s="96"/>
      <c r="D73" s="1"/>
      <c r="E73" s="35"/>
      <c r="F73" s="4"/>
      <c r="Q73" s="36"/>
    </row>
    <row r="74" spans="1:236" x14ac:dyDescent="0.25">
      <c r="A74" s="41"/>
      <c r="B74" s="77"/>
      <c r="C74" s="77"/>
      <c r="D74" s="77"/>
      <c r="E74" s="77"/>
      <c r="F74" s="77"/>
    </row>
    <row r="75" spans="1:236" x14ac:dyDescent="0.25">
      <c r="B75" s="37"/>
      <c r="C75" s="37"/>
      <c r="D75" s="37"/>
      <c r="E75" s="37"/>
      <c r="F75" s="37"/>
      <c r="P75" s="37"/>
      <c r="Q75" s="37"/>
    </row>
    <row r="76" spans="1:236" x14ac:dyDescent="0.25">
      <c r="B76" s="37"/>
      <c r="C76" s="37"/>
      <c r="D76" s="37"/>
      <c r="E76" s="37"/>
      <c r="F76" s="37"/>
      <c r="P76" s="25"/>
      <c r="Q76" s="25"/>
    </row>
    <row r="79" spans="1:236" x14ac:dyDescent="0.25">
      <c r="A79" s="474"/>
    </row>
    <row r="80" spans="1:236" x14ac:dyDescent="0.25">
      <c r="A80" s="474"/>
    </row>
    <row r="81" spans="1:1" x14ac:dyDescent="0.25">
      <c r="A81" s="474"/>
    </row>
    <row r="82" spans="1:1" x14ac:dyDescent="0.25">
      <c r="A82" s="474"/>
    </row>
    <row r="83" spans="1:1" x14ac:dyDescent="0.25">
      <c r="A83" s="474"/>
    </row>
    <row r="84" spans="1:1" x14ac:dyDescent="0.25">
      <c r="A84" s="474"/>
    </row>
    <row r="85" spans="1:1" x14ac:dyDescent="0.25">
      <c r="A85" s="474"/>
    </row>
    <row r="86" spans="1:1" x14ac:dyDescent="0.25">
      <c r="A86" s="474"/>
    </row>
    <row r="87" spans="1:1" x14ac:dyDescent="0.25">
      <c r="A87" s="474"/>
    </row>
    <row r="88" spans="1:1" x14ac:dyDescent="0.25">
      <c r="A88" s="474"/>
    </row>
    <row r="89" spans="1:1" x14ac:dyDescent="0.25">
      <c r="A89" s="474"/>
    </row>
    <row r="90" spans="1:1" x14ac:dyDescent="0.25">
      <c r="A90" s="474"/>
    </row>
    <row r="91" spans="1:1" x14ac:dyDescent="0.25">
      <c r="A91" s="474"/>
    </row>
    <row r="92" spans="1:1" x14ac:dyDescent="0.25">
      <c r="A92" s="474"/>
    </row>
    <row r="93" spans="1:1" x14ac:dyDescent="0.25">
      <c r="A93" s="474"/>
    </row>
  </sheetData>
  <sheetProtection algorithmName="SHA-512" hashValue="R2vvjNMQ1RYFj0hLf4Rurm2+tYupos9o/T/yut/ew1S5O6oQiQjL2AZieycUazgPy1KVqu5PH0xgIpP6BXTB1g==" saltValue="mvxzyYdiH0ezv05Z42phmA==" spinCount="100000" sheet="1" objects="1" scenarios="1"/>
  <mergeCells count="8">
    <mergeCell ref="A79:A93"/>
    <mergeCell ref="A7:K7"/>
    <mergeCell ref="A1:P1"/>
    <mergeCell ref="A4:P4"/>
    <mergeCell ref="L23:O23"/>
    <mergeCell ref="G23:J23"/>
    <mergeCell ref="B6:O6"/>
    <mergeCell ref="A2:P3"/>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579120</xdr:colOff>
                    <xdr:row>86</xdr:row>
                    <xdr:rowOff>68580</xdr:rowOff>
                  </from>
                  <to>
                    <xdr:col>30</xdr:col>
                    <xdr:colOff>236220</xdr:colOff>
                    <xdr:row>87</xdr:row>
                    <xdr:rowOff>144780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5BC7-6B63-4A61-9CAA-EC0A0EC0320E}">
  <dimension ref="A1:IB65"/>
  <sheetViews>
    <sheetView topLeftCell="A24" zoomScale="85" zoomScaleNormal="85" workbookViewId="0">
      <selection activeCell="D39" sqref="D39"/>
    </sheetView>
  </sheetViews>
  <sheetFormatPr defaultColWidth="8.5546875" defaultRowHeight="13.2" x14ac:dyDescent="0.25"/>
  <cols>
    <col min="1" max="1" width="31" style="331" customWidth="1"/>
    <col min="2" max="2" width="2.109375" style="331" customWidth="1"/>
    <col min="3" max="3" width="21.109375" style="331" customWidth="1"/>
    <col min="4" max="4" width="15.44140625" style="331" customWidth="1"/>
    <col min="5" max="5" width="10.109375" style="331" customWidth="1"/>
    <col min="6" max="6" width="5.5546875" style="331" customWidth="1"/>
    <col min="7" max="8" width="13.44140625" style="331" customWidth="1"/>
    <col min="9" max="9" width="14.5546875" style="331" customWidth="1"/>
    <col min="10" max="10" width="13.44140625" style="331" customWidth="1"/>
    <col min="11" max="11" width="7" style="331" customWidth="1"/>
    <col min="12" max="12" width="15.109375" style="331" customWidth="1"/>
    <col min="13" max="13" width="17.44140625" style="331" bestFit="1" customWidth="1"/>
    <col min="14" max="14" width="16.5546875" style="331" customWidth="1"/>
    <col min="15" max="15" width="19.109375" style="331" bestFit="1" customWidth="1"/>
    <col min="16" max="16" width="12.88671875" style="331" bestFit="1" customWidth="1"/>
    <col min="17" max="17" width="8.5546875" style="331"/>
    <col min="18" max="18" width="9.109375" style="331" hidden="1" customWidth="1"/>
    <col min="19" max="26" width="10.44140625" style="331" hidden="1" customWidth="1"/>
    <col min="27" max="27" width="10.5546875" style="331" hidden="1" customWidth="1"/>
    <col min="28" max="30" width="10.44140625" style="331" hidden="1" customWidth="1"/>
    <col min="31" max="16384" width="8.5546875" style="331"/>
  </cols>
  <sheetData>
    <row r="1" spans="1:30" ht="21" x14ac:dyDescent="0.4">
      <c r="A1" s="497" t="s">
        <v>120</v>
      </c>
      <c r="B1" s="497"/>
      <c r="C1" s="497"/>
      <c r="D1" s="497"/>
      <c r="E1" s="497"/>
      <c r="F1" s="497"/>
      <c r="G1" s="497"/>
      <c r="H1" s="497"/>
      <c r="I1" s="497"/>
      <c r="J1" s="497"/>
      <c r="K1" s="497"/>
      <c r="L1" s="497"/>
      <c r="M1" s="497"/>
      <c r="N1" s="497"/>
      <c r="O1" s="497"/>
      <c r="P1" s="497"/>
    </row>
    <row r="2" spans="1:30" ht="21" x14ac:dyDescent="0.4">
      <c r="A2" s="497" t="s">
        <v>277</v>
      </c>
      <c r="B2" s="497"/>
      <c r="C2" s="497"/>
      <c r="D2" s="497"/>
      <c r="E2" s="497"/>
      <c r="F2" s="497"/>
      <c r="G2" s="497"/>
      <c r="H2" s="497"/>
      <c r="I2" s="497"/>
      <c r="J2" s="497"/>
      <c r="K2" s="497"/>
      <c r="L2" s="497"/>
      <c r="M2" s="497"/>
      <c r="N2" s="497"/>
      <c r="O2" s="497"/>
      <c r="P2" s="497"/>
    </row>
    <row r="3" spans="1:30" ht="17.399999999999999" x14ac:dyDescent="0.3">
      <c r="A3" s="498" t="s">
        <v>327</v>
      </c>
      <c r="B3" s="498"/>
      <c r="C3" s="498"/>
      <c r="D3" s="498"/>
      <c r="E3" s="498"/>
      <c r="F3" s="498"/>
      <c r="G3" s="498"/>
      <c r="H3" s="498"/>
      <c r="I3" s="498"/>
      <c r="J3" s="498"/>
      <c r="K3" s="498"/>
      <c r="L3" s="498"/>
      <c r="M3" s="498"/>
      <c r="N3" s="498"/>
      <c r="O3" s="498"/>
      <c r="P3" s="498"/>
    </row>
    <row r="4" spans="1:30" ht="15.6" x14ac:dyDescent="0.3">
      <c r="A4" s="499" t="str">
        <f>'Customer Info'!B11</f>
        <v>Breakdown of Charges Based on Entered Information</v>
      </c>
      <c r="B4" s="499"/>
      <c r="C4" s="499"/>
      <c r="D4" s="499"/>
      <c r="E4" s="499"/>
      <c r="F4" s="499"/>
      <c r="G4" s="499"/>
      <c r="H4" s="499"/>
      <c r="I4" s="499"/>
      <c r="J4" s="499"/>
      <c r="K4" s="499"/>
      <c r="L4" s="499"/>
      <c r="M4" s="499"/>
      <c r="N4" s="499"/>
      <c r="O4" s="499"/>
      <c r="P4" s="499"/>
    </row>
    <row r="5" spans="1:30" ht="15" x14ac:dyDescent="0.25">
      <c r="A5" s="332"/>
      <c r="B5" s="332"/>
      <c r="C5" s="332"/>
      <c r="D5" s="332"/>
      <c r="E5" s="332"/>
      <c r="F5" s="332"/>
      <c r="G5" s="332"/>
      <c r="H5" s="332"/>
      <c r="I5" s="332"/>
      <c r="J5" s="332"/>
      <c r="K5" s="332"/>
    </row>
    <row r="6" spans="1:30" x14ac:dyDescent="0.25">
      <c r="A6" s="333">
        <f ca="1">TODAY()</f>
        <v>45744</v>
      </c>
      <c r="B6" s="386" t="s">
        <v>325</v>
      </c>
      <c r="C6" s="333"/>
      <c r="D6" s="333"/>
      <c r="E6" s="333"/>
      <c r="F6" s="333"/>
      <c r="G6" s="333"/>
      <c r="H6" s="333"/>
      <c r="I6" s="333"/>
    </row>
    <row r="7" spans="1:30" ht="24.6" x14ac:dyDescent="0.4">
      <c r="A7" s="505"/>
      <c r="B7" s="505"/>
      <c r="C7" s="505"/>
      <c r="D7" s="505"/>
      <c r="E7" s="505"/>
      <c r="F7" s="505"/>
      <c r="G7" s="505"/>
      <c r="H7" s="505"/>
      <c r="I7" s="505"/>
      <c r="J7" s="505"/>
      <c r="K7" s="505"/>
      <c r="L7" s="505"/>
      <c r="M7" s="505"/>
      <c r="N7" s="505"/>
      <c r="O7" s="505"/>
      <c r="P7" s="505"/>
    </row>
    <row r="8" spans="1:30" x14ac:dyDescent="0.25">
      <c r="C8" s="335"/>
      <c r="D8" s="335"/>
      <c r="E8" s="335"/>
      <c r="F8" s="335"/>
      <c r="G8" s="335"/>
      <c r="H8" s="335"/>
      <c r="I8" s="335"/>
      <c r="J8" s="335"/>
      <c r="K8" s="335"/>
    </row>
    <row r="9" spans="1:30" ht="15" x14ac:dyDescent="0.25">
      <c r="A9" s="336" t="s">
        <v>2</v>
      </c>
      <c r="B9" s="337"/>
      <c r="C9" s="338">
        <f>'Customer Info'!B7</f>
        <v>0</v>
      </c>
      <c r="I9" s="339"/>
    </row>
    <row r="10" spans="1:30" ht="15" x14ac:dyDescent="0.25">
      <c r="A10" s="340" t="s">
        <v>26</v>
      </c>
      <c r="B10" s="337"/>
      <c r="C10" s="338">
        <f>'Customer Info'!B8</f>
        <v>0</v>
      </c>
    </row>
    <row r="11" spans="1:30" x14ac:dyDescent="0.25">
      <c r="A11" s="336" t="s">
        <v>3</v>
      </c>
      <c r="B11" s="341">
        <f>'Customer Info'!B9</f>
        <v>4</v>
      </c>
      <c r="C11" s="342" t="str">
        <f>LOOKUP(B11,R11:AD11,R12:AD12)</f>
        <v>April</v>
      </c>
      <c r="D11" s="343">
        <f>'Customer Info'!C9</f>
        <v>2025</v>
      </c>
      <c r="S11" s="331">
        <v>1</v>
      </c>
      <c r="T11" s="331">
        <v>2</v>
      </c>
      <c r="U11" s="331">
        <v>3</v>
      </c>
      <c r="V11" s="331">
        <v>4</v>
      </c>
      <c r="W11" s="331">
        <v>5</v>
      </c>
      <c r="X11" s="331">
        <v>6</v>
      </c>
      <c r="Y11" s="331">
        <v>7</v>
      </c>
      <c r="Z11" s="331">
        <v>8</v>
      </c>
      <c r="AA11" s="331">
        <v>9</v>
      </c>
      <c r="AB11" s="331">
        <v>10</v>
      </c>
      <c r="AC11" s="331">
        <v>11</v>
      </c>
      <c r="AD11" s="331">
        <v>12</v>
      </c>
    </row>
    <row r="12" spans="1:30" x14ac:dyDescent="0.25">
      <c r="A12" s="501"/>
      <c r="B12" s="501"/>
      <c r="C12" s="501"/>
      <c r="D12" s="501"/>
      <c r="E12" s="501"/>
      <c r="F12" s="501"/>
      <c r="G12" s="501"/>
      <c r="H12" s="501"/>
      <c r="I12" s="501"/>
      <c r="J12" s="379"/>
      <c r="K12" s="379"/>
      <c r="L12" s="427"/>
      <c r="M12" s="427"/>
      <c r="N12" s="427"/>
      <c r="O12" s="427"/>
      <c r="P12" s="427"/>
      <c r="R12" s="331" t="s">
        <v>115</v>
      </c>
      <c r="S12" s="345" t="s">
        <v>102</v>
      </c>
      <c r="T12" s="345" t="s">
        <v>103</v>
      </c>
      <c r="U12" s="345" t="s">
        <v>104</v>
      </c>
      <c r="V12" s="345" t="s">
        <v>105</v>
      </c>
      <c r="W12" s="345" t="s">
        <v>106</v>
      </c>
      <c r="X12" s="345" t="s">
        <v>107</v>
      </c>
      <c r="Y12" s="345" t="s">
        <v>108</v>
      </c>
      <c r="Z12" s="345" t="s">
        <v>109</v>
      </c>
      <c r="AA12" s="345" t="s">
        <v>110</v>
      </c>
      <c r="AB12" s="345" t="s">
        <v>112</v>
      </c>
      <c r="AC12" s="345" t="s">
        <v>111</v>
      </c>
      <c r="AD12" s="345" t="s">
        <v>113</v>
      </c>
    </row>
    <row r="13" spans="1:30" x14ac:dyDescent="0.25">
      <c r="A13" s="352" t="s">
        <v>27</v>
      </c>
      <c r="B13" s="353"/>
      <c r="C13" s="353"/>
      <c r="D13" s="353"/>
      <c r="E13" s="353"/>
      <c r="F13" s="353"/>
      <c r="G13" s="353"/>
      <c r="H13" s="353"/>
      <c r="I13" s="353"/>
      <c r="R13" s="351" t="s">
        <v>187</v>
      </c>
      <c r="S13" s="331">
        <f>'Rider Rates'!$C$22</f>
        <v>7.0209999999999995E-2</v>
      </c>
      <c r="T13" s="331">
        <f>'Rider Rates'!$C$22</f>
        <v>7.0209999999999995E-2</v>
      </c>
      <c r="U13" s="331">
        <f>'Rider Rates'!$C$22</f>
        <v>7.0209999999999995E-2</v>
      </c>
      <c r="V13" s="331">
        <f>'Rider Rates'!$C$22</f>
        <v>7.0209999999999995E-2</v>
      </c>
      <c r="W13" s="331">
        <f>'Rider Rates'!$C$22</f>
        <v>7.0209999999999995E-2</v>
      </c>
      <c r="X13" s="331">
        <f>'Rider Rates'!$B$22</f>
        <v>7.0209999999999995E-2</v>
      </c>
      <c r="Y13" s="331">
        <f>'Rider Rates'!$B$22</f>
        <v>7.0209999999999995E-2</v>
      </c>
      <c r="Z13" s="331">
        <f>'Rider Rates'!$B$22</f>
        <v>7.0209999999999995E-2</v>
      </c>
      <c r="AA13" s="331">
        <f>'Rider Rates'!$B$22</f>
        <v>7.0209999999999995E-2</v>
      </c>
      <c r="AB13" s="331">
        <f>'Rider Rates'!$C$22</f>
        <v>7.0209999999999995E-2</v>
      </c>
      <c r="AC13" s="331">
        <f>'Rider Rates'!$C$22</f>
        <v>7.0209999999999995E-2</v>
      </c>
      <c r="AD13" s="331">
        <f>'Rider Rates'!$C$22</f>
        <v>7.0209999999999995E-2</v>
      </c>
    </row>
    <row r="14" spans="1:30" x14ac:dyDescent="0.25">
      <c r="A14" s="335"/>
      <c r="B14" s="335"/>
      <c r="C14" s="335"/>
      <c r="D14" s="335"/>
      <c r="E14" s="335"/>
      <c r="F14" s="335"/>
      <c r="G14" s="335"/>
      <c r="H14" s="335"/>
      <c r="I14" s="335"/>
      <c r="R14" s="335"/>
      <c r="S14" s="347"/>
      <c r="T14" s="347"/>
      <c r="U14" s="347"/>
      <c r="V14" s="347"/>
      <c r="W14" s="347"/>
      <c r="X14" s="347"/>
      <c r="Y14" s="347"/>
      <c r="Z14" s="347"/>
      <c r="AA14" s="347"/>
      <c r="AB14" s="347"/>
      <c r="AC14" s="347"/>
      <c r="AD14" s="347"/>
    </row>
    <row r="15" spans="1:30" x14ac:dyDescent="0.25">
      <c r="A15" s="349" t="s">
        <v>52</v>
      </c>
      <c r="B15" s="349"/>
      <c r="C15" s="428">
        <f>IF('Customer Info'!B21+'Customer Info'!B22-'Customer Info'!B23&lt;0,0,'Customer Info'!B21+'Customer Info'!B22-'Customer Info'!B23)</f>
        <v>0</v>
      </c>
      <c r="D15" s="349" t="s">
        <v>41</v>
      </c>
      <c r="E15" s="349"/>
      <c r="F15" s="350"/>
      <c r="G15" s="349"/>
      <c r="H15" s="349"/>
      <c r="I15" s="349"/>
      <c r="R15" s="335"/>
      <c r="S15" s="347"/>
      <c r="T15" s="347"/>
      <c r="U15" s="347"/>
      <c r="V15" s="347"/>
      <c r="W15" s="347"/>
      <c r="X15" s="347"/>
      <c r="Y15" s="347"/>
      <c r="Z15" s="347"/>
      <c r="AA15" s="347"/>
      <c r="AB15" s="347"/>
      <c r="AC15" s="347"/>
      <c r="AD15" s="347"/>
    </row>
    <row r="16" spans="1:30" x14ac:dyDescent="0.25">
      <c r="A16" s="349" t="s">
        <v>225</v>
      </c>
      <c r="B16" s="349"/>
      <c r="C16" s="428">
        <f>'Customer Info'!B21</f>
        <v>0</v>
      </c>
      <c r="D16" s="349" t="s">
        <v>41</v>
      </c>
      <c r="E16" s="349"/>
      <c r="F16" s="350"/>
      <c r="G16" s="336" t="s">
        <v>15</v>
      </c>
      <c r="H16" s="349"/>
    </row>
    <row r="17" spans="1:221" x14ac:dyDescent="0.25">
      <c r="A17" s="349" t="s">
        <v>226</v>
      </c>
      <c r="B17" s="349"/>
      <c r="C17" s="428">
        <f>'Customer Info'!B22</f>
        <v>0</v>
      </c>
      <c r="D17" s="429" t="s">
        <v>41</v>
      </c>
      <c r="E17" s="350"/>
      <c r="F17" s="350"/>
      <c r="G17" s="336" t="s">
        <v>15</v>
      </c>
      <c r="H17" s="349"/>
      <c r="I17" s="430" t="s">
        <v>15</v>
      </c>
    </row>
    <row r="19" spans="1:221" x14ac:dyDescent="0.25">
      <c r="A19" s="352" t="s">
        <v>31</v>
      </c>
      <c r="B19" s="353"/>
      <c r="C19" s="353"/>
      <c r="D19" s="353"/>
      <c r="E19" s="353"/>
      <c r="F19" s="353"/>
      <c r="G19" s="493" t="s">
        <v>68</v>
      </c>
      <c r="H19" s="494"/>
      <c r="I19" s="494"/>
      <c r="J19" s="495"/>
      <c r="K19" s="353"/>
      <c r="L19" s="496" t="s">
        <v>69</v>
      </c>
      <c r="M19" s="496"/>
      <c r="N19" s="496"/>
      <c r="O19" s="496"/>
    </row>
    <row r="20" spans="1:221" x14ac:dyDescent="0.25">
      <c r="A20" s="335"/>
      <c r="B20" s="335"/>
      <c r="C20" s="335"/>
      <c r="D20" s="335"/>
      <c r="E20" s="335"/>
      <c r="F20" s="335"/>
      <c r="G20" s="354" t="s">
        <v>65</v>
      </c>
      <c r="H20" s="354" t="s">
        <v>66</v>
      </c>
      <c r="I20" s="354" t="s">
        <v>67</v>
      </c>
      <c r="J20" s="355" t="s">
        <v>34</v>
      </c>
      <c r="K20" s="335"/>
      <c r="L20" s="445" t="s">
        <v>65</v>
      </c>
      <c r="M20" s="445" t="s">
        <v>66</v>
      </c>
      <c r="N20" s="445" t="s">
        <v>67</v>
      </c>
      <c r="O20" s="445" t="s">
        <v>34</v>
      </c>
      <c r="P20" s="357" t="s">
        <v>57</v>
      </c>
    </row>
    <row r="21" spans="1:221" x14ac:dyDescent="0.25">
      <c r="A21" s="331" t="s">
        <v>32</v>
      </c>
      <c r="G21" s="431"/>
      <c r="H21" s="431"/>
      <c r="I21" s="431">
        <f>'Rider Rates'!B144</f>
        <v>138.5</v>
      </c>
      <c r="J21" s="431">
        <f>SUM(G21:I21)</f>
        <v>138.5</v>
      </c>
      <c r="L21" s="432"/>
      <c r="M21" s="432"/>
      <c r="N21" s="432">
        <f>I21</f>
        <v>138.5</v>
      </c>
      <c r="O21" s="407">
        <f>SUM(L21:N21)</f>
        <v>138.5</v>
      </c>
      <c r="P21" s="360">
        <v>44531</v>
      </c>
    </row>
    <row r="22" spans="1:221" x14ac:dyDescent="0.25">
      <c r="A22" s="433" t="s">
        <v>132</v>
      </c>
      <c r="D22" s="362">
        <f>C15</f>
        <v>0</v>
      </c>
      <c r="E22" s="363" t="s">
        <v>41</v>
      </c>
      <c r="F22" s="364" t="s">
        <v>8</v>
      </c>
      <c r="G22" s="406"/>
      <c r="H22" s="406"/>
      <c r="I22" s="444">
        <f>'Rider Rates'!C144</f>
        <v>1.3832199999999999E-2</v>
      </c>
      <c r="J22" s="406">
        <f>SUM(G22:I22)</f>
        <v>1.3832199999999999E-2</v>
      </c>
      <c r="K22" s="366" t="s">
        <v>42</v>
      </c>
      <c r="L22" s="407"/>
      <c r="M22" s="407"/>
      <c r="N22" s="407">
        <f>IF(C15&lt;0,0,ROUND($D22*I22,2))</f>
        <v>0</v>
      </c>
      <c r="O22" s="407">
        <f>SUM(L22:N22)</f>
        <v>0</v>
      </c>
      <c r="P22" s="360">
        <f>'Rider Rates'!H144</f>
        <v>45444</v>
      </c>
    </row>
    <row r="23" spans="1:221" x14ac:dyDescent="0.25">
      <c r="A23" s="369" t="s">
        <v>50</v>
      </c>
      <c r="B23" s="369"/>
      <c r="C23" s="369"/>
      <c r="D23" s="370"/>
      <c r="E23" s="370"/>
      <c r="F23" s="369"/>
      <c r="G23" s="369"/>
      <c r="H23" s="369"/>
      <c r="I23" s="369"/>
      <c r="J23" s="369"/>
      <c r="K23" s="372"/>
      <c r="L23" s="371"/>
      <c r="M23" s="371"/>
      <c r="N23" s="371">
        <f>SUM(N21:N22)</f>
        <v>138.5</v>
      </c>
      <c r="O23" s="371">
        <f>SUM(O21:O22)</f>
        <v>138.5</v>
      </c>
    </row>
    <row r="24" spans="1:221" x14ac:dyDescent="0.25">
      <c r="A24" s="434"/>
      <c r="B24" s="434"/>
      <c r="C24" s="435"/>
      <c r="D24" s="435"/>
      <c r="E24" s="435"/>
      <c r="F24" s="435"/>
      <c r="G24" s="436"/>
      <c r="H24" s="436"/>
      <c r="I24" s="436"/>
      <c r="J24" s="436"/>
      <c r="K24" s="434"/>
      <c r="L24" s="434"/>
      <c r="M24" s="434"/>
      <c r="N24" s="434"/>
      <c r="O24" s="434"/>
      <c r="P24" s="434"/>
    </row>
    <row r="25" spans="1:221" x14ac:dyDescent="0.25">
      <c r="A25" s="346" t="s">
        <v>70</v>
      </c>
      <c r="B25" s="383"/>
      <c r="C25" s="383"/>
      <c r="D25" s="384"/>
      <c r="E25" s="384"/>
      <c r="F25" s="383"/>
      <c r="G25" s="384"/>
      <c r="H25" s="384"/>
      <c r="I25" s="384"/>
      <c r="J25" s="384"/>
      <c r="K25" s="384"/>
      <c r="L25" s="384"/>
      <c r="M25" s="384"/>
      <c r="N25" s="384"/>
      <c r="O25" s="384"/>
      <c r="P25" s="423"/>
      <c r="Q25" s="335"/>
      <c r="R25" s="335"/>
      <c r="S25" s="335"/>
      <c r="T25" s="335"/>
      <c r="U25" s="335"/>
      <c r="V25" s="335"/>
      <c r="W25" s="335"/>
      <c r="X25" s="335"/>
      <c r="Y25" s="335"/>
      <c r="Z25" s="335"/>
      <c r="AA25" s="335"/>
      <c r="AB25" s="335"/>
      <c r="AC25" s="335"/>
      <c r="AD25" s="335"/>
      <c r="AE25" s="335"/>
      <c r="AF25" s="335"/>
      <c r="AG25" s="335"/>
      <c r="AH25" s="335"/>
      <c r="AI25" s="335"/>
      <c r="AJ25" s="335"/>
      <c r="AK25" s="335"/>
      <c r="AL25" s="335"/>
      <c r="AM25" s="335"/>
      <c r="AN25" s="335"/>
      <c r="AO25" s="335"/>
      <c r="AP25" s="335"/>
      <c r="AQ25" s="335"/>
      <c r="AR25" s="335"/>
      <c r="AS25" s="335"/>
      <c r="AT25" s="335"/>
      <c r="AU25" s="335"/>
      <c r="AV25" s="335"/>
      <c r="AW25" s="335"/>
      <c r="AX25" s="335"/>
      <c r="AY25" s="335"/>
      <c r="AZ25" s="335"/>
      <c r="BA25" s="335"/>
      <c r="BB25" s="335"/>
      <c r="BC25" s="335"/>
      <c r="BD25" s="335"/>
      <c r="BE25" s="335"/>
      <c r="BF25" s="335"/>
      <c r="BG25" s="335"/>
      <c r="BH25" s="335"/>
      <c r="BI25" s="335"/>
      <c r="BJ25" s="335"/>
      <c r="BK25" s="335"/>
      <c r="BL25" s="335"/>
      <c r="BM25" s="335"/>
      <c r="BN25" s="335"/>
      <c r="BO25" s="335"/>
      <c r="BP25" s="335"/>
      <c r="BQ25" s="335"/>
      <c r="BR25" s="335"/>
      <c r="BS25" s="335"/>
      <c r="BT25" s="335"/>
      <c r="BU25" s="335"/>
      <c r="BV25" s="335"/>
      <c r="BW25" s="335"/>
      <c r="BX25" s="335"/>
      <c r="BY25" s="335"/>
      <c r="BZ25" s="335"/>
      <c r="CA25" s="335"/>
      <c r="CB25" s="335"/>
      <c r="CC25" s="335"/>
      <c r="CD25" s="335"/>
      <c r="CE25" s="335"/>
      <c r="CF25" s="335"/>
      <c r="CG25" s="335"/>
      <c r="CH25" s="335"/>
      <c r="CI25" s="335"/>
      <c r="CJ25" s="335"/>
      <c r="CK25" s="335"/>
      <c r="CL25" s="335"/>
      <c r="CM25" s="335"/>
      <c r="CN25" s="335"/>
      <c r="CO25" s="335"/>
      <c r="CP25" s="335"/>
      <c r="CQ25" s="335"/>
      <c r="CR25" s="335"/>
      <c r="CS25" s="335"/>
      <c r="CT25" s="335"/>
      <c r="CU25" s="335"/>
      <c r="CV25" s="335"/>
      <c r="CW25" s="335"/>
      <c r="CX25" s="335"/>
      <c r="CY25" s="335"/>
      <c r="CZ25" s="335"/>
      <c r="DA25" s="335"/>
      <c r="DB25" s="335"/>
      <c r="DC25" s="335"/>
      <c r="DD25" s="335"/>
      <c r="DE25" s="335"/>
      <c r="DF25" s="335"/>
      <c r="DG25" s="335"/>
      <c r="DH25" s="335"/>
      <c r="DI25" s="335"/>
      <c r="DJ25" s="335"/>
      <c r="DK25" s="335"/>
      <c r="DL25" s="335"/>
      <c r="DM25" s="335"/>
      <c r="DN25" s="335"/>
      <c r="DO25" s="335"/>
      <c r="DP25" s="335"/>
      <c r="DQ25" s="335"/>
      <c r="DR25" s="335"/>
      <c r="DS25" s="335"/>
      <c r="DT25" s="335"/>
      <c r="DU25" s="335"/>
      <c r="DV25" s="335"/>
      <c r="DW25" s="335"/>
      <c r="DX25" s="335"/>
      <c r="DY25" s="335"/>
      <c r="DZ25" s="335"/>
      <c r="EA25" s="335"/>
      <c r="EB25" s="335"/>
      <c r="EC25" s="335"/>
      <c r="ED25" s="335"/>
      <c r="EE25" s="335"/>
      <c r="EF25" s="335"/>
      <c r="EG25" s="335"/>
      <c r="EH25" s="335"/>
      <c r="EI25" s="335"/>
      <c r="EJ25" s="335"/>
      <c r="EK25" s="335"/>
      <c r="EL25" s="335"/>
      <c r="EM25" s="335"/>
      <c r="EN25" s="335"/>
      <c r="EO25" s="335"/>
      <c r="EP25" s="335"/>
      <c r="EQ25" s="335"/>
      <c r="ER25" s="335"/>
      <c r="ES25" s="335"/>
      <c r="ET25" s="335"/>
      <c r="EU25" s="335"/>
      <c r="EV25" s="335"/>
      <c r="EW25" s="335"/>
      <c r="EX25" s="335"/>
      <c r="EY25" s="335"/>
      <c r="EZ25" s="335"/>
      <c r="FA25" s="335"/>
      <c r="FB25" s="335"/>
      <c r="FC25" s="335"/>
      <c r="FD25" s="335"/>
      <c r="FE25" s="335"/>
      <c r="FF25" s="335"/>
      <c r="FG25" s="335"/>
      <c r="FH25" s="335"/>
      <c r="FI25" s="335"/>
      <c r="FJ25" s="335"/>
      <c r="FK25" s="335"/>
      <c r="FL25" s="335"/>
      <c r="FM25" s="335"/>
      <c r="FN25" s="335"/>
      <c r="FO25" s="335"/>
      <c r="FP25" s="335"/>
      <c r="FQ25" s="335"/>
      <c r="FR25" s="335"/>
      <c r="FS25" s="335"/>
      <c r="FT25" s="335"/>
      <c r="FU25" s="335"/>
      <c r="FV25" s="335"/>
      <c r="FW25" s="335"/>
      <c r="FX25" s="335"/>
      <c r="FY25" s="335"/>
      <c r="FZ25" s="335"/>
      <c r="GA25" s="335"/>
      <c r="GB25" s="335"/>
      <c r="GC25" s="335"/>
      <c r="GD25" s="335"/>
      <c r="GE25" s="335"/>
      <c r="GF25" s="335"/>
      <c r="GG25" s="335"/>
      <c r="GH25" s="335"/>
      <c r="GI25" s="335"/>
      <c r="GJ25" s="335"/>
      <c r="GK25" s="335"/>
      <c r="GL25" s="335"/>
      <c r="GM25" s="335"/>
      <c r="GN25" s="335"/>
      <c r="GO25" s="335"/>
      <c r="GP25" s="335"/>
      <c r="GQ25" s="335"/>
      <c r="GR25" s="335"/>
      <c r="GS25" s="335"/>
      <c r="GT25" s="335"/>
      <c r="GU25" s="335"/>
      <c r="GV25" s="335"/>
      <c r="GW25" s="335"/>
      <c r="GX25" s="335"/>
      <c r="GY25" s="335"/>
      <c r="GZ25" s="335"/>
      <c r="HA25" s="335"/>
      <c r="HB25" s="335"/>
      <c r="HC25" s="335"/>
      <c r="HD25" s="335"/>
      <c r="HE25" s="335"/>
      <c r="HF25" s="335"/>
      <c r="HG25" s="335"/>
      <c r="HH25" s="335"/>
      <c r="HI25" s="335"/>
      <c r="HJ25" s="335"/>
      <c r="HK25" s="335"/>
      <c r="HL25" s="335"/>
      <c r="HM25" s="335"/>
    </row>
    <row r="26" spans="1:221" x14ac:dyDescent="0.25">
      <c r="P26" s="437"/>
      <c r="Q26" s="385"/>
      <c r="R26" s="375"/>
      <c r="S26" s="376"/>
      <c r="T26" s="377"/>
      <c r="U26" s="335"/>
      <c r="V26" s="378"/>
      <c r="W26" s="335"/>
      <c r="X26" s="335"/>
      <c r="Y26" s="335"/>
      <c r="Z26" s="335"/>
      <c r="AA26" s="335"/>
      <c r="AB26" s="335"/>
      <c r="AC26" s="335"/>
      <c r="AD26" s="335"/>
      <c r="AE26" s="335"/>
      <c r="AF26" s="335"/>
      <c r="AG26" s="335"/>
      <c r="AH26" s="335"/>
      <c r="AI26" s="335"/>
      <c r="AJ26" s="335"/>
      <c r="AK26" s="335"/>
      <c r="AL26" s="335"/>
      <c r="AM26" s="335"/>
      <c r="AN26" s="335"/>
      <c r="AO26" s="335"/>
      <c r="AP26" s="335"/>
      <c r="AQ26" s="335"/>
      <c r="AR26" s="335"/>
      <c r="AS26" s="335"/>
      <c r="AT26" s="335"/>
      <c r="AU26" s="335"/>
      <c r="AV26" s="335"/>
      <c r="AW26" s="335"/>
      <c r="AX26" s="335"/>
      <c r="AY26" s="335"/>
      <c r="AZ26" s="335"/>
      <c r="BA26" s="335"/>
      <c r="BB26" s="335"/>
      <c r="BC26" s="335"/>
      <c r="BD26" s="335"/>
      <c r="BE26" s="335"/>
      <c r="BF26" s="335"/>
      <c r="BG26" s="335"/>
      <c r="BH26" s="335"/>
      <c r="BI26" s="335"/>
      <c r="BJ26" s="335"/>
      <c r="BK26" s="335"/>
      <c r="BL26" s="335"/>
      <c r="BM26" s="335"/>
      <c r="BN26" s="335"/>
      <c r="BO26" s="335"/>
      <c r="BP26" s="335"/>
      <c r="BQ26" s="335"/>
      <c r="BR26" s="335"/>
      <c r="BS26" s="335"/>
      <c r="BT26" s="335"/>
      <c r="BU26" s="335"/>
      <c r="BV26" s="335"/>
      <c r="BW26" s="335"/>
      <c r="BX26" s="335"/>
      <c r="BY26" s="335"/>
      <c r="BZ26" s="335"/>
      <c r="CA26" s="335"/>
      <c r="CB26" s="335"/>
      <c r="CC26" s="335"/>
      <c r="CD26" s="335"/>
      <c r="CE26" s="335"/>
      <c r="CF26" s="335"/>
      <c r="CG26" s="335"/>
      <c r="CH26" s="335"/>
      <c r="CI26" s="335"/>
      <c r="CJ26" s="335"/>
      <c r="CK26" s="335"/>
      <c r="CL26" s="335"/>
      <c r="CM26" s="335"/>
      <c r="CN26" s="335"/>
      <c r="CO26" s="335"/>
      <c r="CP26" s="335"/>
      <c r="CQ26" s="335"/>
      <c r="CR26" s="335"/>
      <c r="CS26" s="335"/>
      <c r="CT26" s="335"/>
      <c r="CU26" s="335"/>
      <c r="CV26" s="335"/>
      <c r="CW26" s="335"/>
      <c r="CX26" s="335"/>
      <c r="CY26" s="335"/>
      <c r="CZ26" s="335"/>
      <c r="DA26" s="335"/>
      <c r="DB26" s="335"/>
      <c r="DC26" s="335"/>
      <c r="DD26" s="335"/>
      <c r="DE26" s="335"/>
      <c r="DF26" s="335"/>
      <c r="DG26" s="335"/>
      <c r="DH26" s="335"/>
      <c r="DI26" s="335"/>
      <c r="DJ26" s="335"/>
      <c r="DK26" s="335"/>
      <c r="DL26" s="335"/>
      <c r="DM26" s="335"/>
      <c r="DN26" s="335"/>
      <c r="DO26" s="335"/>
      <c r="DP26" s="335"/>
      <c r="DQ26" s="335"/>
      <c r="DR26" s="335"/>
      <c r="DS26" s="335"/>
      <c r="DT26" s="335"/>
      <c r="DU26" s="335"/>
      <c r="DV26" s="335"/>
      <c r="DW26" s="335"/>
      <c r="DX26" s="335"/>
      <c r="DY26" s="335"/>
      <c r="DZ26" s="335"/>
      <c r="EA26" s="335"/>
      <c r="EB26" s="335"/>
      <c r="EC26" s="335"/>
      <c r="ED26" s="335"/>
      <c r="EE26" s="335"/>
      <c r="EF26" s="335"/>
      <c r="EG26" s="335"/>
      <c r="EH26" s="335"/>
      <c r="EI26" s="335"/>
      <c r="EJ26" s="335"/>
      <c r="EK26" s="335"/>
      <c r="EL26" s="335"/>
      <c r="EM26" s="335"/>
      <c r="EN26" s="335"/>
      <c r="EO26" s="335"/>
      <c r="EP26" s="335"/>
      <c r="EQ26" s="335"/>
      <c r="ER26" s="335"/>
      <c r="ES26" s="335"/>
      <c r="ET26" s="335"/>
      <c r="EU26" s="335"/>
      <c r="EV26" s="335"/>
      <c r="EW26" s="335"/>
      <c r="EX26" s="335"/>
      <c r="EY26" s="335"/>
      <c r="EZ26" s="335"/>
      <c r="FA26" s="335"/>
      <c r="FB26" s="335"/>
      <c r="FC26" s="335"/>
      <c r="FD26" s="335"/>
      <c r="FE26" s="335"/>
      <c r="FF26" s="335"/>
      <c r="FG26" s="335"/>
      <c r="FH26" s="335"/>
      <c r="FI26" s="335"/>
      <c r="FJ26" s="335"/>
      <c r="FK26" s="335"/>
      <c r="FL26" s="335"/>
      <c r="FM26" s="335"/>
      <c r="FN26" s="335"/>
      <c r="FO26" s="335"/>
      <c r="FP26" s="335"/>
      <c r="FQ26" s="335"/>
      <c r="FR26" s="335"/>
      <c r="FS26" s="335"/>
      <c r="FT26" s="335"/>
      <c r="FU26" s="335"/>
      <c r="FV26" s="335"/>
      <c r="FW26" s="335"/>
      <c r="FX26" s="335"/>
      <c r="FY26" s="335"/>
      <c r="FZ26" s="335"/>
      <c r="GA26" s="335"/>
      <c r="GB26" s="335"/>
      <c r="GC26" s="335"/>
      <c r="GD26" s="335"/>
      <c r="GE26" s="335"/>
      <c r="GF26" s="335"/>
      <c r="GG26" s="335"/>
      <c r="GH26" s="335"/>
      <c r="GI26" s="335"/>
      <c r="GJ26" s="335"/>
      <c r="GK26" s="335"/>
      <c r="GL26" s="335"/>
      <c r="GM26" s="335"/>
      <c r="GN26" s="335"/>
      <c r="GO26" s="335"/>
      <c r="GP26" s="335"/>
      <c r="GQ26" s="335"/>
      <c r="GR26" s="335"/>
      <c r="GS26" s="335"/>
      <c r="GT26" s="335"/>
      <c r="GU26" s="335"/>
      <c r="GV26" s="335"/>
      <c r="GW26" s="335"/>
      <c r="GX26" s="335"/>
      <c r="GY26" s="335"/>
      <c r="GZ26" s="335"/>
      <c r="HA26" s="335"/>
      <c r="HB26" s="335"/>
      <c r="HC26" s="335"/>
      <c r="HD26" s="335"/>
      <c r="HE26" s="335"/>
      <c r="HF26" s="335"/>
      <c r="HG26" s="335"/>
      <c r="HH26" s="335"/>
      <c r="HI26" s="335"/>
      <c r="HJ26" s="335"/>
      <c r="HK26" s="335"/>
      <c r="HL26" s="335"/>
      <c r="HM26" s="335"/>
    </row>
    <row r="27" spans="1:221" x14ac:dyDescent="0.25">
      <c r="A27" s="386" t="s">
        <v>79</v>
      </c>
      <c r="B27" s="387"/>
      <c r="C27" s="387"/>
      <c r="D27" s="362">
        <f>IF($C$15&lt;0,0,IF($C$15&gt;833000,833000,$C$15))</f>
        <v>0</v>
      </c>
      <c r="E27" s="363" t="s">
        <v>41</v>
      </c>
      <c r="F27" s="364" t="s">
        <v>8</v>
      </c>
      <c r="G27" s="388"/>
      <c r="H27" s="388"/>
      <c r="I27" s="388">
        <f>'Rider Rates'!$B$4</f>
        <v>4.6278999999999999E-3</v>
      </c>
      <c r="J27" s="388">
        <f t="shared" ref="J27:J47" si="0">SUM(G27:I27)</f>
        <v>4.6278999999999999E-3</v>
      </c>
      <c r="K27" s="366" t="s">
        <v>42</v>
      </c>
      <c r="L27" s="250"/>
      <c r="M27" s="250"/>
      <c r="N27" s="250">
        <f t="shared" ref="N27:N32" si="1">ROUND(D27*I27,2)</f>
        <v>0</v>
      </c>
      <c r="O27" s="250">
        <f t="shared" ref="O27:O48" si="2">SUM(L27:N27)</f>
        <v>0</v>
      </c>
      <c r="P27" s="360">
        <f>'Rider Rates'!$D$4</f>
        <v>45657</v>
      </c>
      <c r="Q27" s="385"/>
      <c r="R27" s="382"/>
      <c r="S27" s="376"/>
      <c r="T27" s="377"/>
      <c r="U27" s="335"/>
      <c r="V27" s="378"/>
      <c r="W27" s="335"/>
      <c r="X27" s="335"/>
      <c r="Y27" s="335"/>
      <c r="Z27" s="335"/>
      <c r="AA27" s="335"/>
      <c r="AB27" s="335"/>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c r="BF27" s="335"/>
      <c r="BG27" s="335"/>
      <c r="BH27" s="335"/>
      <c r="BI27" s="335"/>
      <c r="BJ27" s="335"/>
      <c r="BK27" s="335"/>
      <c r="BL27" s="335"/>
      <c r="BM27" s="335"/>
      <c r="BN27" s="335"/>
      <c r="BO27" s="335"/>
      <c r="BP27" s="335"/>
      <c r="BQ27" s="335"/>
      <c r="BR27" s="335"/>
      <c r="BS27" s="335"/>
      <c r="BT27" s="335"/>
      <c r="BU27" s="335"/>
      <c r="BV27" s="335"/>
      <c r="BW27" s="335"/>
      <c r="BX27" s="335"/>
      <c r="BY27" s="335"/>
      <c r="BZ27" s="335"/>
      <c r="CA27" s="335"/>
      <c r="CB27" s="335"/>
      <c r="CC27" s="335"/>
      <c r="CD27" s="335"/>
      <c r="CE27" s="335"/>
      <c r="CF27" s="335"/>
      <c r="CG27" s="335"/>
      <c r="CH27" s="335"/>
      <c r="CI27" s="335"/>
      <c r="CJ27" s="335"/>
      <c r="CK27" s="335"/>
      <c r="CL27" s="335"/>
      <c r="CM27" s="335"/>
      <c r="CN27" s="335"/>
      <c r="CO27" s="335"/>
      <c r="CP27" s="335"/>
      <c r="CQ27" s="335"/>
      <c r="CR27" s="335"/>
      <c r="CS27" s="335"/>
      <c r="CT27" s="335"/>
      <c r="CU27" s="335"/>
      <c r="CV27" s="335"/>
      <c r="CW27" s="335"/>
      <c r="CX27" s="335"/>
      <c r="CY27" s="335"/>
      <c r="CZ27" s="335"/>
      <c r="DA27" s="335"/>
      <c r="DB27" s="335"/>
      <c r="DC27" s="335"/>
      <c r="DD27" s="335"/>
      <c r="DE27" s="335"/>
      <c r="DF27" s="335"/>
      <c r="DG27" s="335"/>
      <c r="DH27" s="335"/>
      <c r="DI27" s="335"/>
      <c r="DJ27" s="335"/>
      <c r="DK27" s="335"/>
      <c r="DL27" s="335"/>
      <c r="DM27" s="335"/>
      <c r="DN27" s="335"/>
      <c r="DO27" s="335"/>
      <c r="DP27" s="335"/>
      <c r="DQ27" s="335"/>
      <c r="DR27" s="335"/>
      <c r="DS27" s="335"/>
      <c r="DT27" s="335"/>
      <c r="DU27" s="335"/>
      <c r="DV27" s="335"/>
      <c r="DW27" s="335"/>
      <c r="DX27" s="335"/>
      <c r="DY27" s="335"/>
      <c r="DZ27" s="335"/>
      <c r="EA27" s="335"/>
      <c r="EB27" s="335"/>
      <c r="EC27" s="335"/>
      <c r="ED27" s="335"/>
      <c r="EE27" s="335"/>
      <c r="EF27" s="335"/>
      <c r="EG27" s="335"/>
      <c r="EH27" s="335"/>
      <c r="EI27" s="335"/>
      <c r="EJ27" s="335"/>
      <c r="EK27" s="335"/>
      <c r="EL27" s="335"/>
      <c r="EM27" s="335"/>
      <c r="EN27" s="335"/>
      <c r="EO27" s="335"/>
      <c r="EP27" s="335"/>
      <c r="EQ27" s="335"/>
      <c r="ER27" s="335"/>
      <c r="ES27" s="335"/>
      <c r="ET27" s="335"/>
      <c r="EU27" s="335"/>
      <c r="EV27" s="335"/>
      <c r="EW27" s="335"/>
      <c r="EX27" s="335"/>
      <c r="EY27" s="335"/>
      <c r="EZ27" s="335"/>
      <c r="FA27" s="335"/>
      <c r="FB27" s="335"/>
      <c r="FC27" s="335"/>
      <c r="FD27" s="335"/>
      <c r="FE27" s="335"/>
      <c r="FF27" s="335"/>
      <c r="FG27" s="335"/>
      <c r="FH27" s="335"/>
      <c r="FI27" s="335"/>
      <c r="FJ27" s="335"/>
      <c r="FK27" s="335"/>
      <c r="FL27" s="335"/>
      <c r="FM27" s="335"/>
      <c r="FN27" s="335"/>
      <c r="FO27" s="335"/>
      <c r="FP27" s="335"/>
      <c r="FQ27" s="335"/>
      <c r="FR27" s="335"/>
      <c r="FS27" s="335"/>
      <c r="FT27" s="335"/>
      <c r="FU27" s="335"/>
      <c r="FV27" s="335"/>
      <c r="FW27" s="335"/>
      <c r="FX27" s="335"/>
      <c r="FY27" s="335"/>
      <c r="FZ27" s="335"/>
      <c r="GA27" s="335"/>
      <c r="GB27" s="335"/>
      <c r="GC27" s="335"/>
      <c r="GD27" s="335"/>
      <c r="GE27" s="335"/>
      <c r="GF27" s="335"/>
      <c r="GG27" s="335"/>
      <c r="GH27" s="335"/>
      <c r="GI27" s="335"/>
      <c r="GJ27" s="335"/>
      <c r="GK27" s="335"/>
      <c r="GL27" s="335"/>
      <c r="GM27" s="335"/>
      <c r="GN27" s="335"/>
      <c r="GO27" s="335"/>
      <c r="GP27" s="335"/>
      <c r="GQ27" s="335"/>
      <c r="GR27" s="335"/>
      <c r="GS27" s="335"/>
      <c r="GT27" s="335"/>
      <c r="GU27" s="335"/>
      <c r="GV27" s="335"/>
      <c r="GW27" s="335"/>
      <c r="GX27" s="335"/>
      <c r="GY27" s="335"/>
      <c r="GZ27" s="335"/>
      <c r="HA27" s="335"/>
      <c r="HB27" s="335"/>
      <c r="HC27" s="335"/>
      <c r="HD27" s="335"/>
      <c r="HE27" s="335"/>
      <c r="HF27" s="335"/>
      <c r="HG27" s="335"/>
      <c r="HH27" s="335"/>
      <c r="HI27" s="335"/>
      <c r="HJ27" s="335"/>
      <c r="HK27" s="335"/>
      <c r="HL27" s="335"/>
      <c r="HM27" s="335"/>
    </row>
    <row r="28" spans="1:221" x14ac:dyDescent="0.25">
      <c r="A28" s="386" t="s">
        <v>80</v>
      </c>
      <c r="B28" s="335"/>
      <c r="C28" s="335"/>
      <c r="D28" s="390">
        <f>IF($C$15&gt;833000,$C$15-833000,0)</f>
        <v>0</v>
      </c>
      <c r="E28" s="363" t="s">
        <v>41</v>
      </c>
      <c r="F28" s="364" t="s">
        <v>8</v>
      </c>
      <c r="G28" s="388"/>
      <c r="H28" s="388"/>
      <c r="I28" s="388">
        <f>'Rider Rates'!$B$5</f>
        <v>1.7560000000000001E-4</v>
      </c>
      <c r="J28" s="388">
        <f t="shared" si="0"/>
        <v>1.7560000000000001E-4</v>
      </c>
      <c r="K28" s="366" t="s">
        <v>42</v>
      </c>
      <c r="L28" s="250"/>
      <c r="M28" s="250"/>
      <c r="N28" s="250">
        <f t="shared" si="1"/>
        <v>0</v>
      </c>
      <c r="O28" s="250">
        <f t="shared" si="2"/>
        <v>0</v>
      </c>
      <c r="P28" s="360">
        <f>'Rider Rates'!$D$4</f>
        <v>45657</v>
      </c>
      <c r="Q28" s="385"/>
      <c r="R28" s="382"/>
      <c r="S28" s="376"/>
      <c r="T28" s="377"/>
      <c r="U28" s="335"/>
      <c r="V28" s="378"/>
      <c r="W28" s="335"/>
      <c r="X28" s="335"/>
      <c r="Y28" s="335"/>
      <c r="Z28" s="335"/>
      <c r="AA28" s="335"/>
      <c r="AB28" s="335"/>
      <c r="AC28" s="335"/>
      <c r="AD28" s="335"/>
      <c r="AE28" s="335"/>
      <c r="AF28" s="335"/>
      <c r="AG28" s="335"/>
      <c r="AH28" s="335"/>
      <c r="AI28" s="335"/>
      <c r="AJ28" s="335"/>
      <c r="AK28" s="335"/>
      <c r="AL28" s="335"/>
      <c r="AM28" s="335"/>
      <c r="AN28" s="335"/>
      <c r="AO28" s="335"/>
      <c r="AP28" s="335"/>
      <c r="AQ28" s="335"/>
      <c r="AR28" s="335"/>
      <c r="AS28" s="335"/>
      <c r="AT28" s="335"/>
      <c r="AU28" s="335"/>
      <c r="AV28" s="335"/>
      <c r="AW28" s="335"/>
      <c r="AX28" s="335"/>
      <c r="AY28" s="335"/>
      <c r="AZ28" s="335"/>
      <c r="BA28" s="335"/>
      <c r="BB28" s="335"/>
      <c r="BC28" s="335"/>
      <c r="BD28" s="335"/>
      <c r="BE28" s="335"/>
      <c r="BF28" s="335"/>
      <c r="BG28" s="335"/>
      <c r="BH28" s="335"/>
      <c r="BI28" s="335"/>
      <c r="BJ28" s="335"/>
      <c r="BK28" s="335"/>
      <c r="BL28" s="335"/>
      <c r="BM28" s="335"/>
      <c r="BN28" s="335"/>
      <c r="BO28" s="335"/>
      <c r="BP28" s="335"/>
      <c r="BQ28" s="335"/>
      <c r="BR28" s="335"/>
      <c r="BS28" s="335"/>
      <c r="BT28" s="335"/>
      <c r="BU28" s="335"/>
      <c r="BV28" s="335"/>
      <c r="BW28" s="335"/>
      <c r="BX28" s="335"/>
      <c r="BY28" s="335"/>
      <c r="BZ28" s="335"/>
      <c r="CA28" s="335"/>
      <c r="CB28" s="335"/>
      <c r="CC28" s="335"/>
      <c r="CD28" s="335"/>
      <c r="CE28" s="335"/>
      <c r="CF28" s="335"/>
      <c r="CG28" s="335"/>
      <c r="CH28" s="335"/>
      <c r="CI28" s="335"/>
      <c r="CJ28" s="335"/>
      <c r="CK28" s="335"/>
      <c r="CL28" s="335"/>
      <c r="CM28" s="335"/>
      <c r="CN28" s="335"/>
      <c r="CO28" s="335"/>
      <c r="CP28" s="335"/>
      <c r="CQ28" s="335"/>
      <c r="CR28" s="335"/>
      <c r="CS28" s="335"/>
      <c r="CT28" s="335"/>
      <c r="CU28" s="335"/>
      <c r="CV28" s="335"/>
      <c r="CW28" s="335"/>
      <c r="CX28" s="335"/>
      <c r="CY28" s="335"/>
      <c r="CZ28" s="335"/>
      <c r="DA28" s="335"/>
      <c r="DB28" s="335"/>
      <c r="DC28" s="335"/>
      <c r="DD28" s="335"/>
      <c r="DE28" s="335"/>
      <c r="DF28" s="335"/>
      <c r="DG28" s="335"/>
      <c r="DH28" s="335"/>
      <c r="DI28" s="335"/>
      <c r="DJ28" s="335"/>
      <c r="DK28" s="335"/>
      <c r="DL28" s="335"/>
      <c r="DM28" s="335"/>
      <c r="DN28" s="335"/>
      <c r="DO28" s="335"/>
      <c r="DP28" s="335"/>
      <c r="DQ28" s="335"/>
      <c r="DR28" s="335"/>
      <c r="DS28" s="335"/>
      <c r="DT28" s="335"/>
      <c r="DU28" s="335"/>
      <c r="DV28" s="335"/>
      <c r="DW28" s="335"/>
      <c r="DX28" s="335"/>
      <c r="DY28" s="335"/>
      <c r="DZ28" s="335"/>
      <c r="EA28" s="335"/>
      <c r="EB28" s="335"/>
      <c r="EC28" s="335"/>
      <c r="ED28" s="335"/>
      <c r="EE28" s="335"/>
      <c r="EF28" s="335"/>
      <c r="EG28" s="335"/>
      <c r="EH28" s="335"/>
      <c r="EI28" s="335"/>
      <c r="EJ28" s="335"/>
      <c r="EK28" s="335"/>
      <c r="EL28" s="335"/>
      <c r="EM28" s="335"/>
      <c r="EN28" s="335"/>
      <c r="EO28" s="335"/>
      <c r="EP28" s="335"/>
      <c r="EQ28" s="335"/>
      <c r="ER28" s="335"/>
      <c r="ES28" s="335"/>
      <c r="ET28" s="335"/>
      <c r="EU28" s="335"/>
      <c r="EV28" s="335"/>
      <c r="EW28" s="335"/>
      <c r="EX28" s="335"/>
      <c r="EY28" s="335"/>
      <c r="EZ28" s="335"/>
      <c r="FA28" s="335"/>
      <c r="FB28" s="335"/>
      <c r="FC28" s="335"/>
      <c r="FD28" s="335"/>
      <c r="FE28" s="335"/>
      <c r="FF28" s="335"/>
      <c r="FG28" s="335"/>
      <c r="FH28" s="335"/>
      <c r="FI28" s="335"/>
      <c r="FJ28" s="335"/>
      <c r="FK28" s="335"/>
      <c r="FL28" s="335"/>
      <c r="FM28" s="335"/>
      <c r="FN28" s="335"/>
      <c r="FO28" s="335"/>
      <c r="FP28" s="335"/>
      <c r="FQ28" s="335"/>
      <c r="FR28" s="335"/>
      <c r="FS28" s="335"/>
      <c r="FT28" s="335"/>
      <c r="FU28" s="335"/>
      <c r="FV28" s="335"/>
      <c r="FW28" s="335"/>
      <c r="FX28" s="335"/>
      <c r="FY28" s="335"/>
      <c r="FZ28" s="335"/>
      <c r="GA28" s="335"/>
      <c r="GB28" s="335"/>
      <c r="GC28" s="335"/>
      <c r="GD28" s="335"/>
      <c r="GE28" s="335"/>
      <c r="GF28" s="335"/>
      <c r="GG28" s="335"/>
      <c r="GH28" s="335"/>
      <c r="GI28" s="335"/>
      <c r="GJ28" s="335"/>
      <c r="GK28" s="335"/>
      <c r="GL28" s="335"/>
      <c r="GM28" s="335"/>
      <c r="GN28" s="335"/>
      <c r="GO28" s="335"/>
      <c r="GP28" s="335"/>
      <c r="GQ28" s="335"/>
      <c r="GR28" s="335"/>
      <c r="GS28" s="335"/>
      <c r="GT28" s="335"/>
      <c r="GU28" s="335"/>
      <c r="GV28" s="335"/>
      <c r="GW28" s="335"/>
      <c r="GX28" s="335"/>
      <c r="GY28" s="335"/>
      <c r="GZ28" s="335"/>
      <c r="HA28" s="335"/>
      <c r="HB28" s="335"/>
      <c r="HC28" s="335"/>
      <c r="HD28" s="335"/>
      <c r="HE28" s="335"/>
      <c r="HF28" s="335"/>
      <c r="HG28" s="335"/>
      <c r="HH28" s="335"/>
      <c r="HI28" s="335"/>
      <c r="HJ28" s="335"/>
      <c r="HK28" s="335"/>
      <c r="HL28" s="335"/>
      <c r="HM28" s="335"/>
    </row>
    <row r="29" spans="1:221" x14ac:dyDescent="0.25">
      <c r="A29" s="386" t="s">
        <v>97</v>
      </c>
      <c r="B29" s="335"/>
      <c r="C29" s="335"/>
      <c r="D29" s="362">
        <f>IF('Customer Info'!$C$32=TRUE,0,IF($C$15&lt;0,0,IF($C$15&gt;2000,2000,$C$15)))</f>
        <v>0</v>
      </c>
      <c r="E29" s="363" t="s">
        <v>41</v>
      </c>
      <c r="F29" s="364" t="s">
        <v>8</v>
      </c>
      <c r="G29" s="388"/>
      <c r="H29" s="388"/>
      <c r="I29" s="391">
        <f>'Rider Rates'!$B$8</f>
        <v>4.6499999999999996E-3</v>
      </c>
      <c r="J29" s="391">
        <f t="shared" si="0"/>
        <v>4.6499999999999996E-3</v>
      </c>
      <c r="K29" s="366" t="s">
        <v>42</v>
      </c>
      <c r="L29" s="250"/>
      <c r="M29" s="250"/>
      <c r="N29" s="250">
        <f t="shared" si="1"/>
        <v>0</v>
      </c>
      <c r="O29" s="250">
        <f t="shared" si="2"/>
        <v>0</v>
      </c>
      <c r="P29" s="360">
        <f>'Rider Rates'!$D$7</f>
        <v>44531</v>
      </c>
      <c r="Q29" s="385"/>
      <c r="R29" s="382"/>
      <c r="S29" s="376"/>
      <c r="T29" s="377"/>
      <c r="U29" s="335"/>
      <c r="V29" s="378"/>
      <c r="W29" s="335"/>
      <c r="X29" s="335"/>
      <c r="Y29" s="335"/>
      <c r="Z29" s="335"/>
      <c r="AA29" s="335"/>
      <c r="AB29" s="335"/>
      <c r="AC29" s="335"/>
      <c r="AD29" s="335"/>
      <c r="AE29" s="335"/>
      <c r="AF29" s="335"/>
      <c r="AG29" s="335"/>
      <c r="AH29" s="335"/>
      <c r="AI29" s="335"/>
      <c r="AJ29" s="335"/>
      <c r="AK29" s="335"/>
      <c r="AL29" s="335"/>
      <c r="AM29" s="335"/>
      <c r="AN29" s="335"/>
      <c r="AO29" s="335"/>
      <c r="AP29" s="335"/>
      <c r="AQ29" s="335"/>
      <c r="AR29" s="335"/>
      <c r="AS29" s="335"/>
      <c r="AT29" s="335"/>
      <c r="AU29" s="335"/>
      <c r="AV29" s="335"/>
      <c r="AW29" s="335"/>
      <c r="AX29" s="335"/>
      <c r="AY29" s="335"/>
      <c r="AZ29" s="335"/>
      <c r="BA29" s="335"/>
      <c r="BB29" s="335"/>
      <c r="BC29" s="335"/>
      <c r="BD29" s="335"/>
      <c r="BE29" s="335"/>
      <c r="BF29" s="335"/>
      <c r="BG29" s="335"/>
      <c r="BH29" s="335"/>
      <c r="BI29" s="335"/>
      <c r="BJ29" s="335"/>
      <c r="BK29" s="335"/>
      <c r="BL29" s="335"/>
      <c r="BM29" s="335"/>
      <c r="BN29" s="335"/>
      <c r="BO29" s="335"/>
      <c r="BP29" s="335"/>
      <c r="BQ29" s="335"/>
      <c r="BR29" s="335"/>
      <c r="BS29" s="335"/>
      <c r="BT29" s="335"/>
      <c r="BU29" s="335"/>
      <c r="BV29" s="335"/>
      <c r="BW29" s="335"/>
      <c r="BX29" s="335"/>
      <c r="BY29" s="335"/>
      <c r="BZ29" s="335"/>
      <c r="CA29" s="335"/>
      <c r="CB29" s="335"/>
      <c r="CC29" s="335"/>
      <c r="CD29" s="335"/>
      <c r="CE29" s="335"/>
      <c r="CF29" s="335"/>
      <c r="CG29" s="335"/>
      <c r="CH29" s="335"/>
      <c r="CI29" s="335"/>
      <c r="CJ29" s="335"/>
      <c r="CK29" s="335"/>
      <c r="CL29" s="335"/>
      <c r="CM29" s="335"/>
      <c r="CN29" s="335"/>
      <c r="CO29" s="335"/>
      <c r="CP29" s="335"/>
      <c r="CQ29" s="335"/>
      <c r="CR29" s="335"/>
      <c r="CS29" s="335"/>
      <c r="CT29" s="335"/>
      <c r="CU29" s="335"/>
      <c r="CV29" s="335"/>
      <c r="CW29" s="335"/>
      <c r="CX29" s="335"/>
      <c r="CY29" s="335"/>
      <c r="CZ29" s="335"/>
      <c r="DA29" s="335"/>
      <c r="DB29" s="335"/>
      <c r="DC29" s="335"/>
      <c r="DD29" s="335"/>
      <c r="DE29" s="335"/>
      <c r="DF29" s="335"/>
      <c r="DG29" s="335"/>
      <c r="DH29" s="335"/>
      <c r="DI29" s="335"/>
      <c r="DJ29" s="335"/>
      <c r="DK29" s="335"/>
      <c r="DL29" s="335"/>
      <c r="DM29" s="335"/>
      <c r="DN29" s="335"/>
      <c r="DO29" s="335"/>
      <c r="DP29" s="335"/>
      <c r="DQ29" s="335"/>
      <c r="DR29" s="335"/>
      <c r="DS29" s="335"/>
      <c r="DT29" s="335"/>
      <c r="DU29" s="335"/>
      <c r="DV29" s="335"/>
      <c r="DW29" s="335"/>
      <c r="DX29" s="335"/>
      <c r="DY29" s="335"/>
      <c r="DZ29" s="335"/>
      <c r="EA29" s="335"/>
      <c r="EB29" s="335"/>
      <c r="EC29" s="335"/>
      <c r="ED29" s="335"/>
      <c r="EE29" s="335"/>
      <c r="EF29" s="335"/>
      <c r="EG29" s="335"/>
      <c r="EH29" s="335"/>
      <c r="EI29" s="335"/>
      <c r="EJ29" s="335"/>
      <c r="EK29" s="335"/>
      <c r="EL29" s="335"/>
      <c r="EM29" s="335"/>
      <c r="EN29" s="335"/>
      <c r="EO29" s="335"/>
      <c r="EP29" s="335"/>
      <c r="EQ29" s="335"/>
      <c r="ER29" s="335"/>
      <c r="ES29" s="335"/>
      <c r="ET29" s="335"/>
      <c r="EU29" s="335"/>
      <c r="EV29" s="335"/>
      <c r="EW29" s="335"/>
      <c r="EX29" s="335"/>
      <c r="EY29" s="335"/>
      <c r="EZ29" s="335"/>
      <c r="FA29" s="335"/>
      <c r="FB29" s="335"/>
      <c r="FC29" s="335"/>
      <c r="FD29" s="335"/>
      <c r="FE29" s="335"/>
      <c r="FF29" s="335"/>
      <c r="FG29" s="335"/>
      <c r="FH29" s="335"/>
      <c r="FI29" s="335"/>
      <c r="FJ29" s="335"/>
      <c r="FK29" s="335"/>
      <c r="FL29" s="335"/>
      <c r="FM29" s="335"/>
      <c r="FN29" s="335"/>
      <c r="FO29" s="335"/>
      <c r="FP29" s="335"/>
      <c r="FQ29" s="335"/>
      <c r="FR29" s="335"/>
      <c r="FS29" s="335"/>
      <c r="FT29" s="335"/>
      <c r="FU29" s="335"/>
      <c r="FV29" s="335"/>
      <c r="FW29" s="335"/>
      <c r="FX29" s="335"/>
      <c r="FY29" s="335"/>
      <c r="FZ29" s="335"/>
      <c r="GA29" s="335"/>
      <c r="GB29" s="335"/>
      <c r="GC29" s="335"/>
      <c r="GD29" s="335"/>
      <c r="GE29" s="335"/>
      <c r="GF29" s="335"/>
      <c r="GG29" s="335"/>
      <c r="GH29" s="335"/>
      <c r="GI29" s="335"/>
      <c r="GJ29" s="335"/>
      <c r="GK29" s="335"/>
      <c r="GL29" s="335"/>
      <c r="GM29" s="335"/>
      <c r="GN29" s="335"/>
      <c r="GO29" s="335"/>
      <c r="GP29" s="335"/>
      <c r="GQ29" s="335"/>
      <c r="GR29" s="335"/>
      <c r="GS29" s="335"/>
      <c r="GT29" s="335"/>
      <c r="GU29" s="335"/>
      <c r="GV29" s="335"/>
      <c r="GW29" s="335"/>
      <c r="GX29" s="335"/>
      <c r="GY29" s="335"/>
      <c r="GZ29" s="335"/>
      <c r="HA29" s="335"/>
      <c r="HB29" s="335"/>
      <c r="HC29" s="335"/>
      <c r="HD29" s="335"/>
      <c r="HE29" s="335"/>
      <c r="HF29" s="335"/>
      <c r="HG29" s="335"/>
      <c r="HH29" s="335"/>
      <c r="HI29" s="335"/>
      <c r="HJ29" s="335"/>
      <c r="HK29" s="335"/>
      <c r="HL29" s="335"/>
      <c r="HM29" s="335"/>
    </row>
    <row r="30" spans="1:221" x14ac:dyDescent="0.25">
      <c r="A30" s="386" t="s">
        <v>98</v>
      </c>
      <c r="B30" s="335"/>
      <c r="C30" s="335"/>
      <c r="D30" s="362">
        <f>IF('Customer Info'!$C$32=TRUE,0,IF($C$15&lt;=2000,0,IF($C$15=0,0,IF($C$15-2000&gt;13000,13000,$C$15-2000))))</f>
        <v>0</v>
      </c>
      <c r="E30" s="363" t="s">
        <v>41</v>
      </c>
      <c r="F30" s="364" t="s">
        <v>8</v>
      </c>
      <c r="G30" s="388"/>
      <c r="H30" s="388"/>
      <c r="I30" s="391">
        <f>'Rider Rates'!$B$9</f>
        <v>4.1900000000000001E-3</v>
      </c>
      <c r="J30" s="391">
        <f t="shared" si="0"/>
        <v>4.1900000000000001E-3</v>
      </c>
      <c r="K30" s="366" t="s">
        <v>42</v>
      </c>
      <c r="L30" s="250"/>
      <c r="M30" s="250"/>
      <c r="N30" s="250">
        <f t="shared" si="1"/>
        <v>0</v>
      </c>
      <c r="O30" s="250">
        <f t="shared" si="2"/>
        <v>0</v>
      </c>
      <c r="P30" s="360">
        <f>'Rider Rates'!$D$7</f>
        <v>44531</v>
      </c>
      <c r="Q30" s="385"/>
      <c r="R30" s="382"/>
      <c r="S30" s="376"/>
      <c r="T30" s="377"/>
      <c r="U30" s="335"/>
      <c r="V30" s="378"/>
      <c r="W30" s="335"/>
      <c r="X30" s="335"/>
      <c r="Y30" s="335"/>
      <c r="Z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c r="AZ30" s="335"/>
      <c r="BA30" s="335"/>
      <c r="BB30" s="335"/>
      <c r="BC30" s="335"/>
      <c r="BD30" s="335"/>
      <c r="BE30" s="335"/>
      <c r="BF30" s="335"/>
      <c r="BG30" s="335"/>
      <c r="BH30" s="335"/>
      <c r="BI30" s="335"/>
      <c r="BJ30" s="335"/>
      <c r="BK30" s="335"/>
      <c r="BL30" s="335"/>
      <c r="BM30" s="335"/>
      <c r="BN30" s="335"/>
      <c r="BO30" s="335"/>
      <c r="BP30" s="335"/>
      <c r="BQ30" s="335"/>
      <c r="BR30" s="335"/>
      <c r="BS30" s="335"/>
      <c r="BT30" s="335"/>
      <c r="BU30" s="335"/>
      <c r="BV30" s="335"/>
      <c r="BW30" s="335"/>
      <c r="BX30" s="335"/>
      <c r="BY30" s="335"/>
      <c r="BZ30" s="335"/>
      <c r="CA30" s="335"/>
      <c r="CB30" s="335"/>
      <c r="CC30" s="335"/>
      <c r="CD30" s="335"/>
      <c r="CE30" s="335"/>
      <c r="CF30" s="335"/>
      <c r="CG30" s="335"/>
      <c r="CH30" s="335"/>
      <c r="CI30" s="335"/>
      <c r="CJ30" s="335"/>
      <c r="CK30" s="335"/>
      <c r="CL30" s="335"/>
      <c r="CM30" s="335"/>
      <c r="CN30" s="335"/>
      <c r="CO30" s="335"/>
      <c r="CP30" s="335"/>
      <c r="CQ30" s="335"/>
      <c r="CR30" s="335"/>
      <c r="CS30" s="335"/>
      <c r="CT30" s="335"/>
      <c r="CU30" s="335"/>
      <c r="CV30" s="335"/>
      <c r="CW30" s="335"/>
      <c r="CX30" s="335"/>
      <c r="CY30" s="335"/>
      <c r="CZ30" s="335"/>
      <c r="DA30" s="335"/>
      <c r="DB30" s="335"/>
      <c r="DC30" s="335"/>
      <c r="DD30" s="335"/>
      <c r="DE30" s="335"/>
      <c r="DF30" s="335"/>
      <c r="DG30" s="335"/>
      <c r="DH30" s="335"/>
      <c r="DI30" s="335"/>
      <c r="DJ30" s="335"/>
      <c r="DK30" s="335"/>
      <c r="DL30" s="335"/>
      <c r="DM30" s="335"/>
      <c r="DN30" s="335"/>
      <c r="DO30" s="335"/>
      <c r="DP30" s="335"/>
      <c r="DQ30" s="335"/>
      <c r="DR30" s="335"/>
      <c r="DS30" s="335"/>
      <c r="DT30" s="335"/>
      <c r="DU30" s="335"/>
      <c r="DV30" s="335"/>
      <c r="DW30" s="335"/>
      <c r="DX30" s="335"/>
      <c r="DY30" s="335"/>
      <c r="DZ30" s="335"/>
      <c r="EA30" s="335"/>
      <c r="EB30" s="335"/>
      <c r="EC30" s="335"/>
      <c r="ED30" s="335"/>
      <c r="EE30" s="335"/>
      <c r="EF30" s="335"/>
      <c r="EG30" s="335"/>
      <c r="EH30" s="335"/>
      <c r="EI30" s="335"/>
      <c r="EJ30" s="335"/>
      <c r="EK30" s="335"/>
      <c r="EL30" s="335"/>
      <c r="EM30" s="335"/>
      <c r="EN30" s="335"/>
      <c r="EO30" s="335"/>
      <c r="EP30" s="335"/>
      <c r="EQ30" s="335"/>
      <c r="ER30" s="335"/>
      <c r="ES30" s="335"/>
      <c r="ET30" s="335"/>
      <c r="EU30" s="335"/>
      <c r="EV30" s="335"/>
      <c r="EW30" s="335"/>
      <c r="EX30" s="335"/>
      <c r="EY30" s="335"/>
      <c r="EZ30" s="335"/>
      <c r="FA30" s="335"/>
      <c r="FB30" s="335"/>
      <c r="FC30" s="335"/>
      <c r="FD30" s="335"/>
      <c r="FE30" s="335"/>
      <c r="FF30" s="335"/>
      <c r="FG30" s="335"/>
      <c r="FH30" s="335"/>
      <c r="FI30" s="335"/>
      <c r="FJ30" s="335"/>
      <c r="FK30" s="335"/>
      <c r="FL30" s="335"/>
      <c r="FM30" s="335"/>
      <c r="FN30" s="335"/>
      <c r="FO30" s="335"/>
      <c r="FP30" s="335"/>
      <c r="FQ30" s="335"/>
      <c r="FR30" s="335"/>
      <c r="FS30" s="335"/>
      <c r="FT30" s="335"/>
      <c r="FU30" s="335"/>
      <c r="FV30" s="335"/>
      <c r="FW30" s="335"/>
      <c r="FX30" s="335"/>
      <c r="FY30" s="335"/>
      <c r="FZ30" s="335"/>
      <c r="GA30" s="335"/>
      <c r="GB30" s="335"/>
      <c r="GC30" s="335"/>
      <c r="GD30" s="335"/>
      <c r="GE30" s="335"/>
      <c r="GF30" s="335"/>
      <c r="GG30" s="335"/>
      <c r="GH30" s="335"/>
      <c r="GI30" s="335"/>
      <c r="GJ30" s="335"/>
      <c r="GK30" s="335"/>
      <c r="GL30" s="335"/>
      <c r="GM30" s="335"/>
      <c r="GN30" s="335"/>
      <c r="GO30" s="335"/>
      <c r="GP30" s="335"/>
      <c r="GQ30" s="335"/>
      <c r="GR30" s="335"/>
      <c r="GS30" s="335"/>
      <c r="GT30" s="335"/>
      <c r="GU30" s="335"/>
      <c r="GV30" s="335"/>
      <c r="GW30" s="335"/>
      <c r="GX30" s="335"/>
      <c r="GY30" s="335"/>
      <c r="GZ30" s="335"/>
      <c r="HA30" s="335"/>
      <c r="HB30" s="335"/>
      <c r="HC30" s="335"/>
      <c r="HD30" s="335"/>
      <c r="HE30" s="335"/>
      <c r="HF30" s="335"/>
      <c r="HG30" s="335"/>
      <c r="HH30" s="335"/>
      <c r="HI30" s="335"/>
      <c r="HJ30" s="335"/>
      <c r="HK30" s="335"/>
      <c r="HL30" s="335"/>
      <c r="HM30" s="335"/>
    </row>
    <row r="31" spans="1:221" x14ac:dyDescent="0.25">
      <c r="A31" s="386" t="s">
        <v>99</v>
      </c>
      <c r="B31" s="335"/>
      <c r="C31" s="335"/>
      <c r="D31" s="362">
        <f>IF('Customer Info'!$C$32=TRUE,0,IF($C$15=0,0,IF($C$15-15000&gt;=0,$C$15-15000,0)))</f>
        <v>0</v>
      </c>
      <c r="E31" s="363" t="s">
        <v>41</v>
      </c>
      <c r="F31" s="364" t="s">
        <v>8</v>
      </c>
      <c r="G31" s="388"/>
      <c r="H31" s="388"/>
      <c r="I31" s="391">
        <f>'Rider Rates'!$B$10</f>
        <v>3.63E-3</v>
      </c>
      <c r="J31" s="391">
        <f t="shared" si="0"/>
        <v>3.63E-3</v>
      </c>
      <c r="K31" s="366" t="s">
        <v>42</v>
      </c>
      <c r="L31" s="250"/>
      <c r="M31" s="250"/>
      <c r="N31" s="250">
        <f t="shared" si="1"/>
        <v>0</v>
      </c>
      <c r="O31" s="250">
        <f t="shared" si="2"/>
        <v>0</v>
      </c>
      <c r="P31" s="360">
        <f>'Rider Rates'!$D$7</f>
        <v>44531</v>
      </c>
      <c r="Q31" s="385"/>
      <c r="R31" s="382"/>
      <c r="S31" s="376"/>
      <c r="T31" s="377"/>
      <c r="U31" s="335"/>
      <c r="V31" s="378"/>
      <c r="W31" s="335"/>
      <c r="X31" s="335"/>
      <c r="Y31" s="335"/>
      <c r="Z31" s="335"/>
      <c r="AA31" s="335"/>
      <c r="AB31" s="335"/>
      <c r="AC31" s="335"/>
      <c r="AD31" s="335"/>
      <c r="AE31" s="335"/>
      <c r="AF31" s="335"/>
      <c r="AG31" s="335"/>
      <c r="AH31" s="335"/>
      <c r="AI31" s="335"/>
      <c r="AJ31" s="335"/>
      <c r="AK31" s="335"/>
      <c r="AL31" s="335"/>
      <c r="AM31" s="335"/>
      <c r="AN31" s="335"/>
      <c r="AO31" s="335"/>
      <c r="AP31" s="335"/>
      <c r="AQ31" s="335"/>
      <c r="AR31" s="335"/>
      <c r="AS31" s="335"/>
      <c r="AT31" s="335"/>
      <c r="AU31" s="335"/>
      <c r="AV31" s="335"/>
      <c r="AW31" s="335"/>
      <c r="AX31" s="335"/>
      <c r="AY31" s="335"/>
      <c r="AZ31" s="335"/>
      <c r="BA31" s="335"/>
      <c r="BB31" s="335"/>
      <c r="BC31" s="335"/>
      <c r="BD31" s="335"/>
      <c r="BE31" s="335"/>
      <c r="BF31" s="335"/>
      <c r="BG31" s="335"/>
      <c r="BH31" s="335"/>
      <c r="BI31" s="335"/>
      <c r="BJ31" s="335"/>
      <c r="BK31" s="335"/>
      <c r="BL31" s="335"/>
      <c r="BM31" s="335"/>
      <c r="BN31" s="335"/>
      <c r="BO31" s="335"/>
      <c r="BP31" s="335"/>
      <c r="BQ31" s="335"/>
      <c r="BR31" s="335"/>
      <c r="BS31" s="335"/>
      <c r="BT31" s="335"/>
      <c r="BU31" s="335"/>
      <c r="BV31" s="335"/>
      <c r="BW31" s="335"/>
      <c r="BX31" s="335"/>
      <c r="BY31" s="335"/>
      <c r="BZ31" s="335"/>
      <c r="CA31" s="335"/>
      <c r="CB31" s="335"/>
      <c r="CC31" s="335"/>
      <c r="CD31" s="335"/>
      <c r="CE31" s="335"/>
      <c r="CF31" s="335"/>
      <c r="CG31" s="335"/>
      <c r="CH31" s="335"/>
      <c r="CI31" s="335"/>
      <c r="CJ31" s="335"/>
      <c r="CK31" s="335"/>
      <c r="CL31" s="335"/>
      <c r="CM31" s="335"/>
      <c r="CN31" s="335"/>
      <c r="CO31" s="335"/>
      <c r="CP31" s="335"/>
      <c r="CQ31" s="335"/>
      <c r="CR31" s="335"/>
      <c r="CS31" s="335"/>
      <c r="CT31" s="335"/>
      <c r="CU31" s="335"/>
      <c r="CV31" s="335"/>
      <c r="CW31" s="335"/>
      <c r="CX31" s="335"/>
      <c r="CY31" s="335"/>
      <c r="CZ31" s="335"/>
      <c r="DA31" s="335"/>
      <c r="DB31" s="335"/>
      <c r="DC31" s="335"/>
      <c r="DD31" s="335"/>
      <c r="DE31" s="335"/>
      <c r="DF31" s="335"/>
      <c r="DG31" s="335"/>
      <c r="DH31" s="335"/>
      <c r="DI31" s="335"/>
      <c r="DJ31" s="335"/>
      <c r="DK31" s="335"/>
      <c r="DL31" s="335"/>
      <c r="DM31" s="335"/>
      <c r="DN31" s="335"/>
      <c r="DO31" s="335"/>
      <c r="DP31" s="335"/>
      <c r="DQ31" s="335"/>
      <c r="DR31" s="335"/>
      <c r="DS31" s="335"/>
      <c r="DT31" s="335"/>
      <c r="DU31" s="335"/>
      <c r="DV31" s="335"/>
      <c r="DW31" s="335"/>
      <c r="DX31" s="335"/>
      <c r="DY31" s="335"/>
      <c r="DZ31" s="335"/>
      <c r="EA31" s="335"/>
      <c r="EB31" s="335"/>
      <c r="EC31" s="335"/>
      <c r="ED31" s="335"/>
      <c r="EE31" s="335"/>
      <c r="EF31" s="335"/>
      <c r="EG31" s="335"/>
      <c r="EH31" s="335"/>
      <c r="EI31" s="335"/>
      <c r="EJ31" s="335"/>
      <c r="EK31" s="335"/>
      <c r="EL31" s="335"/>
      <c r="EM31" s="335"/>
      <c r="EN31" s="335"/>
      <c r="EO31" s="335"/>
      <c r="EP31" s="335"/>
      <c r="EQ31" s="335"/>
      <c r="ER31" s="335"/>
      <c r="ES31" s="335"/>
      <c r="ET31" s="335"/>
      <c r="EU31" s="335"/>
      <c r="EV31" s="335"/>
      <c r="EW31" s="335"/>
      <c r="EX31" s="335"/>
      <c r="EY31" s="335"/>
      <c r="EZ31" s="335"/>
      <c r="FA31" s="335"/>
      <c r="FB31" s="335"/>
      <c r="FC31" s="335"/>
      <c r="FD31" s="335"/>
      <c r="FE31" s="335"/>
      <c r="FF31" s="335"/>
      <c r="FG31" s="335"/>
      <c r="FH31" s="335"/>
      <c r="FI31" s="335"/>
      <c r="FJ31" s="335"/>
      <c r="FK31" s="335"/>
      <c r="FL31" s="335"/>
      <c r="FM31" s="335"/>
      <c r="FN31" s="335"/>
      <c r="FO31" s="335"/>
      <c r="FP31" s="335"/>
      <c r="FQ31" s="335"/>
      <c r="FR31" s="335"/>
      <c r="FS31" s="335"/>
      <c r="FT31" s="335"/>
      <c r="FU31" s="335"/>
      <c r="FV31" s="335"/>
      <c r="FW31" s="335"/>
      <c r="FX31" s="335"/>
      <c r="FY31" s="335"/>
      <c r="FZ31" s="335"/>
      <c r="GA31" s="335"/>
      <c r="GB31" s="335"/>
      <c r="GC31" s="335"/>
      <c r="GD31" s="335"/>
      <c r="GE31" s="335"/>
      <c r="GF31" s="335"/>
      <c r="GG31" s="335"/>
      <c r="GH31" s="335"/>
      <c r="GI31" s="335"/>
      <c r="GJ31" s="335"/>
      <c r="GK31" s="335"/>
      <c r="GL31" s="335"/>
      <c r="GM31" s="335"/>
      <c r="GN31" s="335"/>
      <c r="GO31" s="335"/>
      <c r="GP31" s="335"/>
      <c r="GQ31" s="335"/>
      <c r="GR31" s="335"/>
      <c r="GS31" s="335"/>
      <c r="GT31" s="335"/>
      <c r="GU31" s="335"/>
      <c r="GV31" s="335"/>
      <c r="GW31" s="335"/>
      <c r="GX31" s="335"/>
      <c r="GY31" s="335"/>
      <c r="GZ31" s="335"/>
      <c r="HA31" s="335"/>
      <c r="HB31" s="335"/>
      <c r="HC31" s="335"/>
      <c r="HD31" s="335"/>
      <c r="HE31" s="335"/>
      <c r="HF31" s="335"/>
      <c r="HG31" s="335"/>
      <c r="HH31" s="335"/>
      <c r="HI31" s="335"/>
      <c r="HJ31" s="335"/>
      <c r="HK31" s="335"/>
      <c r="HL31" s="335"/>
      <c r="HM31" s="335"/>
    </row>
    <row r="32" spans="1:221" x14ac:dyDescent="0.25">
      <c r="A32" s="394" t="s">
        <v>159</v>
      </c>
      <c r="B32" s="335"/>
      <c r="C32" s="335"/>
      <c r="D32" s="362">
        <f>IF($C$15&lt;0,0,$C$15)</f>
        <v>0</v>
      </c>
      <c r="E32" s="363" t="s">
        <v>41</v>
      </c>
      <c r="F32" s="364" t="s">
        <v>8</v>
      </c>
      <c r="G32" s="388"/>
      <c r="H32" s="388"/>
      <c r="I32" s="388">
        <f>'Rider Rates'!$B$16</f>
        <v>0</v>
      </c>
      <c r="J32" s="388">
        <f>SUM(G32:I32)</f>
        <v>0</v>
      </c>
      <c r="K32" s="366" t="s">
        <v>42</v>
      </c>
      <c r="L32" s="250"/>
      <c r="M32" s="250"/>
      <c r="N32" s="250">
        <f t="shared" si="1"/>
        <v>0</v>
      </c>
      <c r="O32" s="250">
        <f t="shared" si="2"/>
        <v>0</v>
      </c>
      <c r="P32" s="360">
        <f>'Rider Rates'!$D$16</f>
        <v>45322</v>
      </c>
      <c r="Q32" s="385"/>
      <c r="R32" s="382"/>
      <c r="S32" s="376"/>
      <c r="T32" s="377"/>
      <c r="U32" s="335"/>
      <c r="V32" s="378"/>
      <c r="W32" s="335"/>
      <c r="X32" s="335"/>
      <c r="Y32" s="335"/>
      <c r="Z32" s="335"/>
      <c r="AA32" s="335"/>
      <c r="AB32" s="335"/>
      <c r="AC32" s="335"/>
      <c r="AD32" s="335"/>
      <c r="AE32" s="335"/>
      <c r="AF32" s="335"/>
      <c r="AG32" s="335"/>
      <c r="AH32" s="335"/>
      <c r="AI32" s="335"/>
      <c r="AJ32" s="335"/>
      <c r="AK32" s="335"/>
      <c r="AL32" s="335"/>
      <c r="AM32" s="335"/>
      <c r="AN32" s="335"/>
      <c r="AO32" s="335"/>
      <c r="AP32" s="335"/>
      <c r="AQ32" s="335"/>
      <c r="AR32" s="335"/>
      <c r="AS32" s="335"/>
      <c r="AT32" s="335"/>
      <c r="AU32" s="335"/>
      <c r="AV32" s="335"/>
      <c r="AW32" s="335"/>
      <c r="AX32" s="335"/>
      <c r="AY32" s="335"/>
      <c r="AZ32" s="335"/>
      <c r="BA32" s="335"/>
      <c r="BB32" s="335"/>
      <c r="BC32" s="335"/>
      <c r="BD32" s="335"/>
      <c r="BE32" s="335"/>
      <c r="BF32" s="335"/>
      <c r="BG32" s="335"/>
      <c r="BH32" s="335"/>
      <c r="BI32" s="335"/>
      <c r="BJ32" s="335"/>
      <c r="BK32" s="335"/>
      <c r="BL32" s="335"/>
      <c r="BM32" s="335"/>
      <c r="BN32" s="335"/>
      <c r="BO32" s="335"/>
      <c r="BP32" s="335"/>
      <c r="BQ32" s="335"/>
      <c r="BR32" s="335"/>
      <c r="BS32" s="335"/>
      <c r="BT32" s="335"/>
      <c r="BU32" s="335"/>
      <c r="BV32" s="335"/>
      <c r="BW32" s="335"/>
      <c r="BX32" s="335"/>
      <c r="BY32" s="335"/>
      <c r="BZ32" s="335"/>
      <c r="CA32" s="335"/>
      <c r="CB32" s="335"/>
      <c r="CC32" s="335"/>
      <c r="CD32" s="335"/>
      <c r="CE32" s="335"/>
      <c r="CF32" s="335"/>
      <c r="CG32" s="335"/>
      <c r="CH32" s="335"/>
      <c r="CI32" s="335"/>
      <c r="CJ32" s="335"/>
      <c r="CK32" s="335"/>
      <c r="CL32" s="335"/>
      <c r="CM32" s="335"/>
      <c r="CN32" s="335"/>
      <c r="CO32" s="335"/>
      <c r="CP32" s="335"/>
      <c r="CQ32" s="335"/>
      <c r="CR32" s="335"/>
      <c r="CS32" s="335"/>
      <c r="CT32" s="335"/>
      <c r="CU32" s="335"/>
      <c r="CV32" s="335"/>
      <c r="CW32" s="335"/>
      <c r="CX32" s="335"/>
      <c r="CY32" s="335"/>
      <c r="CZ32" s="335"/>
      <c r="DA32" s="335"/>
      <c r="DB32" s="335"/>
      <c r="DC32" s="335"/>
      <c r="DD32" s="335"/>
      <c r="DE32" s="335"/>
      <c r="DF32" s="335"/>
      <c r="DG32" s="335"/>
      <c r="DH32" s="335"/>
      <c r="DI32" s="335"/>
      <c r="DJ32" s="335"/>
      <c r="DK32" s="335"/>
      <c r="DL32" s="335"/>
      <c r="DM32" s="335"/>
      <c r="DN32" s="335"/>
      <c r="DO32" s="335"/>
      <c r="DP32" s="335"/>
      <c r="DQ32" s="335"/>
      <c r="DR32" s="335"/>
      <c r="DS32" s="335"/>
      <c r="DT32" s="335"/>
      <c r="DU32" s="335"/>
      <c r="DV32" s="335"/>
      <c r="DW32" s="335"/>
      <c r="DX32" s="335"/>
      <c r="DY32" s="335"/>
      <c r="DZ32" s="335"/>
      <c r="EA32" s="335"/>
      <c r="EB32" s="335"/>
      <c r="EC32" s="335"/>
      <c r="ED32" s="335"/>
      <c r="EE32" s="335"/>
      <c r="EF32" s="335"/>
      <c r="EG32" s="335"/>
      <c r="EH32" s="335"/>
      <c r="EI32" s="335"/>
      <c r="EJ32" s="335"/>
      <c r="EK32" s="335"/>
      <c r="EL32" s="335"/>
      <c r="EM32" s="335"/>
      <c r="EN32" s="335"/>
      <c r="EO32" s="335"/>
      <c r="EP32" s="335"/>
      <c r="EQ32" s="335"/>
      <c r="ER32" s="335"/>
      <c r="ES32" s="335"/>
      <c r="ET32" s="335"/>
      <c r="EU32" s="335"/>
      <c r="EV32" s="335"/>
      <c r="EW32" s="335"/>
      <c r="EX32" s="335"/>
      <c r="EY32" s="335"/>
      <c r="EZ32" s="335"/>
      <c r="FA32" s="335"/>
      <c r="FB32" s="335"/>
      <c r="FC32" s="335"/>
      <c r="FD32" s="335"/>
      <c r="FE32" s="335"/>
      <c r="FF32" s="335"/>
      <c r="FG32" s="335"/>
      <c r="FH32" s="335"/>
      <c r="FI32" s="335"/>
      <c r="FJ32" s="335"/>
      <c r="FK32" s="335"/>
      <c r="FL32" s="335"/>
      <c r="FM32" s="335"/>
      <c r="FN32" s="335"/>
      <c r="FO32" s="335"/>
      <c r="FP32" s="335"/>
      <c r="FQ32" s="335"/>
      <c r="FR32" s="335"/>
      <c r="FS32" s="335"/>
      <c r="FT32" s="335"/>
      <c r="FU32" s="335"/>
      <c r="FV32" s="335"/>
      <c r="FW32" s="335"/>
      <c r="FX32" s="335"/>
      <c r="FY32" s="335"/>
      <c r="FZ32" s="335"/>
      <c r="GA32" s="335"/>
      <c r="GB32" s="335"/>
      <c r="GC32" s="335"/>
      <c r="GD32" s="335"/>
      <c r="GE32" s="335"/>
      <c r="GF32" s="335"/>
      <c r="GG32" s="335"/>
      <c r="GH32" s="335"/>
      <c r="GI32" s="335"/>
      <c r="GJ32" s="335"/>
      <c r="GK32" s="335"/>
      <c r="GL32" s="335"/>
      <c r="GM32" s="335"/>
      <c r="GN32" s="335"/>
      <c r="GO32" s="335"/>
      <c r="GP32" s="335"/>
      <c r="GQ32" s="335"/>
      <c r="GR32" s="335"/>
      <c r="GS32" s="335"/>
      <c r="GT32" s="335"/>
      <c r="GU32" s="335"/>
      <c r="GV32" s="335"/>
      <c r="GW32" s="335"/>
      <c r="GX32" s="335"/>
      <c r="GY32" s="335"/>
      <c r="GZ32" s="335"/>
      <c r="HA32" s="335"/>
      <c r="HB32" s="335"/>
      <c r="HC32" s="335"/>
      <c r="HD32" s="335"/>
      <c r="HE32" s="335"/>
      <c r="HF32" s="335"/>
      <c r="HG32" s="335"/>
      <c r="HH32" s="335"/>
      <c r="HI32" s="335"/>
      <c r="HJ32" s="335"/>
      <c r="HK32" s="335"/>
      <c r="HL32" s="335"/>
      <c r="HM32" s="335"/>
    </row>
    <row r="33" spans="1:221" x14ac:dyDescent="0.25">
      <c r="A33" s="394" t="s">
        <v>237</v>
      </c>
      <c r="B33" s="335"/>
      <c r="C33" s="335"/>
      <c r="D33" s="392">
        <f>$N$23</f>
        <v>138.5</v>
      </c>
      <c r="E33" s="363" t="s">
        <v>122</v>
      </c>
      <c r="F33" s="364" t="s">
        <v>8</v>
      </c>
      <c r="G33" s="388"/>
      <c r="H33" s="388"/>
      <c r="I33" s="393">
        <f>'Rider Rates'!$B$18+'Rider Rates'!$E$18</f>
        <v>0</v>
      </c>
      <c r="J33" s="393">
        <f>SUM(G33:I33)</f>
        <v>0</v>
      </c>
      <c r="K33" s="366"/>
      <c r="L33" s="250"/>
      <c r="M33" s="250"/>
      <c r="N33" s="250">
        <f>ROUND($D$33*'Rider Rates'!$B$18,2)+ROUND($D$33*'Rider Rates'!$E$18,2)</f>
        <v>0</v>
      </c>
      <c r="O33" s="250">
        <f t="shared" si="2"/>
        <v>0</v>
      </c>
      <c r="P33" s="360">
        <f>MAX('Rider Rates'!$D$18,'Rider Rates'!$F$18)</f>
        <v>44531</v>
      </c>
      <c r="Q33" s="385"/>
      <c r="R33" s="382"/>
      <c r="S33" s="376"/>
      <c r="T33" s="377"/>
      <c r="U33" s="335"/>
      <c r="V33" s="378"/>
      <c r="W33" s="335"/>
      <c r="X33" s="335"/>
      <c r="Y33" s="335"/>
      <c r="Z33" s="335"/>
      <c r="AA33" s="335"/>
      <c r="AB33" s="335"/>
      <c r="AC33" s="335"/>
      <c r="AD33" s="335"/>
      <c r="AE33" s="335"/>
      <c r="AF33" s="335"/>
      <c r="AG33" s="335"/>
      <c r="AH33" s="335"/>
      <c r="AI33" s="335"/>
      <c r="AJ33" s="335"/>
      <c r="AK33" s="335"/>
      <c r="AL33" s="335"/>
      <c r="AM33" s="335"/>
      <c r="AN33" s="335"/>
      <c r="AO33" s="335"/>
      <c r="AP33" s="335"/>
      <c r="AQ33" s="335"/>
      <c r="AR33" s="335"/>
      <c r="AS33" s="335"/>
      <c r="AT33" s="335"/>
      <c r="AU33" s="335"/>
      <c r="AV33" s="335"/>
      <c r="AW33" s="335"/>
      <c r="AX33" s="335"/>
      <c r="AY33" s="335"/>
      <c r="AZ33" s="335"/>
      <c r="BA33" s="335"/>
      <c r="BB33" s="335"/>
      <c r="BC33" s="335"/>
      <c r="BD33" s="335"/>
      <c r="BE33" s="335"/>
      <c r="BF33" s="335"/>
      <c r="BG33" s="335"/>
      <c r="BH33" s="335"/>
      <c r="BI33" s="335"/>
      <c r="BJ33" s="335"/>
      <c r="BK33" s="335"/>
      <c r="BL33" s="335"/>
      <c r="BM33" s="335"/>
      <c r="BN33" s="335"/>
      <c r="BO33" s="335"/>
      <c r="BP33" s="335"/>
      <c r="BQ33" s="335"/>
      <c r="BR33" s="335"/>
      <c r="BS33" s="335"/>
      <c r="BT33" s="335"/>
      <c r="BU33" s="335"/>
      <c r="BV33" s="335"/>
      <c r="BW33" s="335"/>
      <c r="BX33" s="335"/>
      <c r="BY33" s="335"/>
      <c r="BZ33" s="335"/>
      <c r="CA33" s="335"/>
      <c r="CB33" s="335"/>
      <c r="CC33" s="335"/>
      <c r="CD33" s="335"/>
      <c r="CE33" s="335"/>
      <c r="CF33" s="335"/>
      <c r="CG33" s="335"/>
      <c r="CH33" s="335"/>
      <c r="CI33" s="335"/>
      <c r="CJ33" s="335"/>
      <c r="CK33" s="335"/>
      <c r="CL33" s="335"/>
      <c r="CM33" s="335"/>
      <c r="CN33" s="335"/>
      <c r="CO33" s="335"/>
      <c r="CP33" s="335"/>
      <c r="CQ33" s="335"/>
      <c r="CR33" s="335"/>
      <c r="CS33" s="335"/>
      <c r="CT33" s="335"/>
      <c r="CU33" s="335"/>
      <c r="CV33" s="335"/>
      <c r="CW33" s="335"/>
      <c r="CX33" s="335"/>
      <c r="CY33" s="335"/>
      <c r="CZ33" s="335"/>
      <c r="DA33" s="335"/>
      <c r="DB33" s="335"/>
      <c r="DC33" s="335"/>
      <c r="DD33" s="335"/>
      <c r="DE33" s="335"/>
      <c r="DF33" s="335"/>
      <c r="DG33" s="335"/>
      <c r="DH33" s="335"/>
      <c r="DI33" s="335"/>
      <c r="DJ33" s="335"/>
      <c r="DK33" s="335"/>
      <c r="DL33" s="335"/>
      <c r="DM33" s="335"/>
      <c r="DN33" s="335"/>
      <c r="DO33" s="335"/>
      <c r="DP33" s="335"/>
      <c r="DQ33" s="335"/>
      <c r="DR33" s="335"/>
      <c r="DS33" s="335"/>
      <c r="DT33" s="335"/>
      <c r="DU33" s="335"/>
      <c r="DV33" s="335"/>
      <c r="DW33" s="335"/>
      <c r="DX33" s="335"/>
      <c r="DY33" s="335"/>
      <c r="DZ33" s="335"/>
      <c r="EA33" s="335"/>
      <c r="EB33" s="335"/>
      <c r="EC33" s="335"/>
      <c r="ED33" s="335"/>
      <c r="EE33" s="335"/>
      <c r="EF33" s="335"/>
      <c r="EG33" s="335"/>
      <c r="EH33" s="335"/>
      <c r="EI33" s="335"/>
      <c r="EJ33" s="335"/>
      <c r="EK33" s="335"/>
      <c r="EL33" s="335"/>
      <c r="EM33" s="335"/>
      <c r="EN33" s="335"/>
      <c r="EO33" s="335"/>
      <c r="EP33" s="335"/>
      <c r="EQ33" s="335"/>
      <c r="ER33" s="335"/>
      <c r="ES33" s="335"/>
      <c r="ET33" s="335"/>
      <c r="EU33" s="335"/>
      <c r="EV33" s="335"/>
      <c r="EW33" s="335"/>
      <c r="EX33" s="335"/>
      <c r="EY33" s="335"/>
      <c r="EZ33" s="335"/>
      <c r="FA33" s="335"/>
      <c r="FB33" s="335"/>
      <c r="FC33" s="335"/>
      <c r="FD33" s="335"/>
      <c r="FE33" s="335"/>
      <c r="FF33" s="335"/>
      <c r="FG33" s="335"/>
      <c r="FH33" s="335"/>
      <c r="FI33" s="335"/>
      <c r="FJ33" s="335"/>
      <c r="FK33" s="335"/>
      <c r="FL33" s="335"/>
      <c r="FM33" s="335"/>
      <c r="FN33" s="335"/>
      <c r="FO33" s="335"/>
      <c r="FP33" s="335"/>
      <c r="FQ33" s="335"/>
      <c r="FR33" s="335"/>
      <c r="FS33" s="335"/>
      <c r="FT33" s="335"/>
      <c r="FU33" s="335"/>
      <c r="FV33" s="335"/>
      <c r="FW33" s="335"/>
      <c r="FX33" s="335"/>
      <c r="FY33" s="335"/>
      <c r="FZ33" s="335"/>
      <c r="GA33" s="335"/>
      <c r="GB33" s="335"/>
      <c r="GC33" s="335"/>
      <c r="GD33" s="335"/>
      <c r="GE33" s="335"/>
      <c r="GF33" s="335"/>
      <c r="GG33" s="335"/>
      <c r="GH33" s="335"/>
      <c r="GI33" s="335"/>
      <c r="GJ33" s="335"/>
      <c r="GK33" s="335"/>
      <c r="GL33" s="335"/>
      <c r="GM33" s="335"/>
      <c r="GN33" s="335"/>
      <c r="GO33" s="335"/>
      <c r="GP33" s="335"/>
      <c r="GQ33" s="335"/>
      <c r="GR33" s="335"/>
      <c r="GS33" s="335"/>
      <c r="GT33" s="335"/>
      <c r="GU33" s="335"/>
      <c r="GV33" s="335"/>
      <c r="GW33" s="335"/>
      <c r="GX33" s="335"/>
      <c r="GY33" s="335"/>
      <c r="GZ33" s="335"/>
      <c r="HA33" s="335"/>
      <c r="HB33" s="335"/>
      <c r="HC33" s="335"/>
      <c r="HD33" s="335"/>
      <c r="HE33" s="335"/>
      <c r="HF33" s="335"/>
      <c r="HG33" s="335"/>
      <c r="HH33" s="335"/>
      <c r="HI33" s="335"/>
      <c r="HJ33" s="335"/>
      <c r="HK33" s="335"/>
      <c r="HL33" s="335"/>
      <c r="HM33" s="335"/>
    </row>
    <row r="34" spans="1:221" x14ac:dyDescent="0.25">
      <c r="A34" s="394" t="s">
        <v>186</v>
      </c>
      <c r="B34" s="335"/>
      <c r="C34" s="335"/>
      <c r="D34" s="362">
        <f>C15</f>
        <v>0</v>
      </c>
      <c r="E34" s="363" t="s">
        <v>41</v>
      </c>
      <c r="F34" s="364" t="s">
        <v>8</v>
      </c>
      <c r="G34" s="388"/>
      <c r="H34" s="388"/>
      <c r="I34" s="388"/>
      <c r="J34" s="395">
        <f>SUM(G34:H34)</f>
        <v>0</v>
      </c>
      <c r="K34" s="366" t="s">
        <v>42</v>
      </c>
      <c r="L34" s="250">
        <f>ROUND(D34*G34,2)</f>
        <v>0</v>
      </c>
      <c r="M34" s="250"/>
      <c r="N34" s="250"/>
      <c r="O34" s="250">
        <f t="shared" si="2"/>
        <v>0</v>
      </c>
      <c r="P34" s="360">
        <f>'Rider Rates'!$D$22</f>
        <v>45444</v>
      </c>
      <c r="Q34" s="385"/>
      <c r="R34" s="382"/>
      <c r="S34" s="376"/>
      <c r="T34" s="377"/>
      <c r="U34" s="335"/>
      <c r="V34" s="378"/>
      <c r="W34" s="335"/>
      <c r="X34" s="335"/>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335"/>
      <c r="AY34" s="335"/>
      <c r="AZ34" s="335"/>
      <c r="BA34" s="335"/>
      <c r="BB34" s="335"/>
      <c r="BC34" s="335"/>
      <c r="BD34" s="335"/>
      <c r="BE34" s="335"/>
      <c r="BF34" s="335"/>
      <c r="BG34" s="335"/>
      <c r="BH34" s="335"/>
      <c r="BI34" s="335"/>
      <c r="BJ34" s="335"/>
      <c r="BK34" s="335"/>
      <c r="BL34" s="335"/>
      <c r="BM34" s="335"/>
      <c r="BN34" s="335"/>
      <c r="BO34" s="335"/>
      <c r="BP34" s="335"/>
      <c r="BQ34" s="335"/>
      <c r="BR34" s="335"/>
      <c r="BS34" s="335"/>
      <c r="BT34" s="335"/>
      <c r="BU34" s="335"/>
      <c r="BV34" s="335"/>
      <c r="BW34" s="335"/>
      <c r="BX34" s="335"/>
      <c r="BY34" s="335"/>
      <c r="BZ34" s="335"/>
      <c r="CA34" s="335"/>
      <c r="CB34" s="335"/>
      <c r="CC34" s="335"/>
      <c r="CD34" s="335"/>
      <c r="CE34" s="335"/>
      <c r="CF34" s="335"/>
      <c r="CG34" s="335"/>
      <c r="CH34" s="335"/>
      <c r="CI34" s="335"/>
      <c r="CJ34" s="335"/>
      <c r="CK34" s="335"/>
      <c r="CL34" s="335"/>
      <c r="CM34" s="335"/>
      <c r="CN34" s="335"/>
      <c r="CO34" s="335"/>
      <c r="CP34" s="335"/>
      <c r="CQ34" s="335"/>
      <c r="CR34" s="335"/>
      <c r="CS34" s="335"/>
      <c r="CT34" s="335"/>
      <c r="CU34" s="335"/>
      <c r="CV34" s="335"/>
      <c r="CW34" s="335"/>
      <c r="CX34" s="335"/>
      <c r="CY34" s="335"/>
      <c r="CZ34" s="335"/>
      <c r="DA34" s="335"/>
      <c r="DB34" s="335"/>
      <c r="DC34" s="335"/>
      <c r="DD34" s="335"/>
      <c r="DE34" s="335"/>
      <c r="DF34" s="335"/>
      <c r="DG34" s="335"/>
      <c r="DH34" s="335"/>
      <c r="DI34" s="335"/>
      <c r="DJ34" s="335"/>
      <c r="DK34" s="335"/>
      <c r="DL34" s="335"/>
      <c r="DM34" s="335"/>
      <c r="DN34" s="335"/>
      <c r="DO34" s="335"/>
      <c r="DP34" s="335"/>
      <c r="DQ34" s="335"/>
      <c r="DR34" s="335"/>
      <c r="DS34" s="335"/>
      <c r="DT34" s="335"/>
      <c r="DU34" s="335"/>
      <c r="DV34" s="335"/>
      <c r="DW34" s="335"/>
      <c r="DX34" s="335"/>
      <c r="DY34" s="335"/>
      <c r="DZ34" s="335"/>
      <c r="EA34" s="335"/>
      <c r="EB34" s="335"/>
      <c r="EC34" s="335"/>
      <c r="ED34" s="335"/>
      <c r="EE34" s="335"/>
      <c r="EF34" s="335"/>
      <c r="EG34" s="335"/>
      <c r="EH34" s="335"/>
      <c r="EI34" s="335"/>
      <c r="EJ34" s="335"/>
      <c r="EK34" s="335"/>
      <c r="EL34" s="335"/>
      <c r="EM34" s="335"/>
      <c r="EN34" s="335"/>
      <c r="EO34" s="335"/>
      <c r="EP34" s="335"/>
      <c r="EQ34" s="335"/>
      <c r="ER34" s="335"/>
      <c r="ES34" s="335"/>
      <c r="ET34" s="335"/>
      <c r="EU34" s="335"/>
      <c r="EV34" s="335"/>
      <c r="EW34" s="335"/>
      <c r="EX34" s="335"/>
      <c r="EY34" s="335"/>
      <c r="EZ34" s="335"/>
      <c r="FA34" s="335"/>
      <c r="FB34" s="335"/>
      <c r="FC34" s="335"/>
      <c r="FD34" s="335"/>
      <c r="FE34" s="335"/>
      <c r="FF34" s="335"/>
      <c r="FG34" s="335"/>
      <c r="FH34" s="335"/>
      <c r="FI34" s="335"/>
      <c r="FJ34" s="335"/>
      <c r="FK34" s="335"/>
      <c r="FL34" s="335"/>
      <c r="FM34" s="335"/>
      <c r="FN34" s="335"/>
      <c r="FO34" s="335"/>
      <c r="FP34" s="335"/>
      <c r="FQ34" s="335"/>
      <c r="FR34" s="335"/>
      <c r="FS34" s="335"/>
      <c r="FT34" s="335"/>
      <c r="FU34" s="335"/>
      <c r="FV34" s="335"/>
      <c r="FW34" s="335"/>
      <c r="FX34" s="335"/>
      <c r="FY34" s="335"/>
      <c r="FZ34" s="335"/>
      <c r="GA34" s="335"/>
      <c r="GB34" s="335"/>
      <c r="GC34" s="335"/>
      <c r="GD34" s="335"/>
      <c r="GE34" s="335"/>
      <c r="GF34" s="335"/>
      <c r="GG34" s="335"/>
      <c r="GH34" s="335"/>
      <c r="GI34" s="335"/>
      <c r="GJ34" s="335"/>
      <c r="GK34" s="335"/>
      <c r="GL34" s="335"/>
      <c r="GM34" s="335"/>
      <c r="GN34" s="335"/>
      <c r="GO34" s="335"/>
      <c r="GP34" s="335"/>
      <c r="GQ34" s="335"/>
      <c r="GR34" s="335"/>
      <c r="GS34" s="335"/>
      <c r="GT34" s="335"/>
      <c r="GU34" s="335"/>
      <c r="GV34" s="335"/>
      <c r="GW34" s="335"/>
      <c r="GX34" s="335"/>
      <c r="GY34" s="335"/>
      <c r="GZ34" s="335"/>
      <c r="HA34" s="335"/>
      <c r="HB34" s="335"/>
      <c r="HC34" s="335"/>
      <c r="HD34" s="335"/>
      <c r="HE34" s="335"/>
      <c r="HF34" s="335"/>
      <c r="HG34" s="335"/>
      <c r="HH34" s="335"/>
      <c r="HI34" s="335"/>
      <c r="HJ34" s="335"/>
      <c r="HK34" s="335"/>
      <c r="HL34" s="335"/>
      <c r="HM34" s="335"/>
    </row>
    <row r="35" spans="1:221" x14ac:dyDescent="0.25">
      <c r="A35" s="394" t="s">
        <v>162</v>
      </c>
      <c r="B35" s="335"/>
      <c r="C35" s="335"/>
      <c r="D35" s="362">
        <f t="shared" ref="D35:D36" si="3">C16</f>
        <v>0</v>
      </c>
      <c r="E35" s="363" t="s">
        <v>41</v>
      </c>
      <c r="F35" s="364" t="s">
        <v>8</v>
      </c>
      <c r="G35" s="388"/>
      <c r="H35" s="388"/>
      <c r="I35" s="388"/>
      <c r="J35" s="395">
        <f>SUM(G35:H35)</f>
        <v>0</v>
      </c>
      <c r="K35" s="366" t="s">
        <v>42</v>
      </c>
      <c r="L35" s="250">
        <f>ROUND(D35*G35,2)</f>
        <v>0</v>
      </c>
      <c r="M35" s="250"/>
      <c r="N35" s="250"/>
      <c r="O35" s="250">
        <f t="shared" si="2"/>
        <v>0</v>
      </c>
      <c r="P35" s="360">
        <f>'Rider Rates'!$D$35</f>
        <v>45444</v>
      </c>
      <c r="Q35" s="385"/>
      <c r="R35" s="382"/>
      <c r="S35" s="376"/>
      <c r="T35" s="377"/>
      <c r="U35" s="335"/>
      <c r="V35" s="378"/>
      <c r="W35" s="335"/>
      <c r="X35" s="335"/>
      <c r="Y35" s="335"/>
      <c r="Z35" s="335"/>
      <c r="AA35" s="335"/>
      <c r="AB35" s="335"/>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c r="AZ35" s="335"/>
      <c r="BA35" s="335"/>
      <c r="BB35" s="335"/>
      <c r="BC35" s="335"/>
      <c r="BD35" s="335"/>
      <c r="BE35" s="335"/>
      <c r="BF35" s="335"/>
      <c r="BG35" s="335"/>
      <c r="BH35" s="335"/>
      <c r="BI35" s="335"/>
      <c r="BJ35" s="335"/>
      <c r="BK35" s="335"/>
      <c r="BL35" s="335"/>
      <c r="BM35" s="335"/>
      <c r="BN35" s="335"/>
      <c r="BO35" s="335"/>
      <c r="BP35" s="335"/>
      <c r="BQ35" s="335"/>
      <c r="BR35" s="335"/>
      <c r="BS35" s="335"/>
      <c r="BT35" s="335"/>
      <c r="BU35" s="335"/>
      <c r="BV35" s="335"/>
      <c r="BW35" s="335"/>
      <c r="BX35" s="335"/>
      <c r="BY35" s="335"/>
      <c r="BZ35" s="335"/>
      <c r="CA35" s="335"/>
      <c r="CB35" s="335"/>
      <c r="CC35" s="335"/>
      <c r="CD35" s="335"/>
      <c r="CE35" s="335"/>
      <c r="CF35" s="335"/>
      <c r="CG35" s="335"/>
      <c r="CH35" s="335"/>
      <c r="CI35" s="335"/>
      <c r="CJ35" s="335"/>
      <c r="CK35" s="335"/>
      <c r="CL35" s="335"/>
      <c r="CM35" s="335"/>
      <c r="CN35" s="335"/>
      <c r="CO35" s="335"/>
      <c r="CP35" s="335"/>
      <c r="CQ35" s="335"/>
      <c r="CR35" s="335"/>
      <c r="CS35" s="335"/>
      <c r="CT35" s="335"/>
      <c r="CU35" s="335"/>
      <c r="CV35" s="335"/>
      <c r="CW35" s="335"/>
      <c r="CX35" s="335"/>
      <c r="CY35" s="335"/>
      <c r="CZ35" s="335"/>
      <c r="DA35" s="335"/>
      <c r="DB35" s="335"/>
      <c r="DC35" s="335"/>
      <c r="DD35" s="335"/>
      <c r="DE35" s="335"/>
      <c r="DF35" s="335"/>
      <c r="DG35" s="335"/>
      <c r="DH35" s="335"/>
      <c r="DI35" s="335"/>
      <c r="DJ35" s="335"/>
      <c r="DK35" s="335"/>
      <c r="DL35" s="335"/>
      <c r="DM35" s="335"/>
      <c r="DN35" s="335"/>
      <c r="DO35" s="335"/>
      <c r="DP35" s="335"/>
      <c r="DQ35" s="335"/>
      <c r="DR35" s="335"/>
      <c r="DS35" s="335"/>
      <c r="DT35" s="335"/>
      <c r="DU35" s="335"/>
      <c r="DV35" s="335"/>
      <c r="DW35" s="335"/>
      <c r="DX35" s="335"/>
      <c r="DY35" s="335"/>
      <c r="DZ35" s="335"/>
      <c r="EA35" s="335"/>
      <c r="EB35" s="335"/>
      <c r="EC35" s="335"/>
      <c r="ED35" s="335"/>
      <c r="EE35" s="335"/>
      <c r="EF35" s="335"/>
      <c r="EG35" s="335"/>
      <c r="EH35" s="335"/>
      <c r="EI35" s="335"/>
      <c r="EJ35" s="335"/>
      <c r="EK35" s="335"/>
      <c r="EL35" s="335"/>
      <c r="EM35" s="335"/>
      <c r="EN35" s="335"/>
      <c r="EO35" s="335"/>
      <c r="EP35" s="335"/>
      <c r="EQ35" s="335"/>
      <c r="ER35" s="335"/>
      <c r="ES35" s="335"/>
      <c r="ET35" s="335"/>
      <c r="EU35" s="335"/>
      <c r="EV35" s="335"/>
      <c r="EW35" s="335"/>
      <c r="EX35" s="335"/>
      <c r="EY35" s="335"/>
      <c r="EZ35" s="335"/>
      <c r="FA35" s="335"/>
      <c r="FB35" s="335"/>
      <c r="FC35" s="335"/>
      <c r="FD35" s="335"/>
      <c r="FE35" s="335"/>
      <c r="FF35" s="335"/>
      <c r="FG35" s="335"/>
      <c r="FH35" s="335"/>
      <c r="FI35" s="335"/>
      <c r="FJ35" s="335"/>
      <c r="FK35" s="335"/>
      <c r="FL35" s="335"/>
      <c r="FM35" s="335"/>
      <c r="FN35" s="335"/>
      <c r="FO35" s="335"/>
      <c r="FP35" s="335"/>
      <c r="FQ35" s="335"/>
      <c r="FR35" s="335"/>
      <c r="FS35" s="335"/>
      <c r="FT35" s="335"/>
      <c r="FU35" s="335"/>
      <c r="FV35" s="335"/>
      <c r="FW35" s="335"/>
      <c r="FX35" s="335"/>
      <c r="FY35" s="335"/>
      <c r="FZ35" s="335"/>
      <c r="GA35" s="335"/>
      <c r="GB35" s="335"/>
      <c r="GC35" s="335"/>
      <c r="GD35" s="335"/>
      <c r="GE35" s="335"/>
      <c r="GF35" s="335"/>
      <c r="GG35" s="335"/>
      <c r="GH35" s="335"/>
      <c r="GI35" s="335"/>
      <c r="GJ35" s="335"/>
      <c r="GK35" s="335"/>
      <c r="GL35" s="335"/>
      <c r="GM35" s="335"/>
      <c r="GN35" s="335"/>
      <c r="GO35" s="335"/>
      <c r="GP35" s="335"/>
      <c r="GQ35" s="335"/>
      <c r="GR35" s="335"/>
      <c r="GS35" s="335"/>
      <c r="GT35" s="335"/>
      <c r="GU35" s="335"/>
      <c r="GV35" s="335"/>
      <c r="GW35" s="335"/>
      <c r="GX35" s="335"/>
      <c r="GY35" s="335"/>
      <c r="GZ35" s="335"/>
      <c r="HA35" s="335"/>
      <c r="HB35" s="335"/>
      <c r="HC35" s="335"/>
      <c r="HD35" s="335"/>
      <c r="HE35" s="335"/>
      <c r="HF35" s="335"/>
      <c r="HG35" s="335"/>
      <c r="HH35" s="335"/>
      <c r="HI35" s="335"/>
      <c r="HJ35" s="335"/>
      <c r="HK35" s="335"/>
      <c r="HL35" s="335"/>
      <c r="HM35" s="335"/>
    </row>
    <row r="36" spans="1:221" x14ac:dyDescent="0.25">
      <c r="A36" s="394" t="s">
        <v>219</v>
      </c>
      <c r="B36" s="335"/>
      <c r="C36" s="335"/>
      <c r="D36" s="362">
        <f t="shared" si="3"/>
        <v>0</v>
      </c>
      <c r="E36" s="363" t="s">
        <v>41</v>
      </c>
      <c r="F36" s="357" t="s">
        <v>8</v>
      </c>
      <c r="G36" s="388"/>
      <c r="H36" s="388"/>
      <c r="I36" s="388"/>
      <c r="J36" s="395">
        <f>SUM(G36:H36)</f>
        <v>0</v>
      </c>
      <c r="K36" s="366" t="s">
        <v>42</v>
      </c>
      <c r="L36" s="250">
        <f>ROUND(D36*G36,2)</f>
        <v>0</v>
      </c>
      <c r="M36" s="250"/>
      <c r="N36" s="250"/>
      <c r="O36" s="250">
        <f t="shared" si="2"/>
        <v>0</v>
      </c>
      <c r="P36" s="360">
        <f>'Rider Rates'!D36</f>
        <v>45444</v>
      </c>
      <c r="Q36" s="385"/>
      <c r="R36" s="382"/>
      <c r="S36" s="376"/>
      <c r="T36" s="377"/>
      <c r="U36" s="335"/>
      <c r="V36" s="378"/>
      <c r="W36" s="335"/>
      <c r="X36" s="335"/>
      <c r="Y36" s="335"/>
      <c r="Z36" s="335"/>
      <c r="AA36" s="335"/>
      <c r="AB36" s="335"/>
      <c r="AC36" s="335"/>
      <c r="AD36" s="335"/>
      <c r="AE36" s="335"/>
      <c r="AF36" s="335"/>
      <c r="AG36" s="335"/>
      <c r="AH36" s="335"/>
      <c r="AI36" s="335"/>
      <c r="AJ36" s="335"/>
      <c r="AK36" s="335"/>
      <c r="AL36" s="335"/>
      <c r="AM36" s="335"/>
      <c r="AN36" s="335"/>
      <c r="AO36" s="335"/>
      <c r="AP36" s="335"/>
      <c r="AQ36" s="335"/>
      <c r="AR36" s="335"/>
      <c r="AS36" s="335"/>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c r="BU36" s="335"/>
      <c r="BV36" s="335"/>
      <c r="BW36" s="335"/>
      <c r="BX36" s="335"/>
      <c r="BY36" s="335"/>
      <c r="BZ36" s="335"/>
      <c r="CA36" s="335"/>
      <c r="CB36" s="335"/>
      <c r="CC36" s="335"/>
      <c r="CD36" s="335"/>
      <c r="CE36" s="335"/>
      <c r="CF36" s="335"/>
      <c r="CG36" s="335"/>
      <c r="CH36" s="335"/>
      <c r="CI36" s="335"/>
      <c r="CJ36" s="335"/>
      <c r="CK36" s="335"/>
      <c r="CL36" s="335"/>
      <c r="CM36" s="335"/>
      <c r="CN36" s="335"/>
      <c r="CO36" s="335"/>
      <c r="CP36" s="335"/>
      <c r="CQ36" s="335"/>
      <c r="CR36" s="335"/>
      <c r="CS36" s="335"/>
      <c r="CT36" s="335"/>
      <c r="CU36" s="335"/>
      <c r="CV36" s="335"/>
      <c r="CW36" s="335"/>
      <c r="CX36" s="335"/>
      <c r="CY36" s="335"/>
      <c r="CZ36" s="335"/>
      <c r="DA36" s="335"/>
      <c r="DB36" s="335"/>
      <c r="DC36" s="335"/>
      <c r="DD36" s="335"/>
      <c r="DE36" s="335"/>
      <c r="DF36" s="335"/>
      <c r="DG36" s="335"/>
      <c r="DH36" s="335"/>
      <c r="DI36" s="335"/>
      <c r="DJ36" s="335"/>
      <c r="DK36" s="335"/>
      <c r="DL36" s="335"/>
      <c r="DM36" s="335"/>
      <c r="DN36" s="335"/>
      <c r="DO36" s="335"/>
      <c r="DP36" s="335"/>
      <c r="DQ36" s="335"/>
      <c r="DR36" s="335"/>
      <c r="DS36" s="335"/>
      <c r="DT36" s="335"/>
      <c r="DU36" s="335"/>
      <c r="DV36" s="335"/>
      <c r="DW36" s="335"/>
      <c r="DX36" s="335"/>
      <c r="DY36" s="335"/>
      <c r="DZ36" s="335"/>
      <c r="EA36" s="335"/>
      <c r="EB36" s="335"/>
      <c r="EC36" s="335"/>
      <c r="ED36" s="335"/>
      <c r="EE36" s="335"/>
      <c r="EF36" s="335"/>
      <c r="EG36" s="335"/>
      <c r="EH36" s="335"/>
      <c r="EI36" s="335"/>
      <c r="EJ36" s="335"/>
      <c r="EK36" s="335"/>
      <c r="EL36" s="335"/>
      <c r="EM36" s="335"/>
      <c r="EN36" s="335"/>
      <c r="EO36" s="335"/>
      <c r="EP36" s="335"/>
      <c r="EQ36" s="335"/>
      <c r="ER36" s="335"/>
      <c r="ES36" s="335"/>
      <c r="ET36" s="335"/>
      <c r="EU36" s="335"/>
      <c r="EV36" s="335"/>
      <c r="EW36" s="335"/>
      <c r="EX36" s="335"/>
      <c r="EY36" s="335"/>
      <c r="EZ36" s="335"/>
      <c r="FA36" s="335"/>
      <c r="FB36" s="335"/>
      <c r="FC36" s="335"/>
      <c r="FD36" s="335"/>
      <c r="FE36" s="335"/>
      <c r="FF36" s="335"/>
      <c r="FG36" s="335"/>
      <c r="FH36" s="335"/>
      <c r="FI36" s="335"/>
      <c r="FJ36" s="335"/>
      <c r="FK36" s="335"/>
      <c r="FL36" s="335"/>
      <c r="FM36" s="335"/>
      <c r="FN36" s="335"/>
      <c r="FO36" s="335"/>
      <c r="FP36" s="335"/>
      <c r="FQ36" s="335"/>
      <c r="FR36" s="335"/>
      <c r="FS36" s="335"/>
      <c r="FT36" s="335"/>
      <c r="FU36" s="335"/>
      <c r="FV36" s="335"/>
      <c r="FW36" s="335"/>
      <c r="FX36" s="335"/>
      <c r="FY36" s="335"/>
      <c r="FZ36" s="335"/>
      <c r="GA36" s="335"/>
      <c r="GB36" s="335"/>
      <c r="GC36" s="335"/>
      <c r="GD36" s="335"/>
      <c r="GE36" s="335"/>
      <c r="GF36" s="335"/>
      <c r="GG36" s="335"/>
      <c r="GH36" s="335"/>
      <c r="GI36" s="335"/>
      <c r="GJ36" s="335"/>
      <c r="GK36" s="335"/>
      <c r="GL36" s="335"/>
      <c r="GM36" s="335"/>
      <c r="GN36" s="335"/>
      <c r="GO36" s="335"/>
      <c r="GP36" s="335"/>
      <c r="GQ36" s="335"/>
      <c r="GR36" s="335"/>
      <c r="GS36" s="335"/>
      <c r="GT36" s="335"/>
      <c r="GU36" s="335"/>
      <c r="GV36" s="335"/>
      <c r="GW36" s="335"/>
      <c r="GX36" s="335"/>
      <c r="GY36" s="335"/>
      <c r="GZ36" s="335"/>
      <c r="HA36" s="335"/>
      <c r="HB36" s="335"/>
      <c r="HC36" s="335"/>
      <c r="HD36" s="335"/>
      <c r="HE36" s="335"/>
      <c r="HF36" s="335"/>
      <c r="HG36" s="335"/>
      <c r="HH36" s="335"/>
      <c r="HI36" s="335"/>
      <c r="HJ36" s="335"/>
      <c r="HK36" s="335"/>
      <c r="HL36" s="335"/>
      <c r="HM36" s="335"/>
    </row>
    <row r="37" spans="1:221" x14ac:dyDescent="0.25">
      <c r="A37" s="394" t="s">
        <v>193</v>
      </c>
      <c r="B37" s="335"/>
      <c r="C37" s="335"/>
      <c r="D37" s="362">
        <f>C16+C17</f>
        <v>0</v>
      </c>
      <c r="E37" s="363" t="s">
        <v>41</v>
      </c>
      <c r="F37" s="364" t="s">
        <v>8</v>
      </c>
      <c r="G37" s="388"/>
      <c r="H37" s="388"/>
      <c r="I37" s="388"/>
      <c r="J37" s="395">
        <f>SUM(G37:H37)</f>
        <v>0</v>
      </c>
      <c r="K37" s="366" t="s">
        <v>42</v>
      </c>
      <c r="L37" s="250">
        <f>ROUND(D37*G37,2)</f>
        <v>0</v>
      </c>
      <c r="M37" s="250"/>
      <c r="N37" s="250"/>
      <c r="O37" s="250">
        <f t="shared" si="2"/>
        <v>0</v>
      </c>
      <c r="P37" s="360">
        <f>'Rider Rates'!$D$45</f>
        <v>45747</v>
      </c>
      <c r="Q37" s="385"/>
      <c r="R37" s="382"/>
      <c r="S37" s="376"/>
      <c r="T37" s="377"/>
      <c r="U37" s="335"/>
      <c r="V37" s="378"/>
      <c r="W37" s="335"/>
      <c r="X37" s="335"/>
      <c r="Y37" s="335"/>
      <c r="Z37" s="335"/>
      <c r="AA37" s="335"/>
      <c r="AB37" s="335"/>
      <c r="AC37" s="335"/>
      <c r="AD37" s="335"/>
      <c r="AE37" s="335"/>
      <c r="AF37" s="335"/>
      <c r="AG37" s="335"/>
      <c r="AH37" s="335"/>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c r="BE37" s="335"/>
      <c r="BF37" s="335"/>
      <c r="BG37" s="335"/>
      <c r="BH37" s="335"/>
      <c r="BI37" s="335"/>
      <c r="BJ37" s="335"/>
      <c r="BK37" s="335"/>
      <c r="BL37" s="335"/>
      <c r="BM37" s="335"/>
      <c r="BN37" s="335"/>
      <c r="BO37" s="335"/>
      <c r="BP37" s="335"/>
      <c r="BQ37" s="335"/>
      <c r="BR37" s="335"/>
      <c r="BS37" s="335"/>
      <c r="BT37" s="335"/>
      <c r="BU37" s="335"/>
      <c r="BV37" s="335"/>
      <c r="BW37" s="335"/>
      <c r="BX37" s="335"/>
      <c r="BY37" s="335"/>
      <c r="BZ37" s="335"/>
      <c r="CA37" s="335"/>
      <c r="CB37" s="335"/>
      <c r="CC37" s="335"/>
      <c r="CD37" s="335"/>
      <c r="CE37" s="335"/>
      <c r="CF37" s="335"/>
      <c r="CG37" s="335"/>
      <c r="CH37" s="335"/>
      <c r="CI37" s="335"/>
      <c r="CJ37" s="335"/>
      <c r="CK37" s="335"/>
      <c r="CL37" s="335"/>
      <c r="CM37" s="335"/>
      <c r="CN37" s="335"/>
      <c r="CO37" s="335"/>
      <c r="CP37" s="335"/>
      <c r="CQ37" s="335"/>
      <c r="CR37" s="335"/>
      <c r="CS37" s="335"/>
      <c r="CT37" s="335"/>
      <c r="CU37" s="335"/>
      <c r="CV37" s="335"/>
      <c r="CW37" s="335"/>
      <c r="CX37" s="335"/>
      <c r="CY37" s="335"/>
      <c r="CZ37" s="335"/>
      <c r="DA37" s="335"/>
      <c r="DB37" s="335"/>
      <c r="DC37" s="335"/>
      <c r="DD37" s="335"/>
      <c r="DE37" s="335"/>
      <c r="DF37" s="335"/>
      <c r="DG37" s="335"/>
      <c r="DH37" s="335"/>
      <c r="DI37" s="335"/>
      <c r="DJ37" s="335"/>
      <c r="DK37" s="335"/>
      <c r="DL37" s="335"/>
      <c r="DM37" s="335"/>
      <c r="DN37" s="335"/>
      <c r="DO37" s="335"/>
      <c r="DP37" s="335"/>
      <c r="DQ37" s="335"/>
      <c r="DR37" s="335"/>
      <c r="DS37" s="335"/>
      <c r="DT37" s="335"/>
      <c r="DU37" s="335"/>
      <c r="DV37" s="335"/>
      <c r="DW37" s="335"/>
      <c r="DX37" s="335"/>
      <c r="DY37" s="335"/>
      <c r="DZ37" s="335"/>
      <c r="EA37" s="335"/>
      <c r="EB37" s="335"/>
      <c r="EC37" s="335"/>
      <c r="ED37" s="335"/>
      <c r="EE37" s="335"/>
      <c r="EF37" s="335"/>
      <c r="EG37" s="335"/>
      <c r="EH37" s="335"/>
      <c r="EI37" s="335"/>
      <c r="EJ37" s="335"/>
      <c r="EK37" s="335"/>
      <c r="EL37" s="335"/>
      <c r="EM37" s="335"/>
      <c r="EN37" s="335"/>
      <c r="EO37" s="335"/>
      <c r="EP37" s="335"/>
      <c r="EQ37" s="335"/>
      <c r="ER37" s="335"/>
      <c r="ES37" s="335"/>
      <c r="ET37" s="335"/>
      <c r="EU37" s="335"/>
      <c r="EV37" s="335"/>
      <c r="EW37" s="335"/>
      <c r="EX37" s="335"/>
      <c r="EY37" s="335"/>
      <c r="EZ37" s="335"/>
      <c r="FA37" s="335"/>
      <c r="FB37" s="335"/>
      <c r="FC37" s="335"/>
      <c r="FD37" s="335"/>
      <c r="FE37" s="335"/>
      <c r="FF37" s="335"/>
      <c r="FG37" s="335"/>
      <c r="FH37" s="335"/>
      <c r="FI37" s="335"/>
      <c r="FJ37" s="335"/>
      <c r="FK37" s="335"/>
      <c r="FL37" s="335"/>
      <c r="FM37" s="335"/>
      <c r="FN37" s="335"/>
      <c r="FO37" s="335"/>
      <c r="FP37" s="335"/>
      <c r="FQ37" s="335"/>
      <c r="FR37" s="335"/>
      <c r="FS37" s="335"/>
      <c r="FT37" s="335"/>
      <c r="FU37" s="335"/>
      <c r="FV37" s="335"/>
      <c r="FW37" s="335"/>
      <c r="FX37" s="335"/>
      <c r="FY37" s="335"/>
      <c r="FZ37" s="335"/>
      <c r="GA37" s="335"/>
      <c r="GB37" s="335"/>
      <c r="GC37" s="335"/>
      <c r="GD37" s="335"/>
      <c r="GE37" s="335"/>
      <c r="GF37" s="335"/>
      <c r="GG37" s="335"/>
      <c r="GH37" s="335"/>
      <c r="GI37" s="335"/>
      <c r="GJ37" s="335"/>
      <c r="GK37" s="335"/>
      <c r="GL37" s="335"/>
      <c r="GM37" s="335"/>
      <c r="GN37" s="335"/>
      <c r="GO37" s="335"/>
      <c r="GP37" s="335"/>
      <c r="GQ37" s="335"/>
      <c r="GR37" s="335"/>
      <c r="GS37" s="335"/>
      <c r="GT37" s="335"/>
      <c r="GU37" s="335"/>
      <c r="GV37" s="335"/>
      <c r="GW37" s="335"/>
      <c r="GX37" s="335"/>
      <c r="GY37" s="335"/>
      <c r="GZ37" s="335"/>
      <c r="HA37" s="335"/>
      <c r="HB37" s="335"/>
      <c r="HC37" s="335"/>
      <c r="HD37" s="335"/>
      <c r="HE37" s="335"/>
      <c r="HF37" s="335"/>
      <c r="HG37" s="335"/>
      <c r="HH37" s="335"/>
      <c r="HI37" s="335"/>
      <c r="HJ37" s="335"/>
      <c r="HK37" s="335"/>
      <c r="HL37" s="335"/>
      <c r="HM37" s="335"/>
    </row>
    <row r="38" spans="1:221" x14ac:dyDescent="0.25">
      <c r="A38" s="396" t="s">
        <v>210</v>
      </c>
      <c r="B38" s="335"/>
      <c r="C38" s="335"/>
      <c r="D38" s="362">
        <f>IF($C$15&lt;0,0,IF($C$15&gt;833000,833000,$C$15))</f>
        <v>0</v>
      </c>
      <c r="E38" s="363" t="s">
        <v>41</v>
      </c>
      <c r="F38" s="364" t="s">
        <v>8</v>
      </c>
      <c r="G38" s="388"/>
      <c r="H38" s="388"/>
      <c r="I38" s="388">
        <f>'Rider Rates'!D49</f>
        <v>1.8006999999999999E-3</v>
      </c>
      <c r="J38" s="388">
        <f>SUM(G38:I38)</f>
        <v>1.8006999999999999E-3</v>
      </c>
      <c r="K38" s="366" t="s">
        <v>42</v>
      </c>
      <c r="L38" s="250"/>
      <c r="M38" s="250"/>
      <c r="N38" s="250">
        <f>D38*J38</f>
        <v>0</v>
      </c>
      <c r="O38" s="250">
        <f t="shared" si="2"/>
        <v>0</v>
      </c>
      <c r="P38" s="360">
        <f>'Rider Rates'!E49</f>
        <v>45658</v>
      </c>
      <c r="Q38" s="385"/>
      <c r="R38" s="382"/>
      <c r="S38" s="376"/>
      <c r="T38" s="377"/>
      <c r="U38" s="335"/>
      <c r="V38" s="378"/>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35"/>
      <c r="BM38" s="335"/>
      <c r="BN38" s="335"/>
      <c r="BO38" s="335"/>
      <c r="BP38" s="335"/>
      <c r="BQ38" s="335"/>
      <c r="BR38" s="335"/>
      <c r="BS38" s="335"/>
      <c r="BT38" s="335"/>
      <c r="BU38" s="335"/>
      <c r="BV38" s="335"/>
      <c r="BW38" s="335"/>
      <c r="BX38" s="335"/>
      <c r="BY38" s="335"/>
      <c r="BZ38" s="335"/>
      <c r="CA38" s="335"/>
      <c r="CB38" s="335"/>
      <c r="CC38" s="335"/>
      <c r="CD38" s="335"/>
      <c r="CE38" s="335"/>
      <c r="CF38" s="335"/>
      <c r="CG38" s="335"/>
      <c r="CH38" s="335"/>
      <c r="CI38" s="335"/>
      <c r="CJ38" s="335"/>
      <c r="CK38" s="335"/>
      <c r="CL38" s="335"/>
      <c r="CM38" s="335"/>
      <c r="CN38" s="335"/>
      <c r="CO38" s="335"/>
      <c r="CP38" s="335"/>
      <c r="CQ38" s="335"/>
      <c r="CR38" s="335"/>
      <c r="CS38" s="335"/>
      <c r="CT38" s="335"/>
      <c r="CU38" s="335"/>
      <c r="CV38" s="335"/>
      <c r="CW38" s="335"/>
      <c r="CX38" s="335"/>
      <c r="CY38" s="335"/>
      <c r="CZ38" s="335"/>
      <c r="DA38" s="335"/>
      <c r="DB38" s="335"/>
      <c r="DC38" s="335"/>
      <c r="DD38" s="335"/>
      <c r="DE38" s="335"/>
      <c r="DF38" s="335"/>
      <c r="DG38" s="335"/>
      <c r="DH38" s="335"/>
      <c r="DI38" s="335"/>
      <c r="DJ38" s="335"/>
      <c r="DK38" s="335"/>
      <c r="DL38" s="335"/>
      <c r="DM38" s="335"/>
      <c r="DN38" s="335"/>
      <c r="DO38" s="335"/>
      <c r="DP38" s="335"/>
      <c r="DQ38" s="335"/>
      <c r="DR38" s="335"/>
      <c r="DS38" s="335"/>
      <c r="DT38" s="335"/>
      <c r="DU38" s="335"/>
      <c r="DV38" s="335"/>
      <c r="DW38" s="335"/>
      <c r="DX38" s="335"/>
      <c r="DY38" s="335"/>
      <c r="DZ38" s="335"/>
      <c r="EA38" s="335"/>
      <c r="EB38" s="335"/>
      <c r="EC38" s="335"/>
      <c r="ED38" s="335"/>
      <c r="EE38" s="335"/>
      <c r="EF38" s="335"/>
      <c r="EG38" s="335"/>
      <c r="EH38" s="335"/>
      <c r="EI38" s="335"/>
      <c r="EJ38" s="335"/>
      <c r="EK38" s="335"/>
      <c r="EL38" s="335"/>
      <c r="EM38" s="335"/>
      <c r="EN38" s="335"/>
      <c r="EO38" s="335"/>
      <c r="EP38" s="335"/>
      <c r="EQ38" s="335"/>
      <c r="ER38" s="335"/>
      <c r="ES38" s="335"/>
      <c r="ET38" s="335"/>
      <c r="EU38" s="335"/>
      <c r="EV38" s="335"/>
      <c r="EW38" s="335"/>
      <c r="EX38" s="335"/>
      <c r="EY38" s="335"/>
      <c r="EZ38" s="335"/>
      <c r="FA38" s="335"/>
      <c r="FB38" s="335"/>
      <c r="FC38" s="335"/>
      <c r="FD38" s="335"/>
      <c r="FE38" s="335"/>
      <c r="FF38" s="335"/>
      <c r="FG38" s="335"/>
      <c r="FH38" s="335"/>
      <c r="FI38" s="335"/>
      <c r="FJ38" s="335"/>
      <c r="FK38" s="335"/>
      <c r="FL38" s="335"/>
      <c r="FM38" s="335"/>
      <c r="FN38" s="335"/>
      <c r="FO38" s="335"/>
      <c r="FP38" s="335"/>
      <c r="FQ38" s="335"/>
      <c r="FR38" s="335"/>
      <c r="FS38" s="335"/>
      <c r="FT38" s="335"/>
      <c r="FU38" s="335"/>
      <c r="FV38" s="335"/>
      <c r="FW38" s="335"/>
      <c r="FX38" s="335"/>
      <c r="FY38" s="335"/>
      <c r="FZ38" s="335"/>
      <c r="GA38" s="335"/>
      <c r="GB38" s="335"/>
      <c r="GC38" s="335"/>
      <c r="GD38" s="335"/>
      <c r="GE38" s="335"/>
      <c r="GF38" s="335"/>
      <c r="GG38" s="335"/>
      <c r="GH38" s="335"/>
      <c r="GI38" s="335"/>
      <c r="GJ38" s="335"/>
      <c r="GK38" s="335"/>
      <c r="GL38" s="335"/>
      <c r="GM38" s="335"/>
      <c r="GN38" s="335"/>
      <c r="GO38" s="335"/>
      <c r="GP38" s="335"/>
      <c r="GQ38" s="335"/>
      <c r="GR38" s="335"/>
      <c r="GS38" s="335"/>
      <c r="GT38" s="335"/>
      <c r="GU38" s="335"/>
      <c r="GV38" s="335"/>
      <c r="GW38" s="335"/>
      <c r="GX38" s="335"/>
      <c r="GY38" s="335"/>
      <c r="GZ38" s="335"/>
      <c r="HA38" s="335"/>
      <c r="HB38" s="335"/>
      <c r="HC38" s="335"/>
      <c r="HD38" s="335"/>
      <c r="HE38" s="335"/>
      <c r="HF38" s="335"/>
      <c r="HG38" s="335"/>
      <c r="HH38" s="335"/>
      <c r="HI38" s="335"/>
      <c r="HJ38" s="335"/>
      <c r="HK38" s="335"/>
      <c r="HL38" s="335"/>
      <c r="HM38" s="335"/>
    </row>
    <row r="39" spans="1:221" x14ac:dyDescent="0.25">
      <c r="A39" s="394" t="s">
        <v>189</v>
      </c>
      <c r="B39" s="335"/>
      <c r="C39" s="335"/>
      <c r="D39" s="362">
        <f>IF($C$15&lt;0,0,$C$15)</f>
        <v>0</v>
      </c>
      <c r="E39" s="397" t="s">
        <v>41</v>
      </c>
      <c r="F39" s="364" t="s">
        <v>8</v>
      </c>
      <c r="G39" s="388"/>
      <c r="H39" s="388">
        <f>'Rider Rates'!$B$56</f>
        <v>1.9706999999999999E-2</v>
      </c>
      <c r="I39" s="388"/>
      <c r="J39" s="388">
        <f>SUM(G39:I39)</f>
        <v>1.9706999999999999E-2</v>
      </c>
      <c r="K39" s="366" t="s">
        <v>42</v>
      </c>
      <c r="L39" s="250"/>
      <c r="M39" s="250">
        <f>ROUND(D39*H39,2)</f>
        <v>0</v>
      </c>
      <c r="N39" s="398"/>
      <c r="O39" s="250">
        <f t="shared" si="2"/>
        <v>0</v>
      </c>
      <c r="P39" s="360">
        <f>'Rider Rates'!$D$56</f>
        <v>45747</v>
      </c>
      <c r="Q39" s="385"/>
      <c r="R39" s="382"/>
      <c r="S39" s="376"/>
      <c r="T39" s="377"/>
      <c r="U39" s="335"/>
      <c r="V39" s="378"/>
      <c r="W39" s="335"/>
      <c r="X39" s="335"/>
      <c r="Y39" s="335"/>
      <c r="Z39" s="335"/>
      <c r="AA39" s="335"/>
      <c r="AB39" s="335"/>
      <c r="AC39" s="335"/>
      <c r="AD39" s="335"/>
      <c r="AE39" s="335"/>
      <c r="AF39" s="335"/>
      <c r="AG39" s="335"/>
      <c r="AH39" s="335"/>
      <c r="AI39" s="335"/>
      <c r="AJ39" s="335"/>
      <c r="AK39" s="335"/>
      <c r="AL39" s="335"/>
      <c r="AM39" s="335"/>
      <c r="AN39" s="335"/>
      <c r="AO39" s="335"/>
      <c r="AP39" s="335"/>
      <c r="AQ39" s="335"/>
      <c r="AR39" s="335"/>
      <c r="AS39" s="335"/>
      <c r="AT39" s="335"/>
      <c r="AU39" s="335"/>
      <c r="AV39" s="335"/>
      <c r="AW39" s="335"/>
      <c r="AX39" s="335"/>
      <c r="AY39" s="335"/>
      <c r="AZ39" s="335"/>
      <c r="BA39" s="335"/>
      <c r="BB39" s="335"/>
      <c r="BC39" s="335"/>
      <c r="BD39" s="335"/>
      <c r="BE39" s="335"/>
      <c r="BF39" s="335"/>
      <c r="BG39" s="335"/>
      <c r="BH39" s="335"/>
      <c r="BI39" s="335"/>
      <c r="BJ39" s="335"/>
      <c r="BK39" s="335"/>
      <c r="BL39" s="335"/>
      <c r="BM39" s="335"/>
      <c r="BN39" s="335"/>
      <c r="BO39" s="335"/>
      <c r="BP39" s="335"/>
      <c r="BQ39" s="335"/>
      <c r="BR39" s="335"/>
      <c r="BS39" s="335"/>
      <c r="BT39" s="335"/>
      <c r="BU39" s="335"/>
      <c r="BV39" s="335"/>
      <c r="BW39" s="335"/>
      <c r="BX39" s="335"/>
      <c r="BY39" s="335"/>
      <c r="BZ39" s="335"/>
      <c r="CA39" s="335"/>
      <c r="CB39" s="335"/>
      <c r="CC39" s="335"/>
      <c r="CD39" s="335"/>
      <c r="CE39" s="335"/>
      <c r="CF39" s="335"/>
      <c r="CG39" s="335"/>
      <c r="CH39" s="335"/>
      <c r="CI39" s="335"/>
      <c r="CJ39" s="335"/>
      <c r="CK39" s="335"/>
      <c r="CL39" s="335"/>
      <c r="CM39" s="335"/>
      <c r="CN39" s="335"/>
      <c r="CO39" s="335"/>
      <c r="CP39" s="335"/>
      <c r="CQ39" s="335"/>
      <c r="CR39" s="335"/>
      <c r="CS39" s="335"/>
      <c r="CT39" s="335"/>
      <c r="CU39" s="335"/>
      <c r="CV39" s="335"/>
      <c r="CW39" s="335"/>
      <c r="CX39" s="335"/>
      <c r="CY39" s="335"/>
      <c r="CZ39" s="335"/>
      <c r="DA39" s="335"/>
      <c r="DB39" s="335"/>
      <c r="DC39" s="335"/>
      <c r="DD39" s="335"/>
      <c r="DE39" s="335"/>
      <c r="DF39" s="335"/>
      <c r="DG39" s="335"/>
      <c r="DH39" s="335"/>
      <c r="DI39" s="335"/>
      <c r="DJ39" s="335"/>
      <c r="DK39" s="335"/>
      <c r="DL39" s="335"/>
      <c r="DM39" s="335"/>
      <c r="DN39" s="335"/>
      <c r="DO39" s="335"/>
      <c r="DP39" s="335"/>
      <c r="DQ39" s="335"/>
      <c r="DR39" s="335"/>
      <c r="DS39" s="335"/>
      <c r="DT39" s="335"/>
      <c r="DU39" s="335"/>
      <c r="DV39" s="335"/>
      <c r="DW39" s="335"/>
      <c r="DX39" s="335"/>
      <c r="DY39" s="335"/>
      <c r="DZ39" s="335"/>
      <c r="EA39" s="335"/>
      <c r="EB39" s="335"/>
      <c r="EC39" s="335"/>
      <c r="ED39" s="335"/>
      <c r="EE39" s="335"/>
      <c r="EF39" s="335"/>
      <c r="EG39" s="335"/>
      <c r="EH39" s="335"/>
      <c r="EI39" s="335"/>
      <c r="EJ39" s="335"/>
      <c r="EK39" s="335"/>
      <c r="EL39" s="335"/>
      <c r="EM39" s="335"/>
      <c r="EN39" s="335"/>
      <c r="EO39" s="335"/>
      <c r="EP39" s="335"/>
      <c r="EQ39" s="335"/>
      <c r="ER39" s="335"/>
      <c r="ES39" s="335"/>
      <c r="ET39" s="335"/>
      <c r="EU39" s="335"/>
      <c r="EV39" s="335"/>
      <c r="EW39" s="335"/>
      <c r="EX39" s="335"/>
      <c r="EY39" s="335"/>
      <c r="EZ39" s="335"/>
      <c r="FA39" s="335"/>
      <c r="FB39" s="335"/>
      <c r="FC39" s="335"/>
      <c r="FD39" s="335"/>
      <c r="FE39" s="335"/>
      <c r="FF39" s="335"/>
      <c r="FG39" s="335"/>
      <c r="FH39" s="335"/>
      <c r="FI39" s="335"/>
      <c r="FJ39" s="335"/>
      <c r="FK39" s="335"/>
      <c r="FL39" s="335"/>
      <c r="FM39" s="335"/>
      <c r="FN39" s="335"/>
      <c r="FO39" s="335"/>
      <c r="FP39" s="335"/>
      <c r="FQ39" s="335"/>
      <c r="FR39" s="335"/>
      <c r="FS39" s="335"/>
      <c r="FT39" s="335"/>
      <c r="FU39" s="335"/>
      <c r="FV39" s="335"/>
      <c r="FW39" s="335"/>
      <c r="FX39" s="335"/>
      <c r="FY39" s="335"/>
      <c r="FZ39" s="335"/>
      <c r="GA39" s="335"/>
      <c r="GB39" s="335"/>
      <c r="GC39" s="335"/>
      <c r="GD39" s="335"/>
      <c r="GE39" s="335"/>
      <c r="GF39" s="335"/>
      <c r="GG39" s="335"/>
      <c r="GH39" s="335"/>
      <c r="GI39" s="335"/>
      <c r="GJ39" s="335"/>
      <c r="GK39" s="335"/>
      <c r="GL39" s="335"/>
      <c r="GM39" s="335"/>
      <c r="GN39" s="335"/>
      <c r="GO39" s="335"/>
      <c r="GP39" s="335"/>
      <c r="GQ39" s="335"/>
      <c r="GR39" s="335"/>
      <c r="GS39" s="335"/>
      <c r="GT39" s="335"/>
      <c r="GU39" s="335"/>
      <c r="GV39" s="335"/>
      <c r="GW39" s="335"/>
      <c r="GX39" s="335"/>
      <c r="GY39" s="335"/>
      <c r="GZ39" s="335"/>
      <c r="HA39" s="335"/>
      <c r="HB39" s="335"/>
      <c r="HC39" s="335"/>
      <c r="HD39" s="335"/>
      <c r="HE39" s="335"/>
      <c r="HF39" s="335"/>
      <c r="HG39" s="335"/>
      <c r="HH39" s="335"/>
      <c r="HI39" s="335"/>
      <c r="HJ39" s="335"/>
      <c r="HK39" s="335"/>
      <c r="HL39" s="335"/>
      <c r="HM39" s="335"/>
    </row>
    <row r="40" spans="1:221" x14ac:dyDescent="0.25">
      <c r="A40" s="386" t="s">
        <v>96</v>
      </c>
      <c r="B40" s="335"/>
      <c r="C40" s="335"/>
      <c r="D40" s="362">
        <f>IF('Customer Info'!C34=TRUE,0,IF($C$15&lt;0,0,$C$15))</f>
        <v>0</v>
      </c>
      <c r="E40" s="363" t="s">
        <v>41</v>
      </c>
      <c r="F40" s="364" t="s">
        <v>8</v>
      </c>
      <c r="G40" s="388"/>
      <c r="H40" s="388"/>
      <c r="I40" s="388">
        <f>'Rider Rates'!$B$70+'Rider Rates'!$C$70</f>
        <v>0</v>
      </c>
      <c r="J40" s="388">
        <f t="shared" si="0"/>
        <v>0</v>
      </c>
      <c r="K40" s="366" t="s">
        <v>42</v>
      </c>
      <c r="L40" s="250"/>
      <c r="M40" s="250"/>
      <c r="N40" s="250">
        <f>ROUND($D$40*'Rider Rates'!$B$70,2)+ROUND($D$40*'Rider Rates'!$C$70,2)</f>
        <v>0</v>
      </c>
      <c r="O40" s="250">
        <f t="shared" si="2"/>
        <v>0</v>
      </c>
      <c r="P40" s="360">
        <f>'Rider Rates'!$D$70</f>
        <v>45444</v>
      </c>
      <c r="Q40" s="385"/>
      <c r="R40" s="382"/>
      <c r="S40" s="376"/>
      <c r="T40" s="377"/>
      <c r="U40" s="335"/>
      <c r="V40" s="378"/>
      <c r="W40" s="335"/>
      <c r="X40" s="335"/>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c r="BU40" s="335"/>
      <c r="BV40" s="335"/>
      <c r="BW40" s="335"/>
      <c r="BX40" s="335"/>
      <c r="BY40" s="335"/>
      <c r="BZ40" s="335"/>
      <c r="CA40" s="335"/>
      <c r="CB40" s="335"/>
      <c r="CC40" s="335"/>
      <c r="CD40" s="335"/>
      <c r="CE40" s="335"/>
      <c r="CF40" s="335"/>
      <c r="CG40" s="335"/>
      <c r="CH40" s="335"/>
      <c r="CI40" s="335"/>
      <c r="CJ40" s="335"/>
      <c r="CK40" s="335"/>
      <c r="CL40" s="335"/>
      <c r="CM40" s="335"/>
      <c r="CN40" s="335"/>
      <c r="CO40" s="335"/>
      <c r="CP40" s="335"/>
      <c r="CQ40" s="335"/>
      <c r="CR40" s="335"/>
      <c r="CS40" s="335"/>
      <c r="CT40" s="335"/>
      <c r="CU40" s="335"/>
      <c r="CV40" s="335"/>
      <c r="CW40" s="335"/>
      <c r="CX40" s="335"/>
      <c r="CY40" s="335"/>
      <c r="CZ40" s="335"/>
      <c r="DA40" s="335"/>
      <c r="DB40" s="335"/>
      <c r="DC40" s="335"/>
      <c r="DD40" s="335"/>
      <c r="DE40" s="335"/>
      <c r="DF40" s="335"/>
      <c r="DG40" s="335"/>
      <c r="DH40" s="335"/>
      <c r="DI40" s="335"/>
      <c r="DJ40" s="335"/>
      <c r="DK40" s="335"/>
      <c r="DL40" s="335"/>
      <c r="DM40" s="335"/>
      <c r="DN40" s="335"/>
      <c r="DO40" s="335"/>
      <c r="DP40" s="335"/>
      <c r="DQ40" s="335"/>
      <c r="DR40" s="335"/>
      <c r="DS40" s="335"/>
      <c r="DT40" s="335"/>
      <c r="DU40" s="335"/>
      <c r="DV40" s="335"/>
      <c r="DW40" s="335"/>
      <c r="DX40" s="335"/>
      <c r="DY40" s="335"/>
      <c r="DZ40" s="335"/>
      <c r="EA40" s="335"/>
      <c r="EB40" s="335"/>
      <c r="EC40" s="335"/>
      <c r="ED40" s="335"/>
      <c r="EE40" s="335"/>
      <c r="EF40" s="335"/>
      <c r="EG40" s="335"/>
      <c r="EH40" s="335"/>
      <c r="EI40" s="335"/>
      <c r="EJ40" s="335"/>
      <c r="EK40" s="335"/>
      <c r="EL40" s="335"/>
      <c r="EM40" s="335"/>
      <c r="EN40" s="335"/>
      <c r="EO40" s="335"/>
      <c r="EP40" s="335"/>
      <c r="EQ40" s="335"/>
      <c r="ER40" s="335"/>
      <c r="ES40" s="335"/>
      <c r="ET40" s="335"/>
      <c r="EU40" s="335"/>
      <c r="EV40" s="335"/>
      <c r="EW40" s="335"/>
      <c r="EX40" s="335"/>
      <c r="EY40" s="335"/>
      <c r="EZ40" s="335"/>
      <c r="FA40" s="335"/>
      <c r="FB40" s="335"/>
      <c r="FC40" s="335"/>
      <c r="FD40" s="335"/>
      <c r="FE40" s="335"/>
      <c r="FF40" s="335"/>
      <c r="FG40" s="335"/>
      <c r="FH40" s="335"/>
      <c r="FI40" s="335"/>
      <c r="FJ40" s="335"/>
      <c r="FK40" s="335"/>
      <c r="FL40" s="335"/>
      <c r="FM40" s="335"/>
      <c r="FN40" s="335"/>
      <c r="FO40" s="335"/>
      <c r="FP40" s="335"/>
      <c r="FQ40" s="335"/>
      <c r="FR40" s="335"/>
      <c r="FS40" s="335"/>
      <c r="FT40" s="335"/>
      <c r="FU40" s="335"/>
      <c r="FV40" s="335"/>
      <c r="FW40" s="335"/>
      <c r="FX40" s="335"/>
      <c r="FY40" s="335"/>
      <c r="FZ40" s="335"/>
      <c r="GA40" s="335"/>
      <c r="GB40" s="335"/>
      <c r="GC40" s="335"/>
      <c r="GD40" s="335"/>
      <c r="GE40" s="335"/>
      <c r="GF40" s="335"/>
      <c r="GG40" s="335"/>
      <c r="GH40" s="335"/>
      <c r="GI40" s="335"/>
      <c r="GJ40" s="335"/>
      <c r="GK40" s="335"/>
      <c r="GL40" s="335"/>
      <c r="GM40" s="335"/>
      <c r="GN40" s="335"/>
      <c r="GO40" s="335"/>
      <c r="GP40" s="335"/>
      <c r="GQ40" s="335"/>
      <c r="GR40" s="335"/>
      <c r="GS40" s="335"/>
      <c r="GT40" s="335"/>
      <c r="GU40" s="335"/>
      <c r="GV40" s="335"/>
      <c r="GW40" s="335"/>
      <c r="GX40" s="335"/>
      <c r="GY40" s="335"/>
      <c r="GZ40" s="335"/>
      <c r="HA40" s="335"/>
      <c r="HB40" s="335"/>
      <c r="HC40" s="335"/>
      <c r="HD40" s="335"/>
      <c r="HE40" s="335"/>
      <c r="HF40" s="335"/>
      <c r="HG40" s="335"/>
      <c r="HH40" s="335"/>
      <c r="HI40" s="335"/>
      <c r="HJ40" s="335"/>
      <c r="HK40" s="335"/>
      <c r="HL40" s="335"/>
      <c r="HM40" s="335"/>
    </row>
    <row r="41" spans="1:221" x14ac:dyDescent="0.25">
      <c r="A41" s="386" t="s">
        <v>96</v>
      </c>
      <c r="B41" s="335"/>
      <c r="C41" s="335"/>
      <c r="D41" s="362"/>
      <c r="E41" s="363" t="s">
        <v>115</v>
      </c>
      <c r="F41" s="364"/>
      <c r="G41" s="388"/>
      <c r="H41" s="388"/>
      <c r="I41" s="402">
        <f>'Rider Rates'!$B$77</f>
        <v>0</v>
      </c>
      <c r="J41" s="402">
        <f>IF('Customer Info'!C34=TRUE,0,SUM(G41:I41))</f>
        <v>0</v>
      </c>
      <c r="K41" s="366"/>
      <c r="L41" s="250"/>
      <c r="M41" s="250"/>
      <c r="N41" s="250">
        <f>J41</f>
        <v>0</v>
      </c>
      <c r="O41" s="250">
        <f>SUM(L41:N41)</f>
        <v>0</v>
      </c>
      <c r="P41" s="360">
        <f>'Rider Rates'!$D$77</f>
        <v>45444</v>
      </c>
      <c r="Q41" s="385"/>
      <c r="R41" s="382"/>
      <c r="S41" s="376"/>
      <c r="T41" s="377"/>
      <c r="U41" s="335"/>
      <c r="V41" s="378"/>
      <c r="W41" s="335"/>
      <c r="X41" s="335"/>
      <c r="Y41" s="335"/>
      <c r="Z41" s="335"/>
      <c r="AA41" s="335"/>
      <c r="AB41" s="335"/>
      <c r="AC41" s="335"/>
      <c r="AD41" s="335"/>
      <c r="AE41" s="335"/>
      <c r="AF41" s="335"/>
      <c r="AG41" s="335"/>
      <c r="AH41" s="335"/>
      <c r="AI41" s="335"/>
      <c r="AJ41" s="335"/>
      <c r="AK41" s="335"/>
      <c r="AL41" s="335"/>
      <c r="AM41" s="335"/>
      <c r="AN41" s="335"/>
      <c r="AO41" s="335"/>
      <c r="AP41" s="335"/>
      <c r="AQ41" s="335"/>
      <c r="AR41" s="335"/>
      <c r="AS41" s="335"/>
      <c r="AT41" s="335"/>
      <c r="AU41" s="335"/>
      <c r="AV41" s="335"/>
      <c r="AW41" s="335"/>
      <c r="AX41" s="335"/>
      <c r="AY41" s="335"/>
      <c r="AZ41" s="335"/>
      <c r="BA41" s="335"/>
      <c r="BB41" s="335"/>
      <c r="BC41" s="335"/>
      <c r="BD41" s="335"/>
      <c r="BE41" s="335"/>
      <c r="BF41" s="335"/>
      <c r="BG41" s="335"/>
      <c r="BH41" s="335"/>
      <c r="BI41" s="335"/>
      <c r="BJ41" s="335"/>
      <c r="BK41" s="335"/>
      <c r="BL41" s="335"/>
      <c r="BM41" s="335"/>
      <c r="BN41" s="335"/>
      <c r="BO41" s="335"/>
      <c r="BP41" s="335"/>
      <c r="BQ41" s="335"/>
      <c r="BR41" s="335"/>
      <c r="BS41" s="335"/>
      <c r="BT41" s="335"/>
      <c r="BU41" s="335"/>
      <c r="BV41" s="335"/>
      <c r="BW41" s="335"/>
      <c r="BX41" s="335"/>
      <c r="BY41" s="335"/>
      <c r="BZ41" s="335"/>
      <c r="CA41" s="335"/>
      <c r="CB41" s="335"/>
      <c r="CC41" s="335"/>
      <c r="CD41" s="335"/>
      <c r="CE41" s="335"/>
      <c r="CF41" s="335"/>
      <c r="CG41" s="335"/>
      <c r="CH41" s="335"/>
      <c r="CI41" s="335"/>
      <c r="CJ41" s="335"/>
      <c r="CK41" s="335"/>
      <c r="CL41" s="335"/>
      <c r="CM41" s="335"/>
      <c r="CN41" s="335"/>
      <c r="CO41" s="335"/>
      <c r="CP41" s="335"/>
      <c r="CQ41" s="335"/>
      <c r="CR41" s="335"/>
      <c r="CS41" s="335"/>
      <c r="CT41" s="335"/>
      <c r="CU41" s="335"/>
      <c r="CV41" s="335"/>
      <c r="CW41" s="335"/>
      <c r="CX41" s="335"/>
      <c r="CY41" s="335"/>
      <c r="CZ41" s="335"/>
      <c r="DA41" s="335"/>
      <c r="DB41" s="335"/>
      <c r="DC41" s="335"/>
      <c r="DD41" s="335"/>
      <c r="DE41" s="335"/>
      <c r="DF41" s="335"/>
      <c r="DG41" s="335"/>
      <c r="DH41" s="335"/>
      <c r="DI41" s="335"/>
      <c r="DJ41" s="335"/>
      <c r="DK41" s="335"/>
      <c r="DL41" s="335"/>
      <c r="DM41" s="335"/>
      <c r="DN41" s="335"/>
      <c r="DO41" s="335"/>
      <c r="DP41" s="335"/>
      <c r="DQ41" s="335"/>
      <c r="DR41" s="335"/>
      <c r="DS41" s="335"/>
      <c r="DT41" s="335"/>
      <c r="DU41" s="335"/>
      <c r="DV41" s="335"/>
      <c r="DW41" s="335"/>
      <c r="DX41" s="335"/>
      <c r="DY41" s="335"/>
      <c r="DZ41" s="335"/>
      <c r="EA41" s="335"/>
      <c r="EB41" s="335"/>
      <c r="EC41" s="335"/>
      <c r="ED41" s="335"/>
      <c r="EE41" s="335"/>
      <c r="EF41" s="335"/>
      <c r="EG41" s="335"/>
      <c r="EH41" s="335"/>
      <c r="EI41" s="335"/>
      <c r="EJ41" s="335"/>
      <c r="EK41" s="335"/>
      <c r="EL41" s="335"/>
      <c r="EM41" s="335"/>
      <c r="EN41" s="335"/>
      <c r="EO41" s="335"/>
      <c r="EP41" s="335"/>
      <c r="EQ41" s="335"/>
      <c r="ER41" s="335"/>
      <c r="ES41" s="335"/>
      <c r="ET41" s="335"/>
      <c r="EU41" s="335"/>
      <c r="EV41" s="335"/>
      <c r="EW41" s="335"/>
      <c r="EX41" s="335"/>
      <c r="EY41" s="335"/>
      <c r="EZ41" s="335"/>
      <c r="FA41" s="335"/>
      <c r="FB41" s="335"/>
      <c r="FC41" s="335"/>
      <c r="FD41" s="335"/>
      <c r="FE41" s="335"/>
      <c r="FF41" s="335"/>
      <c r="FG41" s="335"/>
      <c r="FH41" s="335"/>
      <c r="FI41" s="335"/>
      <c r="FJ41" s="335"/>
      <c r="FK41" s="335"/>
      <c r="FL41" s="335"/>
      <c r="FM41" s="335"/>
      <c r="FN41" s="335"/>
      <c r="FO41" s="335"/>
      <c r="FP41" s="335"/>
      <c r="FQ41" s="335"/>
      <c r="FR41" s="335"/>
      <c r="FS41" s="335"/>
      <c r="FT41" s="335"/>
      <c r="FU41" s="335"/>
      <c r="FV41" s="335"/>
      <c r="FW41" s="335"/>
      <c r="FX41" s="335"/>
      <c r="FY41" s="335"/>
      <c r="FZ41" s="335"/>
      <c r="GA41" s="335"/>
      <c r="GB41" s="335"/>
      <c r="GC41" s="335"/>
      <c r="GD41" s="335"/>
      <c r="GE41" s="335"/>
      <c r="GF41" s="335"/>
      <c r="GG41" s="335"/>
      <c r="GH41" s="335"/>
      <c r="GI41" s="335"/>
      <c r="GJ41" s="335"/>
      <c r="GK41" s="335"/>
      <c r="GL41" s="335"/>
      <c r="GM41" s="335"/>
      <c r="GN41" s="335"/>
      <c r="GO41" s="335"/>
      <c r="GP41" s="335"/>
      <c r="GQ41" s="335"/>
      <c r="GR41" s="335"/>
      <c r="GS41" s="335"/>
      <c r="GT41" s="335"/>
      <c r="GU41" s="335"/>
      <c r="GV41" s="335"/>
      <c r="GW41" s="335"/>
      <c r="GX41" s="335"/>
      <c r="GY41" s="335"/>
      <c r="GZ41" s="335"/>
      <c r="HA41" s="335"/>
      <c r="HB41" s="335"/>
      <c r="HC41" s="335"/>
      <c r="HD41" s="335"/>
      <c r="HE41" s="335"/>
      <c r="HF41" s="335"/>
      <c r="HG41" s="335"/>
      <c r="HH41" s="335"/>
      <c r="HI41" s="335"/>
      <c r="HJ41" s="335"/>
      <c r="HK41" s="335"/>
      <c r="HL41" s="335"/>
      <c r="HM41" s="335"/>
    </row>
    <row r="42" spans="1:221" x14ac:dyDescent="0.25">
      <c r="A42" s="386" t="s">
        <v>81</v>
      </c>
      <c r="B42" s="335"/>
      <c r="C42" s="335"/>
      <c r="D42" s="392">
        <f>$N$23</f>
        <v>138.5</v>
      </c>
      <c r="E42" s="363" t="s">
        <v>122</v>
      </c>
      <c r="F42" s="364" t="s">
        <v>8</v>
      </c>
      <c r="G42" s="399"/>
      <c r="H42" s="355"/>
      <c r="I42" s="400">
        <f>'Rider Rates'!$B$85</f>
        <v>1.9512100000000001E-2</v>
      </c>
      <c r="J42" s="400">
        <f t="shared" si="0"/>
        <v>1.9512100000000001E-2</v>
      </c>
      <c r="K42" s="366"/>
      <c r="L42" s="250"/>
      <c r="M42" s="250"/>
      <c r="N42" s="250">
        <f>ROUND(D42*I42,2)</f>
        <v>2.7</v>
      </c>
      <c r="O42" s="250">
        <f t="shared" si="2"/>
        <v>2.7</v>
      </c>
      <c r="P42" s="360">
        <f>'Rider Rates'!$D$85</f>
        <v>45747</v>
      </c>
      <c r="Q42" s="385"/>
      <c r="R42" s="382"/>
      <c r="S42" s="376"/>
      <c r="T42" s="377"/>
      <c r="U42" s="335"/>
      <c r="V42" s="378"/>
      <c r="W42" s="335"/>
      <c r="X42" s="335"/>
      <c r="Y42" s="335"/>
      <c r="Z42" s="335"/>
      <c r="AA42" s="335"/>
      <c r="AB42" s="335"/>
      <c r="AC42" s="335"/>
      <c r="AD42" s="335"/>
      <c r="AE42" s="335"/>
      <c r="AF42" s="335"/>
      <c r="AG42" s="335"/>
      <c r="AH42" s="335"/>
      <c r="AI42" s="335"/>
      <c r="AJ42" s="335"/>
      <c r="AK42" s="335"/>
      <c r="AL42" s="335"/>
      <c r="AM42" s="335"/>
      <c r="AN42" s="335"/>
      <c r="AO42" s="335"/>
      <c r="AP42" s="335"/>
      <c r="AQ42" s="335"/>
      <c r="AR42" s="335"/>
      <c r="AS42" s="335"/>
      <c r="AT42" s="335"/>
      <c r="AU42" s="335"/>
      <c r="AV42" s="335"/>
      <c r="AW42" s="335"/>
      <c r="AX42" s="335"/>
      <c r="AY42" s="335"/>
      <c r="AZ42" s="335"/>
      <c r="BA42" s="335"/>
      <c r="BB42" s="335"/>
      <c r="BC42" s="335"/>
      <c r="BD42" s="335"/>
      <c r="BE42" s="335"/>
      <c r="BF42" s="335"/>
      <c r="BG42" s="335"/>
      <c r="BH42" s="335"/>
      <c r="BI42" s="335"/>
      <c r="BJ42" s="335"/>
      <c r="BK42" s="335"/>
      <c r="BL42" s="335"/>
      <c r="BM42" s="335"/>
      <c r="BN42" s="335"/>
      <c r="BO42" s="335"/>
      <c r="BP42" s="335"/>
      <c r="BQ42" s="335"/>
      <c r="BR42" s="335"/>
      <c r="BS42" s="335"/>
      <c r="BT42" s="335"/>
      <c r="BU42" s="335"/>
      <c r="BV42" s="335"/>
      <c r="BW42" s="335"/>
      <c r="BX42" s="335"/>
      <c r="BY42" s="335"/>
      <c r="BZ42" s="335"/>
      <c r="CA42" s="335"/>
      <c r="CB42" s="335"/>
      <c r="CC42" s="335"/>
      <c r="CD42" s="335"/>
      <c r="CE42" s="335"/>
      <c r="CF42" s="335"/>
      <c r="CG42" s="335"/>
      <c r="CH42" s="335"/>
      <c r="CI42" s="335"/>
      <c r="CJ42" s="335"/>
      <c r="CK42" s="335"/>
      <c r="CL42" s="335"/>
      <c r="CM42" s="335"/>
      <c r="CN42" s="335"/>
      <c r="CO42" s="335"/>
      <c r="CP42" s="335"/>
      <c r="CQ42" s="335"/>
      <c r="CR42" s="335"/>
      <c r="CS42" s="335"/>
      <c r="CT42" s="335"/>
      <c r="CU42" s="335"/>
      <c r="CV42" s="335"/>
      <c r="CW42" s="335"/>
      <c r="CX42" s="335"/>
      <c r="CY42" s="335"/>
      <c r="CZ42" s="335"/>
      <c r="DA42" s="335"/>
      <c r="DB42" s="335"/>
      <c r="DC42" s="335"/>
      <c r="DD42" s="335"/>
      <c r="DE42" s="335"/>
      <c r="DF42" s="335"/>
      <c r="DG42" s="335"/>
      <c r="DH42" s="335"/>
      <c r="DI42" s="335"/>
      <c r="DJ42" s="335"/>
      <c r="DK42" s="335"/>
      <c r="DL42" s="335"/>
      <c r="DM42" s="335"/>
      <c r="DN42" s="335"/>
      <c r="DO42" s="335"/>
      <c r="DP42" s="335"/>
      <c r="DQ42" s="335"/>
      <c r="DR42" s="335"/>
      <c r="DS42" s="335"/>
      <c r="DT42" s="335"/>
      <c r="DU42" s="335"/>
      <c r="DV42" s="335"/>
      <c r="DW42" s="335"/>
      <c r="DX42" s="335"/>
      <c r="DY42" s="335"/>
      <c r="DZ42" s="335"/>
      <c r="EA42" s="335"/>
      <c r="EB42" s="335"/>
      <c r="EC42" s="335"/>
      <c r="ED42" s="335"/>
      <c r="EE42" s="335"/>
      <c r="EF42" s="335"/>
      <c r="EG42" s="335"/>
      <c r="EH42" s="335"/>
      <c r="EI42" s="335"/>
      <c r="EJ42" s="335"/>
      <c r="EK42" s="335"/>
      <c r="EL42" s="335"/>
      <c r="EM42" s="335"/>
      <c r="EN42" s="335"/>
      <c r="EO42" s="335"/>
      <c r="EP42" s="335"/>
      <c r="EQ42" s="335"/>
      <c r="ER42" s="335"/>
      <c r="ES42" s="335"/>
      <c r="ET42" s="335"/>
      <c r="EU42" s="335"/>
      <c r="EV42" s="335"/>
      <c r="EW42" s="335"/>
      <c r="EX42" s="335"/>
      <c r="EY42" s="335"/>
      <c r="EZ42" s="335"/>
      <c r="FA42" s="335"/>
      <c r="FB42" s="335"/>
      <c r="FC42" s="335"/>
      <c r="FD42" s="335"/>
      <c r="FE42" s="335"/>
      <c r="FF42" s="335"/>
      <c r="FG42" s="335"/>
      <c r="FH42" s="335"/>
      <c r="FI42" s="335"/>
      <c r="FJ42" s="335"/>
      <c r="FK42" s="335"/>
      <c r="FL42" s="335"/>
      <c r="FM42" s="335"/>
      <c r="FN42" s="335"/>
      <c r="FO42" s="335"/>
      <c r="FP42" s="335"/>
      <c r="FQ42" s="335"/>
      <c r="FR42" s="335"/>
      <c r="FS42" s="335"/>
      <c r="FT42" s="335"/>
      <c r="FU42" s="335"/>
      <c r="FV42" s="335"/>
      <c r="FW42" s="335"/>
      <c r="FX42" s="335"/>
      <c r="FY42" s="335"/>
      <c r="FZ42" s="335"/>
      <c r="GA42" s="335"/>
      <c r="GB42" s="335"/>
      <c r="GC42" s="335"/>
      <c r="GD42" s="335"/>
      <c r="GE42" s="335"/>
      <c r="GF42" s="335"/>
      <c r="GG42" s="335"/>
      <c r="GH42" s="335"/>
      <c r="GI42" s="335"/>
      <c r="GJ42" s="335"/>
      <c r="GK42" s="335"/>
      <c r="GL42" s="335"/>
      <c r="GM42" s="335"/>
      <c r="GN42" s="335"/>
      <c r="GO42" s="335"/>
      <c r="GP42" s="335"/>
      <c r="GQ42" s="335"/>
      <c r="GR42" s="335"/>
      <c r="GS42" s="335"/>
      <c r="GT42" s="335"/>
      <c r="GU42" s="335"/>
      <c r="GV42" s="335"/>
      <c r="GW42" s="335"/>
      <c r="GX42" s="335"/>
      <c r="GY42" s="335"/>
      <c r="GZ42" s="335"/>
      <c r="HA42" s="335"/>
      <c r="HB42" s="335"/>
      <c r="HC42" s="335"/>
      <c r="HD42" s="335"/>
      <c r="HE42" s="335"/>
      <c r="HF42" s="335"/>
      <c r="HG42" s="335"/>
      <c r="HH42" s="335"/>
      <c r="HI42" s="335"/>
      <c r="HJ42" s="335"/>
      <c r="HK42" s="335"/>
      <c r="HL42" s="335"/>
      <c r="HM42" s="335"/>
    </row>
    <row r="43" spans="1:221" x14ac:dyDescent="0.25">
      <c r="A43" s="386" t="s">
        <v>82</v>
      </c>
      <c r="B43" s="335"/>
      <c r="C43" s="335"/>
      <c r="D43" s="392">
        <f>$N$23</f>
        <v>138.5</v>
      </c>
      <c r="E43" s="363" t="s">
        <v>122</v>
      </c>
      <c r="F43" s="364" t="s">
        <v>8</v>
      </c>
      <c r="G43" s="401"/>
      <c r="H43" s="355"/>
      <c r="I43" s="400">
        <f>'Rider Rates'!$B$87</f>
        <v>6.6985699999999995E-2</v>
      </c>
      <c r="J43" s="400">
        <f t="shared" si="0"/>
        <v>6.6985699999999995E-2</v>
      </c>
      <c r="K43" s="366"/>
      <c r="L43" s="250"/>
      <c r="M43" s="250"/>
      <c r="N43" s="250">
        <f>ROUND(D43*I43,2)</f>
        <v>9.2799999999999994</v>
      </c>
      <c r="O43" s="250">
        <f t="shared" si="2"/>
        <v>9.2799999999999994</v>
      </c>
      <c r="P43" s="360">
        <f>'Rider Rates'!$D$87</f>
        <v>45167</v>
      </c>
      <c r="Q43" s="385"/>
      <c r="R43" s="382"/>
      <c r="S43" s="376"/>
      <c r="T43" s="377"/>
      <c r="U43" s="335"/>
      <c r="V43" s="378"/>
      <c r="W43" s="335"/>
      <c r="X43" s="335"/>
      <c r="Y43" s="335"/>
      <c r="Z43" s="335"/>
      <c r="AA43" s="335"/>
      <c r="AB43" s="335"/>
      <c r="AC43" s="335"/>
      <c r="AD43" s="335"/>
      <c r="AE43" s="335"/>
      <c r="AF43" s="335"/>
      <c r="AG43" s="335"/>
      <c r="AH43" s="335"/>
      <c r="AI43" s="335"/>
      <c r="AJ43" s="335"/>
      <c r="AK43" s="335"/>
      <c r="AL43" s="335"/>
      <c r="AM43" s="335"/>
      <c r="AN43" s="335"/>
      <c r="AO43" s="335"/>
      <c r="AP43" s="335"/>
      <c r="AQ43" s="335"/>
      <c r="AR43" s="335"/>
      <c r="AS43" s="335"/>
      <c r="AT43" s="335"/>
      <c r="AU43" s="335"/>
      <c r="AV43" s="335"/>
      <c r="AW43" s="335"/>
      <c r="AX43" s="335"/>
      <c r="AY43" s="335"/>
      <c r="AZ43" s="335"/>
      <c r="BA43" s="335"/>
      <c r="BB43" s="335"/>
      <c r="BC43" s="335"/>
      <c r="BD43" s="335"/>
      <c r="BE43" s="335"/>
      <c r="BF43" s="335"/>
      <c r="BG43" s="335"/>
      <c r="BH43" s="335"/>
      <c r="BI43" s="335"/>
      <c r="BJ43" s="335"/>
      <c r="BK43" s="335"/>
      <c r="BL43" s="335"/>
      <c r="BM43" s="335"/>
      <c r="BN43" s="335"/>
      <c r="BO43" s="335"/>
      <c r="BP43" s="335"/>
      <c r="BQ43" s="335"/>
      <c r="BR43" s="335"/>
      <c r="BS43" s="335"/>
      <c r="BT43" s="335"/>
      <c r="BU43" s="335"/>
      <c r="BV43" s="335"/>
      <c r="BW43" s="335"/>
      <c r="BX43" s="335"/>
      <c r="BY43" s="335"/>
      <c r="BZ43" s="335"/>
      <c r="CA43" s="335"/>
      <c r="CB43" s="335"/>
      <c r="CC43" s="335"/>
      <c r="CD43" s="335"/>
      <c r="CE43" s="335"/>
      <c r="CF43" s="335"/>
      <c r="CG43" s="335"/>
      <c r="CH43" s="335"/>
      <c r="CI43" s="335"/>
      <c r="CJ43" s="335"/>
      <c r="CK43" s="335"/>
      <c r="CL43" s="335"/>
      <c r="CM43" s="335"/>
      <c r="CN43" s="335"/>
      <c r="CO43" s="335"/>
      <c r="CP43" s="335"/>
      <c r="CQ43" s="335"/>
      <c r="CR43" s="335"/>
      <c r="CS43" s="335"/>
      <c r="CT43" s="335"/>
      <c r="CU43" s="335"/>
      <c r="CV43" s="335"/>
      <c r="CW43" s="335"/>
      <c r="CX43" s="335"/>
      <c r="CY43" s="335"/>
      <c r="CZ43" s="335"/>
      <c r="DA43" s="335"/>
      <c r="DB43" s="335"/>
      <c r="DC43" s="335"/>
      <c r="DD43" s="335"/>
      <c r="DE43" s="335"/>
      <c r="DF43" s="335"/>
      <c r="DG43" s="335"/>
      <c r="DH43" s="335"/>
      <c r="DI43" s="335"/>
      <c r="DJ43" s="335"/>
      <c r="DK43" s="335"/>
      <c r="DL43" s="335"/>
      <c r="DM43" s="335"/>
      <c r="DN43" s="335"/>
      <c r="DO43" s="335"/>
      <c r="DP43" s="335"/>
      <c r="DQ43" s="335"/>
      <c r="DR43" s="335"/>
      <c r="DS43" s="335"/>
      <c r="DT43" s="335"/>
      <c r="DU43" s="335"/>
      <c r="DV43" s="335"/>
      <c r="DW43" s="335"/>
      <c r="DX43" s="335"/>
      <c r="DY43" s="335"/>
      <c r="DZ43" s="335"/>
      <c r="EA43" s="335"/>
      <c r="EB43" s="335"/>
      <c r="EC43" s="335"/>
      <c r="ED43" s="335"/>
      <c r="EE43" s="335"/>
      <c r="EF43" s="335"/>
      <c r="EG43" s="335"/>
      <c r="EH43" s="335"/>
      <c r="EI43" s="335"/>
      <c r="EJ43" s="335"/>
      <c r="EK43" s="335"/>
      <c r="EL43" s="335"/>
      <c r="EM43" s="335"/>
      <c r="EN43" s="335"/>
      <c r="EO43" s="335"/>
      <c r="EP43" s="335"/>
      <c r="EQ43" s="335"/>
      <c r="ER43" s="335"/>
      <c r="ES43" s="335"/>
      <c r="ET43" s="335"/>
      <c r="EU43" s="335"/>
      <c r="EV43" s="335"/>
      <c r="EW43" s="335"/>
      <c r="EX43" s="335"/>
      <c r="EY43" s="335"/>
      <c r="EZ43" s="335"/>
      <c r="FA43" s="335"/>
      <c r="FB43" s="335"/>
      <c r="FC43" s="335"/>
      <c r="FD43" s="335"/>
      <c r="FE43" s="335"/>
      <c r="FF43" s="335"/>
      <c r="FG43" s="335"/>
      <c r="FH43" s="335"/>
      <c r="FI43" s="335"/>
      <c r="FJ43" s="335"/>
      <c r="FK43" s="335"/>
      <c r="FL43" s="335"/>
      <c r="FM43" s="335"/>
      <c r="FN43" s="335"/>
      <c r="FO43" s="335"/>
      <c r="FP43" s="335"/>
      <c r="FQ43" s="335"/>
      <c r="FR43" s="335"/>
      <c r="FS43" s="335"/>
      <c r="FT43" s="335"/>
      <c r="FU43" s="335"/>
      <c r="FV43" s="335"/>
      <c r="FW43" s="335"/>
      <c r="FX43" s="335"/>
      <c r="FY43" s="335"/>
      <c r="FZ43" s="335"/>
      <c r="GA43" s="335"/>
      <c r="GB43" s="335"/>
      <c r="GC43" s="335"/>
      <c r="GD43" s="335"/>
      <c r="GE43" s="335"/>
      <c r="GF43" s="335"/>
      <c r="GG43" s="335"/>
      <c r="GH43" s="335"/>
      <c r="GI43" s="335"/>
      <c r="GJ43" s="335"/>
      <c r="GK43" s="335"/>
      <c r="GL43" s="335"/>
      <c r="GM43" s="335"/>
      <c r="GN43" s="335"/>
      <c r="GO43" s="335"/>
      <c r="GP43" s="335"/>
      <c r="GQ43" s="335"/>
      <c r="GR43" s="335"/>
      <c r="GS43" s="335"/>
      <c r="GT43" s="335"/>
      <c r="GU43" s="335"/>
      <c r="GV43" s="335"/>
      <c r="GW43" s="335"/>
      <c r="GX43" s="335"/>
      <c r="GY43" s="335"/>
      <c r="GZ43" s="335"/>
      <c r="HA43" s="335"/>
      <c r="HB43" s="335"/>
      <c r="HC43" s="335"/>
      <c r="HD43" s="335"/>
      <c r="HE43" s="335"/>
      <c r="HF43" s="335"/>
      <c r="HG43" s="335"/>
      <c r="HH43" s="335"/>
      <c r="HI43" s="335"/>
      <c r="HJ43" s="335"/>
      <c r="HK43" s="335"/>
      <c r="HL43" s="335"/>
      <c r="HM43" s="335"/>
    </row>
    <row r="44" spans="1:221" x14ac:dyDescent="0.25">
      <c r="A44" s="394" t="s">
        <v>206</v>
      </c>
      <c r="B44" s="335"/>
      <c r="C44" s="335"/>
      <c r="D44" s="392"/>
      <c r="E44" s="397" t="s">
        <v>115</v>
      </c>
      <c r="F44" s="385"/>
      <c r="G44" s="401"/>
      <c r="H44" s="355"/>
      <c r="I44" s="402">
        <f>'Rider Rates'!$B$91</f>
        <v>18.72</v>
      </c>
      <c r="J44" s="402">
        <f t="shared" si="0"/>
        <v>18.72</v>
      </c>
      <c r="K44" s="366"/>
      <c r="L44" s="250"/>
      <c r="M44" s="250"/>
      <c r="N44" s="250">
        <f>I44</f>
        <v>18.72</v>
      </c>
      <c r="O44" s="250">
        <f t="shared" si="2"/>
        <v>18.72</v>
      </c>
      <c r="P44" s="360">
        <f>'Rider Rates'!$D$91</f>
        <v>45747</v>
      </c>
      <c r="Q44" s="385"/>
      <c r="R44" s="382"/>
      <c r="S44" s="376"/>
      <c r="T44" s="377"/>
      <c r="U44" s="335"/>
      <c r="V44" s="378"/>
      <c r="W44" s="335"/>
      <c r="X44" s="335"/>
      <c r="Y44" s="335"/>
      <c r="Z44" s="335"/>
      <c r="AA44" s="335"/>
      <c r="AB44" s="335"/>
      <c r="AC44" s="335"/>
      <c r="AD44" s="335"/>
      <c r="AE44" s="335"/>
      <c r="AF44" s="335"/>
      <c r="AG44" s="335"/>
      <c r="AH44" s="335"/>
      <c r="AI44" s="335"/>
      <c r="AJ44" s="335"/>
      <c r="AK44" s="335"/>
      <c r="AL44" s="335"/>
      <c r="AM44" s="335"/>
      <c r="AN44" s="335"/>
      <c r="AO44" s="335"/>
      <c r="AP44" s="335"/>
      <c r="AQ44" s="335"/>
      <c r="AR44" s="335"/>
      <c r="AS44" s="335"/>
      <c r="AT44" s="335"/>
      <c r="AU44" s="335"/>
      <c r="AV44" s="335"/>
      <c r="AW44" s="335"/>
      <c r="AX44" s="335"/>
      <c r="AY44" s="335"/>
      <c r="AZ44" s="335"/>
      <c r="BA44" s="335"/>
      <c r="BB44" s="335"/>
      <c r="BC44" s="335"/>
      <c r="BD44" s="335"/>
      <c r="BE44" s="335"/>
      <c r="BF44" s="335"/>
      <c r="BG44" s="335"/>
      <c r="BH44" s="335"/>
      <c r="BI44" s="335"/>
      <c r="BJ44" s="335"/>
      <c r="BK44" s="335"/>
      <c r="BL44" s="335"/>
      <c r="BM44" s="335"/>
      <c r="BN44" s="335"/>
      <c r="BO44" s="335"/>
      <c r="BP44" s="335"/>
      <c r="BQ44" s="335"/>
      <c r="BR44" s="335"/>
      <c r="BS44" s="335"/>
      <c r="BT44" s="335"/>
      <c r="BU44" s="335"/>
      <c r="BV44" s="335"/>
      <c r="BW44" s="335"/>
      <c r="BX44" s="335"/>
      <c r="BY44" s="335"/>
      <c r="BZ44" s="335"/>
      <c r="CA44" s="335"/>
      <c r="CB44" s="335"/>
      <c r="CC44" s="335"/>
      <c r="CD44" s="335"/>
      <c r="CE44" s="335"/>
      <c r="CF44" s="335"/>
      <c r="CG44" s="335"/>
      <c r="CH44" s="335"/>
      <c r="CI44" s="335"/>
      <c r="CJ44" s="335"/>
      <c r="CK44" s="335"/>
      <c r="CL44" s="335"/>
      <c r="CM44" s="335"/>
      <c r="CN44" s="335"/>
      <c r="CO44" s="335"/>
      <c r="CP44" s="335"/>
      <c r="CQ44" s="335"/>
      <c r="CR44" s="335"/>
      <c r="CS44" s="335"/>
      <c r="CT44" s="335"/>
      <c r="CU44" s="335"/>
      <c r="CV44" s="335"/>
      <c r="CW44" s="335"/>
      <c r="CX44" s="335"/>
      <c r="CY44" s="335"/>
      <c r="CZ44" s="335"/>
      <c r="DA44" s="335"/>
      <c r="DB44" s="335"/>
      <c r="DC44" s="335"/>
      <c r="DD44" s="335"/>
      <c r="DE44" s="335"/>
      <c r="DF44" s="335"/>
      <c r="DG44" s="335"/>
      <c r="DH44" s="335"/>
      <c r="DI44" s="335"/>
      <c r="DJ44" s="335"/>
      <c r="DK44" s="335"/>
      <c r="DL44" s="335"/>
      <c r="DM44" s="335"/>
      <c r="DN44" s="335"/>
      <c r="DO44" s="335"/>
      <c r="DP44" s="335"/>
      <c r="DQ44" s="335"/>
      <c r="DR44" s="335"/>
      <c r="DS44" s="335"/>
      <c r="DT44" s="335"/>
      <c r="DU44" s="335"/>
      <c r="DV44" s="335"/>
      <c r="DW44" s="335"/>
      <c r="DX44" s="335"/>
      <c r="DY44" s="335"/>
      <c r="DZ44" s="335"/>
      <c r="EA44" s="335"/>
      <c r="EB44" s="335"/>
      <c r="EC44" s="335"/>
      <c r="ED44" s="335"/>
      <c r="EE44" s="335"/>
      <c r="EF44" s="335"/>
      <c r="EG44" s="335"/>
      <c r="EH44" s="335"/>
      <c r="EI44" s="335"/>
      <c r="EJ44" s="335"/>
      <c r="EK44" s="335"/>
      <c r="EL44" s="335"/>
      <c r="EM44" s="335"/>
      <c r="EN44" s="335"/>
      <c r="EO44" s="335"/>
      <c r="EP44" s="335"/>
      <c r="EQ44" s="335"/>
      <c r="ER44" s="335"/>
      <c r="ES44" s="335"/>
      <c r="ET44" s="335"/>
      <c r="EU44" s="335"/>
      <c r="EV44" s="335"/>
      <c r="EW44" s="335"/>
      <c r="EX44" s="335"/>
      <c r="EY44" s="335"/>
      <c r="EZ44" s="335"/>
      <c r="FA44" s="335"/>
      <c r="FB44" s="335"/>
      <c r="FC44" s="335"/>
      <c r="FD44" s="335"/>
      <c r="FE44" s="335"/>
      <c r="FF44" s="335"/>
      <c r="FG44" s="335"/>
      <c r="FH44" s="335"/>
      <c r="FI44" s="335"/>
      <c r="FJ44" s="335"/>
      <c r="FK44" s="335"/>
      <c r="FL44" s="335"/>
      <c r="FM44" s="335"/>
      <c r="FN44" s="335"/>
      <c r="FO44" s="335"/>
      <c r="FP44" s="335"/>
      <c r="FQ44" s="335"/>
      <c r="FR44" s="335"/>
      <c r="FS44" s="335"/>
      <c r="FT44" s="335"/>
      <c r="FU44" s="335"/>
      <c r="FV44" s="335"/>
      <c r="FW44" s="335"/>
      <c r="FX44" s="335"/>
      <c r="FY44" s="335"/>
      <c r="FZ44" s="335"/>
      <c r="GA44" s="335"/>
      <c r="GB44" s="335"/>
      <c r="GC44" s="335"/>
      <c r="GD44" s="335"/>
      <c r="GE44" s="335"/>
      <c r="GF44" s="335"/>
      <c r="GG44" s="335"/>
      <c r="GH44" s="335"/>
      <c r="GI44" s="335"/>
      <c r="GJ44" s="335"/>
      <c r="GK44" s="335"/>
      <c r="GL44" s="335"/>
      <c r="GM44" s="335"/>
      <c r="GN44" s="335"/>
      <c r="GO44" s="335"/>
      <c r="GP44" s="335"/>
      <c r="GQ44" s="335"/>
      <c r="GR44" s="335"/>
      <c r="GS44" s="335"/>
      <c r="GT44" s="335"/>
      <c r="GU44" s="335"/>
      <c r="GV44" s="335"/>
      <c r="GW44" s="335"/>
      <c r="GX44" s="335"/>
      <c r="GY44" s="335"/>
      <c r="GZ44" s="335"/>
      <c r="HA44" s="335"/>
      <c r="HB44" s="335"/>
      <c r="HC44" s="335"/>
      <c r="HD44" s="335"/>
      <c r="HE44" s="335"/>
      <c r="HF44" s="335"/>
      <c r="HG44" s="335"/>
      <c r="HH44" s="335"/>
      <c r="HI44" s="335"/>
      <c r="HJ44" s="335"/>
      <c r="HK44" s="335"/>
      <c r="HL44" s="335"/>
      <c r="HM44" s="335"/>
    </row>
    <row r="45" spans="1:221" x14ac:dyDescent="0.25">
      <c r="A45" s="394" t="s">
        <v>239</v>
      </c>
      <c r="B45" s="335"/>
      <c r="C45" s="335"/>
      <c r="D45" s="362">
        <f>IF($C$15&lt;0,0,$C$15)</f>
        <v>0</v>
      </c>
      <c r="E45" s="363" t="s">
        <v>41</v>
      </c>
      <c r="F45" s="364" t="s">
        <v>8</v>
      </c>
      <c r="G45" s="388"/>
      <c r="H45" s="388"/>
      <c r="I45" s="388"/>
      <c r="J45" s="388">
        <f>'Rider Rates'!$B$95</f>
        <v>0</v>
      </c>
      <c r="K45" s="366" t="s">
        <v>42</v>
      </c>
      <c r="L45" s="250"/>
      <c r="M45" s="250"/>
      <c r="N45" s="250"/>
      <c r="O45" s="250">
        <f>ROUND($D45*('Rider Rates'!B$95),2)</f>
        <v>0</v>
      </c>
      <c r="P45" s="360">
        <f>'Rider Rates'!$D$95</f>
        <v>44531</v>
      </c>
      <c r="Q45" s="385"/>
      <c r="R45" s="382"/>
      <c r="S45" s="376"/>
      <c r="T45" s="377"/>
      <c r="U45" s="335"/>
      <c r="V45" s="378"/>
      <c r="W45" s="335"/>
      <c r="X45" s="335"/>
      <c r="Y45" s="335"/>
      <c r="Z45" s="335"/>
      <c r="AA45" s="335"/>
      <c r="AB45" s="335"/>
      <c r="AC45" s="335"/>
      <c r="AD45" s="335"/>
      <c r="AE45" s="335"/>
      <c r="AF45" s="335"/>
      <c r="AG45" s="335"/>
      <c r="AH45" s="335"/>
      <c r="AI45" s="335"/>
      <c r="AJ45" s="335"/>
      <c r="AK45" s="335"/>
      <c r="AL45" s="335"/>
      <c r="AM45" s="335"/>
      <c r="AN45" s="335"/>
      <c r="AO45" s="335"/>
      <c r="AP45" s="335"/>
      <c r="AQ45" s="335"/>
      <c r="AR45" s="335"/>
      <c r="AS45" s="335"/>
      <c r="AT45" s="335"/>
      <c r="AU45" s="335"/>
      <c r="AV45" s="335"/>
      <c r="AW45" s="335"/>
      <c r="AX45" s="335"/>
      <c r="AY45" s="335"/>
      <c r="AZ45" s="335"/>
      <c r="BA45" s="335"/>
      <c r="BB45" s="335"/>
      <c r="BC45" s="335"/>
      <c r="BD45" s="335"/>
      <c r="BE45" s="335"/>
      <c r="BF45" s="335"/>
      <c r="BG45" s="335"/>
      <c r="BH45" s="335"/>
      <c r="BI45" s="335"/>
      <c r="BJ45" s="335"/>
      <c r="BK45" s="335"/>
      <c r="BL45" s="335"/>
      <c r="BM45" s="335"/>
      <c r="BN45" s="335"/>
      <c r="BO45" s="335"/>
      <c r="BP45" s="335"/>
      <c r="BQ45" s="335"/>
      <c r="BR45" s="335"/>
      <c r="BS45" s="335"/>
      <c r="BT45" s="335"/>
      <c r="BU45" s="335"/>
      <c r="BV45" s="335"/>
      <c r="BW45" s="335"/>
      <c r="BX45" s="335"/>
      <c r="BY45" s="335"/>
      <c r="BZ45" s="335"/>
      <c r="CA45" s="335"/>
      <c r="CB45" s="335"/>
      <c r="CC45" s="335"/>
      <c r="CD45" s="335"/>
      <c r="CE45" s="335"/>
      <c r="CF45" s="335"/>
      <c r="CG45" s="335"/>
      <c r="CH45" s="335"/>
      <c r="CI45" s="335"/>
      <c r="CJ45" s="335"/>
      <c r="CK45" s="335"/>
      <c r="CL45" s="335"/>
      <c r="CM45" s="335"/>
      <c r="CN45" s="335"/>
      <c r="CO45" s="335"/>
      <c r="CP45" s="335"/>
      <c r="CQ45" s="335"/>
      <c r="CR45" s="335"/>
      <c r="CS45" s="335"/>
      <c r="CT45" s="335"/>
      <c r="CU45" s="335"/>
      <c r="CV45" s="335"/>
      <c r="CW45" s="335"/>
      <c r="CX45" s="335"/>
      <c r="CY45" s="335"/>
      <c r="CZ45" s="335"/>
      <c r="DA45" s="335"/>
      <c r="DB45" s="335"/>
      <c r="DC45" s="335"/>
      <c r="DD45" s="335"/>
      <c r="DE45" s="335"/>
      <c r="DF45" s="335"/>
      <c r="DG45" s="335"/>
      <c r="DH45" s="335"/>
      <c r="DI45" s="335"/>
      <c r="DJ45" s="335"/>
      <c r="DK45" s="335"/>
      <c r="DL45" s="335"/>
      <c r="DM45" s="335"/>
      <c r="DN45" s="335"/>
      <c r="DO45" s="335"/>
      <c r="DP45" s="335"/>
      <c r="DQ45" s="335"/>
      <c r="DR45" s="335"/>
      <c r="DS45" s="335"/>
      <c r="DT45" s="335"/>
      <c r="DU45" s="335"/>
      <c r="DV45" s="335"/>
      <c r="DW45" s="335"/>
      <c r="DX45" s="335"/>
      <c r="DY45" s="335"/>
      <c r="DZ45" s="335"/>
      <c r="EA45" s="335"/>
      <c r="EB45" s="335"/>
      <c r="EC45" s="335"/>
      <c r="ED45" s="335"/>
      <c r="EE45" s="335"/>
      <c r="EF45" s="335"/>
      <c r="EG45" s="335"/>
      <c r="EH45" s="335"/>
      <c r="EI45" s="335"/>
      <c r="EJ45" s="335"/>
      <c r="EK45" s="335"/>
      <c r="EL45" s="335"/>
      <c r="EM45" s="335"/>
      <c r="EN45" s="335"/>
      <c r="EO45" s="335"/>
      <c r="EP45" s="335"/>
      <c r="EQ45" s="335"/>
      <c r="ER45" s="335"/>
      <c r="ES45" s="335"/>
      <c r="ET45" s="335"/>
      <c r="EU45" s="335"/>
      <c r="EV45" s="335"/>
      <c r="EW45" s="335"/>
      <c r="EX45" s="335"/>
      <c r="EY45" s="335"/>
      <c r="EZ45" s="335"/>
      <c r="FA45" s="335"/>
      <c r="FB45" s="335"/>
      <c r="FC45" s="335"/>
      <c r="FD45" s="335"/>
      <c r="FE45" s="335"/>
      <c r="FF45" s="335"/>
      <c r="FG45" s="335"/>
      <c r="FH45" s="335"/>
      <c r="FI45" s="335"/>
      <c r="FJ45" s="335"/>
      <c r="FK45" s="335"/>
      <c r="FL45" s="335"/>
      <c r="FM45" s="335"/>
      <c r="FN45" s="335"/>
      <c r="FO45" s="335"/>
      <c r="FP45" s="335"/>
      <c r="FQ45" s="335"/>
      <c r="FR45" s="335"/>
      <c r="FS45" s="335"/>
      <c r="FT45" s="335"/>
      <c r="FU45" s="335"/>
      <c r="FV45" s="335"/>
      <c r="FW45" s="335"/>
      <c r="FX45" s="335"/>
      <c r="FY45" s="335"/>
      <c r="FZ45" s="335"/>
      <c r="GA45" s="335"/>
      <c r="GB45" s="335"/>
      <c r="GC45" s="335"/>
      <c r="GD45" s="335"/>
      <c r="GE45" s="335"/>
      <c r="GF45" s="335"/>
      <c r="GG45" s="335"/>
      <c r="GH45" s="335"/>
      <c r="GI45" s="335"/>
      <c r="GJ45" s="335"/>
      <c r="GK45" s="335"/>
      <c r="GL45" s="335"/>
      <c r="GM45" s="335"/>
      <c r="GN45" s="335"/>
      <c r="GO45" s="335"/>
      <c r="GP45" s="335"/>
      <c r="GQ45" s="335"/>
      <c r="GR45" s="335"/>
      <c r="GS45" s="335"/>
      <c r="GT45" s="335"/>
      <c r="GU45" s="335"/>
      <c r="GV45" s="335"/>
      <c r="GW45" s="335"/>
      <c r="GX45" s="335"/>
      <c r="GY45" s="335"/>
      <c r="GZ45" s="335"/>
      <c r="HA45" s="335"/>
      <c r="HB45" s="335"/>
      <c r="HC45" s="335"/>
      <c r="HD45" s="335"/>
      <c r="HE45" s="335"/>
      <c r="HF45" s="335"/>
      <c r="HG45" s="335"/>
      <c r="HH45" s="335"/>
      <c r="HI45" s="335"/>
      <c r="HJ45" s="335"/>
      <c r="HK45" s="335"/>
      <c r="HL45" s="335"/>
      <c r="HM45" s="335"/>
    </row>
    <row r="46" spans="1:221" x14ac:dyDescent="0.25">
      <c r="A46" s="386" t="s">
        <v>156</v>
      </c>
      <c r="B46" s="335"/>
      <c r="C46" s="335"/>
      <c r="D46" s="392">
        <f>$N$23</f>
        <v>138.5</v>
      </c>
      <c r="E46" s="363" t="s">
        <v>122</v>
      </c>
      <c r="F46" s="364" t="s">
        <v>8</v>
      </c>
      <c r="G46" s="401"/>
      <c r="H46" s="355"/>
      <c r="I46" s="400">
        <f>'Rider Rates'!$B$105</f>
        <v>0.24140039999999999</v>
      </c>
      <c r="J46" s="400">
        <f t="shared" si="0"/>
        <v>0.24140039999999999</v>
      </c>
      <c r="K46" s="366"/>
      <c r="L46" s="250"/>
      <c r="M46" s="250"/>
      <c r="N46" s="250">
        <f>ROUND(D46*I46,2)</f>
        <v>33.43</v>
      </c>
      <c r="O46" s="250">
        <f t="shared" si="2"/>
        <v>33.43</v>
      </c>
      <c r="P46" s="360">
        <f>'Rider Rates'!$D$105</f>
        <v>45716</v>
      </c>
      <c r="Q46" s="385"/>
      <c r="R46" s="382"/>
      <c r="S46" s="376"/>
      <c r="T46" s="377"/>
      <c r="U46" s="335"/>
      <c r="V46" s="378"/>
      <c r="W46" s="335"/>
      <c r="X46" s="335"/>
      <c r="Y46" s="335"/>
      <c r="Z46" s="335"/>
      <c r="AA46" s="335"/>
      <c r="AB46" s="335"/>
      <c r="AC46" s="335"/>
      <c r="AD46" s="335"/>
      <c r="AE46" s="335"/>
      <c r="AF46" s="335"/>
      <c r="AG46" s="335"/>
      <c r="AH46" s="335"/>
      <c r="AI46" s="335"/>
      <c r="AJ46" s="335"/>
      <c r="AK46" s="335"/>
      <c r="AL46" s="335"/>
      <c r="AM46" s="335"/>
      <c r="AN46" s="335"/>
      <c r="AO46" s="335"/>
      <c r="AP46" s="335"/>
      <c r="AQ46" s="335"/>
      <c r="AR46" s="335"/>
      <c r="AS46" s="335"/>
      <c r="AT46" s="335"/>
      <c r="AU46" s="335"/>
      <c r="AV46" s="335"/>
      <c r="AW46" s="335"/>
      <c r="AX46" s="335"/>
      <c r="AY46" s="335"/>
      <c r="AZ46" s="335"/>
      <c r="BA46" s="335"/>
      <c r="BB46" s="335"/>
      <c r="BC46" s="335"/>
      <c r="BD46" s="335"/>
      <c r="BE46" s="335"/>
      <c r="BF46" s="335"/>
      <c r="BG46" s="335"/>
      <c r="BH46" s="335"/>
      <c r="BI46" s="335"/>
      <c r="BJ46" s="335"/>
      <c r="BK46" s="335"/>
      <c r="BL46" s="335"/>
      <c r="BM46" s="335"/>
      <c r="BN46" s="335"/>
      <c r="BO46" s="335"/>
      <c r="BP46" s="335"/>
      <c r="BQ46" s="335"/>
      <c r="BR46" s="335"/>
      <c r="BS46" s="335"/>
      <c r="BT46" s="335"/>
      <c r="BU46" s="335"/>
      <c r="BV46" s="335"/>
      <c r="BW46" s="335"/>
      <c r="BX46" s="335"/>
      <c r="BY46" s="335"/>
      <c r="BZ46" s="335"/>
      <c r="CA46" s="335"/>
      <c r="CB46" s="335"/>
      <c r="CC46" s="335"/>
      <c r="CD46" s="335"/>
      <c r="CE46" s="335"/>
      <c r="CF46" s="335"/>
      <c r="CG46" s="335"/>
      <c r="CH46" s="335"/>
      <c r="CI46" s="335"/>
      <c r="CJ46" s="335"/>
      <c r="CK46" s="335"/>
      <c r="CL46" s="335"/>
      <c r="CM46" s="335"/>
      <c r="CN46" s="335"/>
      <c r="CO46" s="335"/>
      <c r="CP46" s="335"/>
      <c r="CQ46" s="335"/>
      <c r="CR46" s="335"/>
      <c r="CS46" s="335"/>
      <c r="CT46" s="335"/>
      <c r="CU46" s="335"/>
      <c r="CV46" s="335"/>
      <c r="CW46" s="335"/>
      <c r="CX46" s="335"/>
      <c r="CY46" s="335"/>
      <c r="CZ46" s="335"/>
      <c r="DA46" s="335"/>
      <c r="DB46" s="335"/>
      <c r="DC46" s="335"/>
      <c r="DD46" s="335"/>
      <c r="DE46" s="335"/>
      <c r="DF46" s="335"/>
      <c r="DG46" s="335"/>
      <c r="DH46" s="335"/>
      <c r="DI46" s="335"/>
      <c r="DJ46" s="335"/>
      <c r="DK46" s="335"/>
      <c r="DL46" s="335"/>
      <c r="DM46" s="335"/>
      <c r="DN46" s="335"/>
      <c r="DO46" s="335"/>
      <c r="DP46" s="335"/>
      <c r="DQ46" s="335"/>
      <c r="DR46" s="335"/>
      <c r="DS46" s="335"/>
      <c r="DT46" s="335"/>
      <c r="DU46" s="335"/>
      <c r="DV46" s="335"/>
      <c r="DW46" s="335"/>
      <c r="DX46" s="335"/>
      <c r="DY46" s="335"/>
      <c r="DZ46" s="335"/>
      <c r="EA46" s="335"/>
      <c r="EB46" s="335"/>
      <c r="EC46" s="335"/>
      <c r="ED46" s="335"/>
      <c r="EE46" s="335"/>
      <c r="EF46" s="335"/>
      <c r="EG46" s="335"/>
      <c r="EH46" s="335"/>
      <c r="EI46" s="335"/>
      <c r="EJ46" s="335"/>
      <c r="EK46" s="335"/>
      <c r="EL46" s="335"/>
      <c r="EM46" s="335"/>
      <c r="EN46" s="335"/>
      <c r="EO46" s="335"/>
      <c r="EP46" s="335"/>
      <c r="EQ46" s="335"/>
      <c r="ER46" s="335"/>
      <c r="ES46" s="335"/>
      <c r="ET46" s="335"/>
      <c r="EU46" s="335"/>
      <c r="EV46" s="335"/>
      <c r="EW46" s="335"/>
      <c r="EX46" s="335"/>
      <c r="EY46" s="335"/>
      <c r="EZ46" s="335"/>
      <c r="FA46" s="335"/>
      <c r="FB46" s="335"/>
      <c r="FC46" s="335"/>
      <c r="FD46" s="335"/>
      <c r="FE46" s="335"/>
      <c r="FF46" s="335"/>
      <c r="FG46" s="335"/>
      <c r="FH46" s="335"/>
      <c r="FI46" s="335"/>
      <c r="FJ46" s="335"/>
      <c r="FK46" s="335"/>
      <c r="FL46" s="335"/>
      <c r="FM46" s="335"/>
      <c r="FN46" s="335"/>
      <c r="FO46" s="335"/>
      <c r="FP46" s="335"/>
      <c r="FQ46" s="335"/>
      <c r="FR46" s="335"/>
      <c r="FS46" s="335"/>
      <c r="FT46" s="335"/>
      <c r="FU46" s="335"/>
      <c r="FV46" s="335"/>
      <c r="FW46" s="335"/>
      <c r="FX46" s="335"/>
      <c r="FY46" s="335"/>
      <c r="FZ46" s="335"/>
      <c r="GA46" s="335"/>
      <c r="GB46" s="335"/>
      <c r="GC46" s="335"/>
      <c r="GD46" s="335"/>
      <c r="GE46" s="335"/>
      <c r="GF46" s="335"/>
      <c r="GG46" s="335"/>
      <c r="GH46" s="335"/>
      <c r="GI46" s="335"/>
      <c r="GJ46" s="335"/>
      <c r="GK46" s="335"/>
      <c r="GL46" s="335"/>
      <c r="GM46" s="335"/>
      <c r="GN46" s="335"/>
      <c r="GO46" s="335"/>
      <c r="GP46" s="335"/>
      <c r="GQ46" s="335"/>
      <c r="GR46" s="335"/>
      <c r="GS46" s="335"/>
      <c r="GT46" s="335"/>
      <c r="GU46" s="335"/>
      <c r="GV46" s="335"/>
      <c r="GW46" s="335"/>
      <c r="GX46" s="335"/>
      <c r="GY46" s="335"/>
      <c r="GZ46" s="335"/>
      <c r="HA46" s="335"/>
      <c r="HB46" s="335"/>
      <c r="HC46" s="335"/>
      <c r="HD46" s="335"/>
      <c r="HE46" s="335"/>
      <c r="HF46" s="335"/>
      <c r="HG46" s="335"/>
      <c r="HH46" s="335"/>
      <c r="HI46" s="335"/>
      <c r="HJ46" s="335"/>
      <c r="HK46" s="335"/>
      <c r="HL46" s="335"/>
      <c r="HM46" s="335"/>
    </row>
    <row r="47" spans="1:221" x14ac:dyDescent="0.25">
      <c r="A47" s="394" t="s">
        <v>217</v>
      </c>
      <c r="B47" s="335"/>
      <c r="C47" s="335"/>
      <c r="D47" s="392"/>
      <c r="E47" s="397" t="s">
        <v>115</v>
      </c>
      <c r="F47" s="385"/>
      <c r="G47" s="401"/>
      <c r="H47" s="355"/>
      <c r="I47" s="403">
        <f>'Rider Rates'!B121</f>
        <v>4.84</v>
      </c>
      <c r="J47" s="402">
        <f t="shared" si="0"/>
        <v>4.84</v>
      </c>
      <c r="K47" s="366"/>
      <c r="L47" s="250"/>
      <c r="M47" s="250"/>
      <c r="N47" s="404">
        <f>I47</f>
        <v>4.84</v>
      </c>
      <c r="O47" s="250">
        <f t="shared" si="2"/>
        <v>4.84</v>
      </c>
      <c r="P47" s="360">
        <f>'Rider Rates'!D121</f>
        <v>45593</v>
      </c>
      <c r="Q47" s="385"/>
      <c r="R47" s="382"/>
      <c r="S47" s="376"/>
      <c r="T47" s="377"/>
      <c r="U47" s="335"/>
      <c r="V47" s="378"/>
      <c r="W47" s="335"/>
      <c r="X47" s="335"/>
      <c r="Y47" s="335"/>
      <c r="Z47" s="335"/>
      <c r="AA47" s="335"/>
      <c r="AB47" s="335"/>
      <c r="AC47" s="335"/>
      <c r="AD47" s="335"/>
      <c r="AE47" s="335"/>
      <c r="AF47" s="335"/>
      <c r="AG47" s="335"/>
      <c r="AH47" s="335"/>
      <c r="AI47" s="335"/>
      <c r="AJ47" s="335"/>
      <c r="AK47" s="335"/>
      <c r="AL47" s="335"/>
      <c r="AM47" s="335"/>
      <c r="AN47" s="335"/>
      <c r="AO47" s="335"/>
      <c r="AP47" s="335"/>
      <c r="AQ47" s="335"/>
      <c r="AR47" s="335"/>
      <c r="AS47" s="335"/>
      <c r="AT47" s="335"/>
      <c r="AU47" s="335"/>
      <c r="AV47" s="335"/>
      <c r="AW47" s="335"/>
      <c r="AX47" s="335"/>
      <c r="AY47" s="335"/>
      <c r="AZ47" s="335"/>
      <c r="BA47" s="335"/>
      <c r="BB47" s="335"/>
      <c r="BC47" s="335"/>
      <c r="BD47" s="335"/>
      <c r="BE47" s="335"/>
      <c r="BF47" s="335"/>
      <c r="BG47" s="335"/>
      <c r="BH47" s="335"/>
      <c r="BI47" s="335"/>
      <c r="BJ47" s="335"/>
      <c r="BK47" s="335"/>
      <c r="BL47" s="335"/>
      <c r="BM47" s="335"/>
      <c r="BN47" s="335"/>
      <c r="BO47" s="335"/>
      <c r="BP47" s="335"/>
      <c r="BQ47" s="335"/>
      <c r="BR47" s="335"/>
      <c r="BS47" s="335"/>
      <c r="BT47" s="335"/>
      <c r="BU47" s="335"/>
      <c r="BV47" s="335"/>
      <c r="BW47" s="335"/>
      <c r="BX47" s="335"/>
      <c r="BY47" s="335"/>
      <c r="BZ47" s="335"/>
      <c r="CA47" s="335"/>
      <c r="CB47" s="335"/>
      <c r="CC47" s="335"/>
      <c r="CD47" s="335"/>
      <c r="CE47" s="335"/>
      <c r="CF47" s="335"/>
      <c r="CG47" s="335"/>
      <c r="CH47" s="335"/>
      <c r="CI47" s="335"/>
      <c r="CJ47" s="335"/>
      <c r="CK47" s="335"/>
      <c r="CL47" s="335"/>
      <c r="CM47" s="335"/>
      <c r="CN47" s="335"/>
      <c r="CO47" s="335"/>
      <c r="CP47" s="335"/>
      <c r="CQ47" s="335"/>
      <c r="CR47" s="335"/>
      <c r="CS47" s="335"/>
      <c r="CT47" s="335"/>
      <c r="CU47" s="335"/>
      <c r="CV47" s="335"/>
      <c r="CW47" s="335"/>
      <c r="CX47" s="335"/>
      <c r="CY47" s="335"/>
      <c r="CZ47" s="335"/>
      <c r="DA47" s="335"/>
      <c r="DB47" s="335"/>
      <c r="DC47" s="335"/>
      <c r="DD47" s="335"/>
      <c r="DE47" s="335"/>
      <c r="DF47" s="335"/>
      <c r="DG47" s="335"/>
      <c r="DH47" s="335"/>
      <c r="DI47" s="335"/>
      <c r="DJ47" s="335"/>
      <c r="DK47" s="335"/>
      <c r="DL47" s="335"/>
      <c r="DM47" s="335"/>
      <c r="DN47" s="335"/>
      <c r="DO47" s="335"/>
      <c r="DP47" s="335"/>
      <c r="DQ47" s="335"/>
      <c r="DR47" s="335"/>
      <c r="DS47" s="335"/>
      <c r="DT47" s="335"/>
      <c r="DU47" s="335"/>
      <c r="DV47" s="335"/>
      <c r="DW47" s="335"/>
      <c r="DX47" s="335"/>
      <c r="DY47" s="335"/>
      <c r="DZ47" s="335"/>
      <c r="EA47" s="335"/>
      <c r="EB47" s="335"/>
      <c r="EC47" s="335"/>
      <c r="ED47" s="335"/>
      <c r="EE47" s="335"/>
      <c r="EF47" s="335"/>
      <c r="EG47" s="335"/>
      <c r="EH47" s="335"/>
      <c r="EI47" s="335"/>
      <c r="EJ47" s="335"/>
      <c r="EK47" s="335"/>
      <c r="EL47" s="335"/>
      <c r="EM47" s="335"/>
      <c r="EN47" s="335"/>
      <c r="EO47" s="335"/>
      <c r="EP47" s="335"/>
      <c r="EQ47" s="335"/>
      <c r="ER47" s="335"/>
      <c r="ES47" s="335"/>
      <c r="ET47" s="335"/>
      <c r="EU47" s="335"/>
      <c r="EV47" s="335"/>
      <c r="EW47" s="335"/>
      <c r="EX47" s="335"/>
      <c r="EY47" s="335"/>
      <c r="EZ47" s="335"/>
      <c r="FA47" s="335"/>
      <c r="FB47" s="335"/>
      <c r="FC47" s="335"/>
      <c r="FD47" s="335"/>
      <c r="FE47" s="335"/>
      <c r="FF47" s="335"/>
      <c r="FG47" s="335"/>
      <c r="FH47" s="335"/>
      <c r="FI47" s="335"/>
      <c r="FJ47" s="335"/>
      <c r="FK47" s="335"/>
      <c r="FL47" s="335"/>
      <c r="FM47" s="335"/>
      <c r="FN47" s="335"/>
      <c r="FO47" s="335"/>
      <c r="FP47" s="335"/>
      <c r="FQ47" s="335"/>
      <c r="FR47" s="335"/>
      <c r="FS47" s="335"/>
      <c r="FT47" s="335"/>
      <c r="FU47" s="335"/>
      <c r="FV47" s="335"/>
      <c r="FW47" s="335"/>
      <c r="FX47" s="335"/>
      <c r="FY47" s="335"/>
      <c r="FZ47" s="335"/>
      <c r="GA47" s="335"/>
      <c r="GB47" s="335"/>
      <c r="GC47" s="335"/>
      <c r="GD47" s="335"/>
      <c r="GE47" s="335"/>
      <c r="GF47" s="335"/>
      <c r="GG47" s="335"/>
      <c r="GH47" s="335"/>
      <c r="GI47" s="335"/>
      <c r="GJ47" s="335"/>
      <c r="GK47" s="335"/>
      <c r="GL47" s="335"/>
      <c r="GM47" s="335"/>
      <c r="GN47" s="335"/>
      <c r="GO47" s="335"/>
      <c r="GP47" s="335"/>
      <c r="GQ47" s="335"/>
      <c r="GR47" s="335"/>
      <c r="GS47" s="335"/>
      <c r="GT47" s="335"/>
      <c r="GU47" s="335"/>
      <c r="GV47" s="335"/>
      <c r="GW47" s="335"/>
      <c r="GX47" s="335"/>
      <c r="GY47" s="335"/>
      <c r="GZ47" s="335"/>
      <c r="HA47" s="335"/>
      <c r="HB47" s="335"/>
      <c r="HC47" s="335"/>
      <c r="HD47" s="335"/>
      <c r="HE47" s="335"/>
      <c r="HF47" s="335"/>
      <c r="HG47" s="335"/>
      <c r="HH47" s="335"/>
      <c r="HI47" s="335"/>
      <c r="HJ47" s="335"/>
      <c r="HK47" s="335"/>
      <c r="HL47" s="335"/>
      <c r="HM47" s="335"/>
    </row>
    <row r="48" spans="1:221" x14ac:dyDescent="0.25">
      <c r="A48" s="386" t="s">
        <v>157</v>
      </c>
      <c r="B48" s="335"/>
      <c r="C48" s="335"/>
      <c r="D48" s="362">
        <f>C16+C17</f>
        <v>0</v>
      </c>
      <c r="E48" s="363" t="s">
        <v>41</v>
      </c>
      <c r="F48" s="364" t="s">
        <v>8</v>
      </c>
      <c r="G48" s="388"/>
      <c r="H48" s="388"/>
      <c r="I48" s="400"/>
      <c r="J48" s="395">
        <f>SUM(G48:H48)</f>
        <v>0</v>
      </c>
      <c r="K48" s="366" t="s">
        <v>42</v>
      </c>
      <c r="L48" s="250">
        <f>ROUND(D48*G48,2)</f>
        <v>0</v>
      </c>
      <c r="M48" s="250"/>
      <c r="N48" s="250"/>
      <c r="O48" s="250">
        <f t="shared" si="2"/>
        <v>0</v>
      </c>
      <c r="P48" s="360">
        <f>'Rider Rates'!$D$112</f>
        <v>44531</v>
      </c>
      <c r="Q48" s="385"/>
      <c r="R48" s="382"/>
      <c r="S48" s="376"/>
      <c r="T48" s="377"/>
      <c r="U48" s="335"/>
      <c r="V48" s="378"/>
      <c r="W48" s="335"/>
      <c r="X48" s="335"/>
      <c r="Y48" s="335"/>
      <c r="Z48" s="335"/>
      <c r="AA48" s="335"/>
      <c r="AB48" s="335"/>
      <c r="AC48" s="335"/>
      <c r="AD48" s="335"/>
      <c r="AE48" s="335"/>
      <c r="AF48" s="335"/>
      <c r="AG48" s="335"/>
      <c r="AH48" s="335"/>
      <c r="AI48" s="335"/>
      <c r="AJ48" s="335"/>
      <c r="AK48" s="335"/>
      <c r="AL48" s="335"/>
      <c r="AM48" s="335"/>
      <c r="AN48" s="335"/>
      <c r="AO48" s="335"/>
      <c r="AP48" s="335"/>
      <c r="AQ48" s="335"/>
      <c r="AR48" s="335"/>
      <c r="AS48" s="335"/>
      <c r="AT48" s="335"/>
      <c r="AU48" s="335"/>
      <c r="AV48" s="335"/>
      <c r="AW48" s="335"/>
      <c r="AX48" s="335"/>
      <c r="AY48" s="335"/>
      <c r="AZ48" s="335"/>
      <c r="BA48" s="335"/>
      <c r="BB48" s="335"/>
      <c r="BC48" s="335"/>
      <c r="BD48" s="335"/>
      <c r="BE48" s="335"/>
      <c r="BF48" s="335"/>
      <c r="BG48" s="335"/>
      <c r="BH48" s="335"/>
      <c r="BI48" s="335"/>
      <c r="BJ48" s="335"/>
      <c r="BK48" s="335"/>
      <c r="BL48" s="335"/>
      <c r="BM48" s="335"/>
      <c r="BN48" s="335"/>
      <c r="BO48" s="335"/>
      <c r="BP48" s="335"/>
      <c r="BQ48" s="335"/>
      <c r="BR48" s="335"/>
      <c r="BS48" s="335"/>
      <c r="BT48" s="335"/>
      <c r="BU48" s="335"/>
      <c r="BV48" s="335"/>
      <c r="BW48" s="335"/>
      <c r="BX48" s="335"/>
      <c r="BY48" s="335"/>
      <c r="BZ48" s="335"/>
      <c r="CA48" s="335"/>
      <c r="CB48" s="335"/>
      <c r="CC48" s="335"/>
      <c r="CD48" s="335"/>
      <c r="CE48" s="335"/>
      <c r="CF48" s="335"/>
      <c r="CG48" s="335"/>
      <c r="CH48" s="335"/>
      <c r="CI48" s="335"/>
      <c r="CJ48" s="335"/>
      <c r="CK48" s="335"/>
      <c r="CL48" s="335"/>
      <c r="CM48" s="335"/>
      <c r="CN48" s="335"/>
      <c r="CO48" s="335"/>
      <c r="CP48" s="335"/>
      <c r="CQ48" s="335"/>
      <c r="CR48" s="335"/>
      <c r="CS48" s="335"/>
      <c r="CT48" s="335"/>
      <c r="CU48" s="335"/>
      <c r="CV48" s="335"/>
      <c r="CW48" s="335"/>
      <c r="CX48" s="335"/>
      <c r="CY48" s="335"/>
      <c r="CZ48" s="335"/>
      <c r="DA48" s="335"/>
      <c r="DB48" s="335"/>
      <c r="DC48" s="335"/>
      <c r="DD48" s="335"/>
      <c r="DE48" s="335"/>
      <c r="DF48" s="335"/>
      <c r="DG48" s="335"/>
      <c r="DH48" s="335"/>
      <c r="DI48" s="335"/>
      <c r="DJ48" s="335"/>
      <c r="DK48" s="335"/>
      <c r="DL48" s="335"/>
      <c r="DM48" s="335"/>
      <c r="DN48" s="335"/>
      <c r="DO48" s="335"/>
      <c r="DP48" s="335"/>
      <c r="DQ48" s="335"/>
      <c r="DR48" s="335"/>
      <c r="DS48" s="335"/>
      <c r="DT48" s="335"/>
      <c r="DU48" s="335"/>
      <c r="DV48" s="335"/>
      <c r="DW48" s="335"/>
      <c r="DX48" s="335"/>
      <c r="DY48" s="335"/>
      <c r="DZ48" s="335"/>
      <c r="EA48" s="335"/>
      <c r="EB48" s="335"/>
      <c r="EC48" s="335"/>
      <c r="ED48" s="335"/>
      <c r="EE48" s="335"/>
      <c r="EF48" s="335"/>
      <c r="EG48" s="335"/>
      <c r="EH48" s="335"/>
      <c r="EI48" s="335"/>
      <c r="EJ48" s="335"/>
      <c r="EK48" s="335"/>
      <c r="EL48" s="335"/>
      <c r="EM48" s="335"/>
      <c r="EN48" s="335"/>
      <c r="EO48" s="335"/>
      <c r="EP48" s="335"/>
      <c r="EQ48" s="335"/>
      <c r="ER48" s="335"/>
      <c r="ES48" s="335"/>
      <c r="ET48" s="335"/>
      <c r="EU48" s="335"/>
      <c r="EV48" s="335"/>
      <c r="EW48" s="335"/>
      <c r="EX48" s="335"/>
      <c r="EY48" s="335"/>
      <c r="EZ48" s="335"/>
      <c r="FA48" s="335"/>
      <c r="FB48" s="335"/>
      <c r="FC48" s="335"/>
      <c r="FD48" s="335"/>
      <c r="FE48" s="335"/>
      <c r="FF48" s="335"/>
      <c r="FG48" s="335"/>
      <c r="FH48" s="335"/>
      <c r="FI48" s="335"/>
      <c r="FJ48" s="335"/>
      <c r="FK48" s="335"/>
      <c r="FL48" s="335"/>
      <c r="FM48" s="335"/>
      <c r="FN48" s="335"/>
      <c r="FO48" s="335"/>
      <c r="FP48" s="335"/>
      <c r="FQ48" s="335"/>
      <c r="FR48" s="335"/>
      <c r="FS48" s="335"/>
      <c r="FT48" s="335"/>
      <c r="FU48" s="335"/>
      <c r="FV48" s="335"/>
      <c r="FW48" s="335"/>
      <c r="FX48" s="335"/>
      <c r="FY48" s="335"/>
      <c r="FZ48" s="335"/>
      <c r="GA48" s="335"/>
      <c r="GB48" s="335"/>
      <c r="GC48" s="335"/>
      <c r="GD48" s="335"/>
      <c r="GE48" s="335"/>
      <c r="GF48" s="335"/>
      <c r="GG48" s="335"/>
      <c r="GH48" s="335"/>
      <c r="GI48" s="335"/>
      <c r="GJ48" s="335"/>
      <c r="GK48" s="335"/>
      <c r="GL48" s="335"/>
      <c r="GM48" s="335"/>
      <c r="GN48" s="335"/>
      <c r="GO48" s="335"/>
      <c r="GP48" s="335"/>
      <c r="GQ48" s="335"/>
      <c r="GR48" s="335"/>
      <c r="GS48" s="335"/>
      <c r="GT48" s="335"/>
      <c r="GU48" s="335"/>
      <c r="GV48" s="335"/>
      <c r="GW48" s="335"/>
      <c r="GX48" s="335"/>
      <c r="GY48" s="335"/>
      <c r="GZ48" s="335"/>
      <c r="HA48" s="335"/>
      <c r="HB48" s="335"/>
      <c r="HC48" s="335"/>
      <c r="HD48" s="335"/>
      <c r="HE48" s="335"/>
      <c r="HF48" s="335"/>
      <c r="HG48" s="335"/>
      <c r="HH48" s="335"/>
      <c r="HI48" s="335"/>
      <c r="HJ48" s="335"/>
      <c r="HK48" s="335"/>
      <c r="HL48" s="335"/>
      <c r="HM48" s="335"/>
    </row>
    <row r="49" spans="1:236" x14ac:dyDescent="0.25">
      <c r="A49" s="394" t="s">
        <v>208</v>
      </c>
      <c r="B49" s="335"/>
      <c r="C49" s="335"/>
      <c r="D49" s="362">
        <f>IF($C$15&lt;1,0,$C$15)</f>
        <v>0</v>
      </c>
      <c r="E49" s="363" t="s">
        <v>41</v>
      </c>
      <c r="F49" s="357" t="s">
        <v>8</v>
      </c>
      <c r="G49" s="365"/>
      <c r="H49" s="365"/>
      <c r="I49" s="405">
        <f>'Rider Rates'!B118</f>
        <v>0</v>
      </c>
      <c r="J49" s="405">
        <f>SUM(G49:I49)</f>
        <v>0</v>
      </c>
      <c r="K49" s="366" t="s">
        <v>42</v>
      </c>
      <c r="L49" s="250"/>
      <c r="M49" s="250"/>
      <c r="N49" s="250">
        <f>D49*J49</f>
        <v>0</v>
      </c>
      <c r="O49" s="250">
        <f>SUM(L49:N49)</f>
        <v>0</v>
      </c>
      <c r="P49" s="360">
        <f>'Rider Rates'!D118</f>
        <v>45657</v>
      </c>
      <c r="Q49" s="385"/>
      <c r="R49" s="382"/>
      <c r="S49" s="376"/>
      <c r="T49" s="377"/>
      <c r="U49" s="335"/>
      <c r="V49" s="378"/>
      <c r="W49" s="335"/>
      <c r="X49" s="335"/>
      <c r="Y49" s="335"/>
      <c r="Z49" s="335"/>
      <c r="AA49" s="335"/>
      <c r="AB49" s="335"/>
      <c r="AC49" s="335"/>
      <c r="AD49" s="335"/>
      <c r="AE49" s="335"/>
      <c r="AF49" s="335"/>
      <c r="AG49" s="335"/>
      <c r="AH49" s="335"/>
      <c r="AI49" s="335"/>
      <c r="AJ49" s="335"/>
      <c r="AK49" s="335"/>
      <c r="AL49" s="335"/>
      <c r="AM49" s="335"/>
      <c r="AN49" s="335"/>
      <c r="AO49" s="335"/>
      <c r="AP49" s="335"/>
      <c r="AQ49" s="335"/>
      <c r="AR49" s="335"/>
      <c r="AS49" s="335"/>
      <c r="AT49" s="335"/>
      <c r="AU49" s="335"/>
      <c r="AV49" s="335"/>
      <c r="AW49" s="335"/>
      <c r="AX49" s="335"/>
      <c r="AY49" s="335"/>
      <c r="AZ49" s="335"/>
      <c r="BA49" s="335"/>
      <c r="BB49" s="335"/>
      <c r="BC49" s="335"/>
      <c r="BD49" s="335"/>
      <c r="BE49" s="335"/>
      <c r="BF49" s="335"/>
      <c r="BG49" s="335"/>
      <c r="BH49" s="335"/>
      <c r="BI49" s="335"/>
      <c r="BJ49" s="335"/>
      <c r="BK49" s="335"/>
      <c r="BL49" s="335"/>
      <c r="BM49" s="335"/>
      <c r="BN49" s="335"/>
      <c r="BO49" s="335"/>
      <c r="BP49" s="335"/>
      <c r="BQ49" s="335"/>
      <c r="BR49" s="335"/>
      <c r="BS49" s="335"/>
      <c r="BT49" s="335"/>
      <c r="BU49" s="335"/>
      <c r="BV49" s="335"/>
      <c r="BW49" s="335"/>
      <c r="BX49" s="335"/>
      <c r="BY49" s="335"/>
      <c r="BZ49" s="335"/>
      <c r="CA49" s="335"/>
      <c r="CB49" s="335"/>
      <c r="CC49" s="335"/>
      <c r="CD49" s="335"/>
      <c r="CE49" s="335"/>
      <c r="CF49" s="335"/>
      <c r="CG49" s="335"/>
      <c r="CH49" s="335"/>
      <c r="CI49" s="335"/>
      <c r="CJ49" s="335"/>
      <c r="CK49" s="335"/>
      <c r="CL49" s="335"/>
      <c r="CM49" s="335"/>
      <c r="CN49" s="335"/>
      <c r="CO49" s="335"/>
      <c r="CP49" s="335"/>
      <c r="CQ49" s="335"/>
      <c r="CR49" s="335"/>
      <c r="CS49" s="335"/>
      <c r="CT49" s="335"/>
      <c r="CU49" s="335"/>
      <c r="CV49" s="335"/>
      <c r="CW49" s="335"/>
      <c r="CX49" s="335"/>
      <c r="CY49" s="335"/>
      <c r="CZ49" s="335"/>
      <c r="DA49" s="335"/>
      <c r="DB49" s="335"/>
      <c r="DC49" s="335"/>
      <c r="DD49" s="335"/>
      <c r="DE49" s="335"/>
      <c r="DF49" s="335"/>
      <c r="DG49" s="335"/>
      <c r="DH49" s="335"/>
      <c r="DI49" s="335"/>
      <c r="DJ49" s="335"/>
      <c r="DK49" s="335"/>
      <c r="DL49" s="335"/>
      <c r="DM49" s="335"/>
      <c r="DN49" s="335"/>
      <c r="DO49" s="335"/>
      <c r="DP49" s="335"/>
      <c r="DQ49" s="335"/>
      <c r="DR49" s="335"/>
      <c r="DS49" s="335"/>
      <c r="DT49" s="335"/>
      <c r="DU49" s="335"/>
      <c r="DV49" s="335"/>
      <c r="DW49" s="335"/>
      <c r="DX49" s="335"/>
      <c r="DY49" s="335"/>
      <c r="DZ49" s="335"/>
      <c r="EA49" s="335"/>
      <c r="EB49" s="335"/>
      <c r="EC49" s="335"/>
      <c r="ED49" s="335"/>
      <c r="EE49" s="335"/>
      <c r="EF49" s="335"/>
      <c r="EG49" s="335"/>
      <c r="EH49" s="335"/>
      <c r="EI49" s="335"/>
      <c r="EJ49" s="335"/>
      <c r="EK49" s="335"/>
      <c r="EL49" s="335"/>
      <c r="EM49" s="335"/>
      <c r="EN49" s="335"/>
      <c r="EO49" s="335"/>
      <c r="EP49" s="335"/>
      <c r="EQ49" s="335"/>
      <c r="ER49" s="335"/>
      <c r="ES49" s="335"/>
      <c r="ET49" s="335"/>
      <c r="EU49" s="335"/>
      <c r="EV49" s="335"/>
      <c r="EW49" s="335"/>
      <c r="EX49" s="335"/>
      <c r="EY49" s="335"/>
      <c r="EZ49" s="335"/>
      <c r="FA49" s="335"/>
      <c r="FB49" s="335"/>
      <c r="FC49" s="335"/>
      <c r="FD49" s="335"/>
      <c r="FE49" s="335"/>
      <c r="FF49" s="335"/>
      <c r="FG49" s="335"/>
      <c r="FH49" s="335"/>
      <c r="FI49" s="335"/>
      <c r="FJ49" s="335"/>
      <c r="FK49" s="335"/>
      <c r="FL49" s="335"/>
      <c r="FM49" s="335"/>
      <c r="FN49" s="335"/>
      <c r="FO49" s="335"/>
      <c r="FP49" s="335"/>
      <c r="FQ49" s="335"/>
      <c r="FR49" s="335"/>
      <c r="FS49" s="335"/>
      <c r="FT49" s="335"/>
      <c r="FU49" s="335"/>
      <c r="FV49" s="335"/>
      <c r="FW49" s="335"/>
      <c r="FX49" s="335"/>
      <c r="FY49" s="335"/>
      <c r="FZ49" s="335"/>
      <c r="GA49" s="335"/>
      <c r="GB49" s="335"/>
      <c r="GC49" s="335"/>
      <c r="GD49" s="335"/>
      <c r="GE49" s="335"/>
      <c r="GF49" s="335"/>
      <c r="GG49" s="335"/>
      <c r="GH49" s="335"/>
      <c r="GI49" s="335"/>
      <c r="GJ49" s="335"/>
      <c r="GK49" s="335"/>
      <c r="GL49" s="335"/>
      <c r="GM49" s="335"/>
      <c r="GN49" s="335"/>
      <c r="GO49" s="335"/>
      <c r="GP49" s="335"/>
      <c r="GQ49" s="335"/>
      <c r="GR49" s="335"/>
      <c r="GS49" s="335"/>
      <c r="GT49" s="335"/>
      <c r="GU49" s="335"/>
      <c r="GV49" s="335"/>
      <c r="GW49" s="335"/>
      <c r="GX49" s="335"/>
      <c r="GY49" s="335"/>
      <c r="GZ49" s="335"/>
      <c r="HA49" s="335"/>
      <c r="HB49" s="335"/>
      <c r="HC49" s="335"/>
      <c r="HD49" s="335"/>
      <c r="HE49" s="335"/>
      <c r="HF49" s="335"/>
      <c r="HG49" s="335"/>
      <c r="HH49" s="335"/>
      <c r="HI49" s="335"/>
      <c r="HJ49" s="335"/>
      <c r="HK49" s="335"/>
      <c r="HL49" s="335"/>
      <c r="HM49" s="335"/>
    </row>
    <row r="50" spans="1:236" x14ac:dyDescent="0.25">
      <c r="A50" s="335" t="s">
        <v>233</v>
      </c>
      <c r="B50" s="335"/>
      <c r="C50" s="335"/>
      <c r="D50" s="362">
        <f>IF(C15&lt;0,0,IF(C15&gt;833000,833000,C15))</f>
        <v>0</v>
      </c>
      <c r="E50" s="363" t="s">
        <v>41</v>
      </c>
      <c r="F50" s="364" t="s">
        <v>8</v>
      </c>
      <c r="G50" s="439"/>
      <c r="H50" s="439"/>
      <c r="I50" s="439">
        <f>'Rider Rates'!$B$125</f>
        <v>2.9050000000000001E-4</v>
      </c>
      <c r="J50" s="439">
        <f>SUM(G50:I50)</f>
        <v>2.9050000000000001E-4</v>
      </c>
      <c r="K50" s="366" t="s">
        <v>42</v>
      </c>
      <c r="L50" s="440"/>
      <c r="M50" s="440"/>
      <c r="N50" s="440">
        <f>IF(D50*J50&gt;'Rider Rates'!$C$125,'Rider Rates'!$C$125,D50*J50)</f>
        <v>0</v>
      </c>
      <c r="O50" s="440">
        <f>SUM(L50:N50)</f>
        <v>0</v>
      </c>
      <c r="P50" s="408">
        <f>'Rider Rates'!$E$125</f>
        <v>45658</v>
      </c>
      <c r="Q50" s="385"/>
      <c r="R50" s="382"/>
      <c r="S50" s="376"/>
      <c r="T50" s="377"/>
      <c r="U50" s="335"/>
      <c r="V50" s="378"/>
      <c r="W50" s="335"/>
      <c r="X50" s="335"/>
      <c r="Y50" s="335"/>
      <c r="Z50" s="335"/>
      <c r="AA50" s="335"/>
      <c r="AB50" s="335"/>
      <c r="AC50" s="335"/>
      <c r="AD50" s="335"/>
      <c r="AE50" s="335"/>
      <c r="AF50" s="335"/>
      <c r="AG50" s="335"/>
      <c r="AH50" s="335"/>
      <c r="AI50" s="335"/>
      <c r="AJ50" s="335"/>
      <c r="AK50" s="335"/>
      <c r="AL50" s="335"/>
      <c r="AM50" s="335"/>
      <c r="AN50" s="335"/>
      <c r="AO50" s="335"/>
      <c r="AP50" s="335"/>
      <c r="AQ50" s="335"/>
      <c r="AR50" s="335"/>
      <c r="AS50" s="335"/>
      <c r="AT50" s="335"/>
      <c r="AU50" s="335"/>
      <c r="AV50" s="335"/>
      <c r="AW50" s="335"/>
      <c r="AX50" s="335"/>
      <c r="AY50" s="335"/>
      <c r="AZ50" s="335"/>
      <c r="BA50" s="335"/>
      <c r="BB50" s="335"/>
      <c r="BC50" s="335"/>
      <c r="BD50" s="335"/>
      <c r="BE50" s="335"/>
      <c r="BF50" s="335"/>
      <c r="BG50" s="335"/>
      <c r="BH50" s="335"/>
      <c r="BI50" s="335"/>
      <c r="BJ50" s="335"/>
      <c r="BK50" s="335"/>
      <c r="BL50" s="335"/>
      <c r="BM50" s="335"/>
      <c r="BN50" s="335"/>
      <c r="BO50" s="335"/>
      <c r="BP50" s="335"/>
      <c r="BQ50" s="335"/>
      <c r="BR50" s="335"/>
      <c r="BS50" s="335"/>
      <c r="BT50" s="335"/>
      <c r="BU50" s="335"/>
      <c r="BV50" s="335"/>
      <c r="BW50" s="335"/>
      <c r="BX50" s="335"/>
      <c r="BY50" s="335"/>
      <c r="BZ50" s="335"/>
      <c r="CA50" s="335"/>
      <c r="CB50" s="335"/>
      <c r="CC50" s="335"/>
      <c r="CD50" s="335"/>
      <c r="CE50" s="335"/>
      <c r="CF50" s="335"/>
      <c r="CG50" s="335"/>
      <c r="CH50" s="335"/>
      <c r="CI50" s="335"/>
      <c r="CJ50" s="335"/>
      <c r="CK50" s="335"/>
      <c r="CL50" s="335"/>
      <c r="CM50" s="335"/>
      <c r="CN50" s="335"/>
      <c r="CO50" s="335"/>
      <c r="CP50" s="335"/>
      <c r="CQ50" s="335"/>
      <c r="CR50" s="335"/>
      <c r="CS50" s="335"/>
      <c r="CT50" s="335"/>
      <c r="CU50" s="335"/>
      <c r="CV50" s="335"/>
      <c r="CW50" s="335"/>
      <c r="CX50" s="335"/>
      <c r="CY50" s="335"/>
      <c r="CZ50" s="335"/>
      <c r="DA50" s="335"/>
      <c r="DB50" s="335"/>
      <c r="DC50" s="335"/>
      <c r="DD50" s="335"/>
      <c r="DE50" s="335"/>
      <c r="DF50" s="335"/>
      <c r="DG50" s="335"/>
      <c r="DH50" s="335"/>
      <c r="DI50" s="335"/>
      <c r="DJ50" s="335"/>
      <c r="DK50" s="335"/>
      <c r="DL50" s="335"/>
      <c r="DM50" s="335"/>
      <c r="DN50" s="335"/>
      <c r="DO50" s="335"/>
      <c r="DP50" s="335"/>
      <c r="DQ50" s="335"/>
      <c r="DR50" s="335"/>
      <c r="DS50" s="335"/>
      <c r="DT50" s="335"/>
      <c r="DU50" s="335"/>
      <c r="DV50" s="335"/>
      <c r="DW50" s="335"/>
      <c r="DX50" s="335"/>
      <c r="DY50" s="335"/>
      <c r="DZ50" s="335"/>
      <c r="EA50" s="335"/>
      <c r="EB50" s="335"/>
      <c r="EC50" s="335"/>
      <c r="ED50" s="335"/>
      <c r="EE50" s="335"/>
      <c r="EF50" s="335"/>
      <c r="EG50" s="335"/>
      <c r="EH50" s="335"/>
      <c r="EI50" s="335"/>
      <c r="EJ50" s="335"/>
      <c r="EK50" s="335"/>
      <c r="EL50" s="335"/>
      <c r="EM50" s="335"/>
      <c r="EN50" s="335"/>
      <c r="EO50" s="335"/>
      <c r="EP50" s="335"/>
      <c r="EQ50" s="335"/>
      <c r="ER50" s="335"/>
      <c r="ES50" s="335"/>
      <c r="ET50" s="335"/>
      <c r="EU50" s="335"/>
      <c r="EV50" s="335"/>
      <c r="EW50" s="335"/>
      <c r="EX50" s="335"/>
      <c r="EY50" s="335"/>
      <c r="EZ50" s="335"/>
      <c r="FA50" s="335"/>
      <c r="FB50" s="335"/>
      <c r="FC50" s="335"/>
      <c r="FD50" s="335"/>
      <c r="FE50" s="335"/>
      <c r="FF50" s="335"/>
      <c r="FG50" s="335"/>
      <c r="FH50" s="335"/>
      <c r="FI50" s="335"/>
      <c r="FJ50" s="335"/>
      <c r="FK50" s="335"/>
      <c r="FL50" s="335"/>
      <c r="FM50" s="335"/>
      <c r="FN50" s="335"/>
      <c r="FO50" s="335"/>
      <c r="FP50" s="335"/>
      <c r="FQ50" s="335"/>
      <c r="FR50" s="335"/>
      <c r="FS50" s="335"/>
      <c r="FT50" s="335"/>
      <c r="FU50" s="335"/>
      <c r="FV50" s="335"/>
      <c r="FW50" s="335"/>
      <c r="FX50" s="335"/>
      <c r="FY50" s="335"/>
      <c r="FZ50" s="335"/>
      <c r="GA50" s="335"/>
      <c r="GB50" s="335"/>
      <c r="GC50" s="335"/>
      <c r="GD50" s="335"/>
      <c r="GE50" s="335"/>
      <c r="GF50" s="335"/>
      <c r="GG50" s="335"/>
      <c r="GH50" s="335"/>
      <c r="GI50" s="335"/>
      <c r="GJ50" s="335"/>
      <c r="GK50" s="335"/>
      <c r="GL50" s="335"/>
      <c r="GM50" s="335"/>
      <c r="GN50" s="335"/>
      <c r="GO50" s="335"/>
      <c r="GP50" s="335"/>
      <c r="GQ50" s="335"/>
      <c r="GR50" s="335"/>
      <c r="GS50" s="335"/>
      <c r="GT50" s="335"/>
      <c r="GU50" s="335"/>
      <c r="GV50" s="335"/>
      <c r="GW50" s="335"/>
      <c r="GX50" s="335"/>
      <c r="GY50" s="335"/>
      <c r="GZ50" s="335"/>
      <c r="HA50" s="335"/>
      <c r="HB50" s="335"/>
      <c r="HC50" s="335"/>
      <c r="HD50" s="335"/>
      <c r="HE50" s="335"/>
      <c r="HF50" s="335"/>
      <c r="HG50" s="335"/>
      <c r="HH50" s="335"/>
      <c r="HI50" s="335"/>
      <c r="HJ50" s="335"/>
      <c r="HK50" s="335"/>
      <c r="HL50" s="335"/>
      <c r="HM50" s="335"/>
    </row>
    <row r="51" spans="1:236" x14ac:dyDescent="0.25">
      <c r="A51" s="335" t="s">
        <v>234</v>
      </c>
      <c r="B51" s="335"/>
      <c r="C51" s="335"/>
      <c r="D51" s="390">
        <f>IF(C15&gt;833000,C15-833000,0)</f>
        <v>0</v>
      </c>
      <c r="E51" s="363" t="s">
        <v>41</v>
      </c>
      <c r="F51" s="364" t="s">
        <v>8</v>
      </c>
      <c r="G51" s="439"/>
      <c r="H51" s="439"/>
      <c r="I51" s="439">
        <f>'Rider Rates'!$B$126</f>
        <v>0</v>
      </c>
      <c r="J51" s="439">
        <f>SUM(G51:I51)</f>
        <v>0</v>
      </c>
      <c r="K51" s="366" t="s">
        <v>42</v>
      </c>
      <c r="L51" s="440"/>
      <c r="M51" s="440"/>
      <c r="N51" s="440">
        <f>D51*J51</f>
        <v>0</v>
      </c>
      <c r="O51" s="440">
        <f>SUM(L51:N51)</f>
        <v>0</v>
      </c>
      <c r="P51" s="408">
        <f>'Rider Rates'!$E$126</f>
        <v>45658</v>
      </c>
      <c r="Q51" s="385"/>
      <c r="R51" s="382"/>
      <c r="S51" s="376"/>
      <c r="T51" s="377"/>
      <c r="U51" s="335"/>
      <c r="V51" s="378"/>
      <c r="W51" s="335"/>
      <c r="X51" s="335"/>
      <c r="Y51" s="335"/>
      <c r="Z51" s="335"/>
      <c r="AA51" s="335"/>
      <c r="AB51" s="335"/>
      <c r="AC51" s="335"/>
      <c r="AD51" s="335"/>
      <c r="AE51" s="335"/>
      <c r="AF51" s="335"/>
      <c r="AG51" s="335"/>
      <c r="AH51" s="335"/>
      <c r="AI51" s="335"/>
      <c r="AJ51" s="335"/>
      <c r="AK51" s="335"/>
      <c r="AL51" s="335"/>
      <c r="AM51" s="335"/>
      <c r="AN51" s="335"/>
      <c r="AO51" s="335"/>
      <c r="AP51" s="335"/>
      <c r="AQ51" s="335"/>
      <c r="AR51" s="335"/>
      <c r="AS51" s="335"/>
      <c r="AT51" s="335"/>
      <c r="AU51" s="335"/>
      <c r="AV51" s="335"/>
      <c r="AW51" s="335"/>
      <c r="AX51" s="335"/>
      <c r="AY51" s="335"/>
      <c r="AZ51" s="335"/>
      <c r="BA51" s="335"/>
      <c r="BB51" s="335"/>
      <c r="BC51" s="335"/>
      <c r="BD51" s="335"/>
      <c r="BE51" s="335"/>
      <c r="BF51" s="335"/>
      <c r="BG51" s="335"/>
      <c r="BH51" s="335"/>
      <c r="BI51" s="335"/>
      <c r="BJ51" s="335"/>
      <c r="BK51" s="335"/>
      <c r="BL51" s="335"/>
      <c r="BM51" s="335"/>
      <c r="BN51" s="335"/>
      <c r="BO51" s="335"/>
      <c r="BP51" s="335"/>
      <c r="BQ51" s="335"/>
      <c r="BR51" s="335"/>
      <c r="BS51" s="335"/>
      <c r="BT51" s="335"/>
      <c r="BU51" s="335"/>
      <c r="BV51" s="335"/>
      <c r="BW51" s="335"/>
      <c r="BX51" s="335"/>
      <c r="BY51" s="335"/>
      <c r="BZ51" s="335"/>
      <c r="CA51" s="335"/>
      <c r="CB51" s="335"/>
      <c r="CC51" s="335"/>
      <c r="CD51" s="335"/>
      <c r="CE51" s="335"/>
      <c r="CF51" s="335"/>
      <c r="CG51" s="335"/>
      <c r="CH51" s="335"/>
      <c r="CI51" s="335"/>
      <c r="CJ51" s="335"/>
      <c r="CK51" s="335"/>
      <c r="CL51" s="335"/>
      <c r="CM51" s="335"/>
      <c r="CN51" s="335"/>
      <c r="CO51" s="335"/>
      <c r="CP51" s="335"/>
      <c r="CQ51" s="335"/>
      <c r="CR51" s="335"/>
      <c r="CS51" s="335"/>
      <c r="CT51" s="335"/>
      <c r="CU51" s="335"/>
      <c r="CV51" s="335"/>
      <c r="CW51" s="335"/>
      <c r="CX51" s="335"/>
      <c r="CY51" s="335"/>
      <c r="CZ51" s="335"/>
      <c r="DA51" s="335"/>
      <c r="DB51" s="335"/>
      <c r="DC51" s="335"/>
      <c r="DD51" s="335"/>
      <c r="DE51" s="335"/>
      <c r="DF51" s="335"/>
      <c r="DG51" s="335"/>
      <c r="DH51" s="335"/>
      <c r="DI51" s="335"/>
      <c r="DJ51" s="335"/>
      <c r="DK51" s="335"/>
      <c r="DL51" s="335"/>
      <c r="DM51" s="335"/>
      <c r="DN51" s="335"/>
      <c r="DO51" s="335"/>
      <c r="DP51" s="335"/>
      <c r="DQ51" s="335"/>
      <c r="DR51" s="335"/>
      <c r="DS51" s="335"/>
      <c r="DT51" s="335"/>
      <c r="DU51" s="335"/>
      <c r="DV51" s="335"/>
      <c r="DW51" s="335"/>
      <c r="DX51" s="335"/>
      <c r="DY51" s="335"/>
      <c r="DZ51" s="335"/>
      <c r="EA51" s="335"/>
      <c r="EB51" s="335"/>
      <c r="EC51" s="335"/>
      <c r="ED51" s="335"/>
      <c r="EE51" s="335"/>
      <c r="EF51" s="335"/>
      <c r="EG51" s="335"/>
      <c r="EH51" s="335"/>
      <c r="EI51" s="335"/>
      <c r="EJ51" s="335"/>
      <c r="EK51" s="335"/>
      <c r="EL51" s="335"/>
      <c r="EM51" s="335"/>
      <c r="EN51" s="335"/>
      <c r="EO51" s="335"/>
      <c r="EP51" s="335"/>
      <c r="EQ51" s="335"/>
      <c r="ER51" s="335"/>
      <c r="ES51" s="335"/>
      <c r="ET51" s="335"/>
      <c r="EU51" s="335"/>
      <c r="EV51" s="335"/>
      <c r="EW51" s="335"/>
      <c r="EX51" s="335"/>
      <c r="EY51" s="335"/>
      <c r="EZ51" s="335"/>
      <c r="FA51" s="335"/>
      <c r="FB51" s="335"/>
      <c r="FC51" s="335"/>
      <c r="FD51" s="335"/>
      <c r="FE51" s="335"/>
      <c r="FF51" s="335"/>
      <c r="FG51" s="335"/>
      <c r="FH51" s="335"/>
      <c r="FI51" s="335"/>
      <c r="FJ51" s="335"/>
      <c r="FK51" s="335"/>
      <c r="FL51" s="335"/>
      <c r="FM51" s="335"/>
      <c r="FN51" s="335"/>
      <c r="FO51" s="335"/>
      <c r="FP51" s="335"/>
      <c r="FQ51" s="335"/>
      <c r="FR51" s="335"/>
      <c r="FS51" s="335"/>
      <c r="FT51" s="335"/>
      <c r="FU51" s="335"/>
      <c r="FV51" s="335"/>
      <c r="FW51" s="335"/>
      <c r="FX51" s="335"/>
      <c r="FY51" s="335"/>
      <c r="FZ51" s="335"/>
      <c r="GA51" s="335"/>
      <c r="GB51" s="335"/>
      <c r="GC51" s="335"/>
      <c r="GD51" s="335"/>
      <c r="GE51" s="335"/>
      <c r="GF51" s="335"/>
      <c r="GG51" s="335"/>
      <c r="GH51" s="335"/>
      <c r="GI51" s="335"/>
      <c r="GJ51" s="335"/>
      <c r="GK51" s="335"/>
      <c r="GL51" s="335"/>
      <c r="GM51" s="335"/>
      <c r="GN51" s="335"/>
      <c r="GO51" s="335"/>
      <c r="GP51" s="335"/>
      <c r="GQ51" s="335"/>
      <c r="GR51" s="335"/>
      <c r="GS51" s="335"/>
      <c r="GT51" s="335"/>
      <c r="GU51" s="335"/>
      <c r="GV51" s="335"/>
      <c r="GW51" s="335"/>
      <c r="GX51" s="335"/>
      <c r="GY51" s="335"/>
      <c r="GZ51" s="335"/>
      <c r="HA51" s="335"/>
      <c r="HB51" s="335"/>
      <c r="HC51" s="335"/>
      <c r="HD51" s="335"/>
      <c r="HE51" s="335"/>
      <c r="HF51" s="335"/>
      <c r="HG51" s="335"/>
      <c r="HH51" s="335"/>
      <c r="HI51" s="335"/>
      <c r="HJ51" s="335"/>
      <c r="HK51" s="335"/>
      <c r="HL51" s="335"/>
      <c r="HM51" s="335"/>
    </row>
    <row r="52" spans="1:236" x14ac:dyDescent="0.25">
      <c r="A52" s="396" t="s">
        <v>242</v>
      </c>
      <c r="B52" s="335"/>
      <c r="C52" s="335"/>
      <c r="D52" s="362">
        <f>C15</f>
        <v>0</v>
      </c>
      <c r="E52" s="363" t="s">
        <v>41</v>
      </c>
      <c r="F52" s="357" t="s">
        <v>8</v>
      </c>
      <c r="G52" s="388"/>
      <c r="H52" s="388"/>
      <c r="I52" s="388">
        <f>'Rider Rates'!$B$130</f>
        <v>0</v>
      </c>
      <c r="J52" s="395">
        <f>SUM(G52:I52)</f>
        <v>0</v>
      </c>
      <c r="K52" s="366" t="s">
        <v>42</v>
      </c>
      <c r="L52" s="250"/>
      <c r="M52" s="250"/>
      <c r="N52" s="250">
        <f>D52*J52</f>
        <v>0</v>
      </c>
      <c r="O52" s="250">
        <f>SUM(L52:N52)</f>
        <v>0</v>
      </c>
      <c r="P52" s="360">
        <f>'Rider Rates'!$D$130</f>
        <v>44531</v>
      </c>
      <c r="Q52" s="385"/>
      <c r="R52" s="382"/>
      <c r="S52" s="376"/>
      <c r="T52" s="377"/>
      <c r="U52" s="335"/>
      <c r="V52" s="378"/>
      <c r="W52" s="335"/>
      <c r="X52" s="335"/>
      <c r="Y52" s="335"/>
      <c r="Z52" s="335"/>
      <c r="AA52" s="335"/>
      <c r="AB52" s="335"/>
      <c r="AC52" s="335"/>
      <c r="AD52" s="335"/>
      <c r="AE52" s="335"/>
      <c r="AF52" s="335"/>
      <c r="AG52" s="335"/>
      <c r="AH52" s="335"/>
      <c r="AI52" s="335"/>
      <c r="AJ52" s="335"/>
      <c r="AK52" s="335"/>
      <c r="AL52" s="335"/>
      <c r="AM52" s="335"/>
      <c r="AN52" s="335"/>
      <c r="AO52" s="335"/>
      <c r="AP52" s="335"/>
      <c r="AQ52" s="335"/>
      <c r="AR52" s="335"/>
      <c r="AS52" s="335"/>
      <c r="AT52" s="335"/>
      <c r="AU52" s="335"/>
      <c r="AV52" s="335"/>
      <c r="AW52" s="335"/>
      <c r="AX52" s="335"/>
      <c r="AY52" s="335"/>
      <c r="AZ52" s="335"/>
      <c r="BA52" s="335"/>
      <c r="BB52" s="335"/>
      <c r="BC52" s="335"/>
      <c r="BD52" s="335"/>
      <c r="BE52" s="335"/>
      <c r="BF52" s="335"/>
      <c r="BG52" s="335"/>
      <c r="BH52" s="335"/>
      <c r="BI52" s="335"/>
      <c r="BJ52" s="335"/>
      <c r="BK52" s="335"/>
      <c r="BL52" s="335"/>
      <c r="BM52" s="335"/>
      <c r="BN52" s="335"/>
      <c r="BO52" s="335"/>
      <c r="BP52" s="335"/>
      <c r="BQ52" s="335"/>
      <c r="BR52" s="335"/>
      <c r="BS52" s="335"/>
      <c r="BT52" s="335"/>
      <c r="BU52" s="335"/>
      <c r="BV52" s="335"/>
      <c r="BW52" s="335"/>
      <c r="BX52" s="335"/>
      <c r="BY52" s="335"/>
      <c r="BZ52" s="335"/>
      <c r="CA52" s="335"/>
      <c r="CB52" s="335"/>
      <c r="CC52" s="335"/>
      <c r="CD52" s="335"/>
      <c r="CE52" s="335"/>
      <c r="CF52" s="335"/>
      <c r="CG52" s="335"/>
      <c r="CH52" s="335"/>
      <c r="CI52" s="335"/>
      <c r="CJ52" s="335"/>
      <c r="CK52" s="335"/>
      <c r="CL52" s="335"/>
      <c r="CM52" s="335"/>
      <c r="CN52" s="335"/>
      <c r="CO52" s="335"/>
      <c r="CP52" s="335"/>
      <c r="CQ52" s="335"/>
      <c r="CR52" s="335"/>
      <c r="CS52" s="335"/>
      <c r="CT52" s="335"/>
      <c r="CU52" s="335"/>
      <c r="CV52" s="335"/>
      <c r="CW52" s="335"/>
      <c r="CX52" s="335"/>
      <c r="CY52" s="335"/>
      <c r="CZ52" s="335"/>
      <c r="DA52" s="335"/>
      <c r="DB52" s="335"/>
      <c r="DC52" s="335"/>
      <c r="DD52" s="335"/>
      <c r="DE52" s="335"/>
      <c r="DF52" s="335"/>
      <c r="DG52" s="335"/>
      <c r="DH52" s="335"/>
      <c r="DI52" s="335"/>
      <c r="DJ52" s="335"/>
      <c r="DK52" s="335"/>
      <c r="DL52" s="335"/>
      <c r="DM52" s="335"/>
      <c r="DN52" s="335"/>
      <c r="DO52" s="335"/>
      <c r="DP52" s="335"/>
      <c r="DQ52" s="335"/>
      <c r="DR52" s="335"/>
      <c r="DS52" s="335"/>
      <c r="DT52" s="335"/>
      <c r="DU52" s="335"/>
      <c r="DV52" s="335"/>
      <c r="DW52" s="335"/>
      <c r="DX52" s="335"/>
      <c r="DY52" s="335"/>
      <c r="DZ52" s="335"/>
      <c r="EA52" s="335"/>
      <c r="EB52" s="335"/>
      <c r="EC52" s="335"/>
      <c r="ED52" s="335"/>
      <c r="EE52" s="335"/>
      <c r="EF52" s="335"/>
      <c r="EG52" s="335"/>
      <c r="EH52" s="335"/>
      <c r="EI52" s="335"/>
      <c r="EJ52" s="335"/>
      <c r="EK52" s="335"/>
      <c r="EL52" s="335"/>
      <c r="EM52" s="335"/>
      <c r="EN52" s="335"/>
      <c r="EO52" s="335"/>
      <c r="EP52" s="335"/>
      <c r="EQ52" s="335"/>
      <c r="ER52" s="335"/>
      <c r="ES52" s="335"/>
      <c r="ET52" s="335"/>
      <c r="EU52" s="335"/>
      <c r="EV52" s="335"/>
      <c r="EW52" s="335"/>
      <c r="EX52" s="335"/>
      <c r="EY52" s="335"/>
      <c r="EZ52" s="335"/>
      <c r="FA52" s="335"/>
      <c r="FB52" s="335"/>
      <c r="FC52" s="335"/>
      <c r="FD52" s="335"/>
      <c r="FE52" s="335"/>
      <c r="FF52" s="335"/>
      <c r="FG52" s="335"/>
      <c r="FH52" s="335"/>
      <c r="FI52" s="335"/>
      <c r="FJ52" s="335"/>
      <c r="FK52" s="335"/>
      <c r="FL52" s="335"/>
      <c r="FM52" s="335"/>
      <c r="FN52" s="335"/>
      <c r="FO52" s="335"/>
      <c r="FP52" s="335"/>
      <c r="FQ52" s="335"/>
      <c r="FR52" s="335"/>
      <c r="FS52" s="335"/>
      <c r="FT52" s="335"/>
      <c r="FU52" s="335"/>
      <c r="FV52" s="335"/>
      <c r="FW52" s="335"/>
      <c r="FX52" s="335"/>
      <c r="FY52" s="335"/>
      <c r="FZ52" s="335"/>
      <c r="GA52" s="335"/>
      <c r="GB52" s="335"/>
      <c r="GC52" s="335"/>
      <c r="GD52" s="335"/>
      <c r="GE52" s="335"/>
      <c r="GF52" s="335"/>
      <c r="GG52" s="335"/>
      <c r="GH52" s="335"/>
      <c r="GI52" s="335"/>
      <c r="GJ52" s="335"/>
      <c r="GK52" s="335"/>
      <c r="GL52" s="335"/>
      <c r="GM52" s="335"/>
      <c r="GN52" s="335"/>
      <c r="GO52" s="335"/>
      <c r="GP52" s="335"/>
      <c r="GQ52" s="335"/>
      <c r="GR52" s="335"/>
      <c r="GS52" s="335"/>
      <c r="GT52" s="335"/>
      <c r="GU52" s="335"/>
      <c r="GV52" s="335"/>
      <c r="GW52" s="335"/>
      <c r="GX52" s="335"/>
      <c r="GY52" s="335"/>
      <c r="GZ52" s="335"/>
      <c r="HA52" s="335"/>
      <c r="HB52" s="335"/>
      <c r="HC52" s="335"/>
      <c r="HD52" s="335"/>
      <c r="HE52" s="335"/>
      <c r="HF52" s="335"/>
      <c r="HG52" s="335"/>
      <c r="HH52" s="335"/>
      <c r="HI52" s="335"/>
      <c r="HJ52" s="335"/>
      <c r="HK52" s="335"/>
      <c r="HL52" s="335"/>
      <c r="HM52" s="335"/>
    </row>
    <row r="53" spans="1:236" x14ac:dyDescent="0.25">
      <c r="A53" s="396" t="s">
        <v>241</v>
      </c>
      <c r="B53" s="335"/>
      <c r="C53" s="335"/>
      <c r="D53" s="362"/>
      <c r="E53" s="363" t="s">
        <v>115</v>
      </c>
      <c r="F53" s="364" t="s">
        <v>8</v>
      </c>
      <c r="G53" s="406"/>
      <c r="H53" s="406"/>
      <c r="I53" s="406">
        <f>'Rider Rates'!$B$137</f>
        <v>0</v>
      </c>
      <c r="J53" s="406">
        <f>SUM(G53:I53)</f>
        <v>0</v>
      </c>
      <c r="K53" s="366"/>
      <c r="L53" s="407"/>
      <c r="M53" s="407"/>
      <c r="N53" s="407">
        <f>J53</f>
        <v>0</v>
      </c>
      <c r="O53" s="407">
        <f>SUM(L53:N53)</f>
        <v>0</v>
      </c>
      <c r="P53" s="408">
        <f>'Rider Rates'!$D$137</f>
        <v>44531</v>
      </c>
      <c r="Q53" s="385"/>
      <c r="R53" s="382"/>
      <c r="S53" s="376"/>
      <c r="T53" s="377"/>
      <c r="U53" s="335"/>
      <c r="V53" s="378"/>
      <c r="W53" s="335"/>
      <c r="X53" s="335"/>
      <c r="Y53" s="335"/>
      <c r="Z53" s="335"/>
      <c r="AA53" s="335"/>
      <c r="AB53" s="335"/>
      <c r="AC53" s="335"/>
      <c r="AD53" s="335"/>
      <c r="AE53" s="335"/>
      <c r="AF53" s="335"/>
      <c r="AG53" s="335"/>
      <c r="AH53" s="335"/>
      <c r="AI53" s="335"/>
      <c r="AJ53" s="335"/>
      <c r="AK53" s="335"/>
      <c r="AL53" s="335"/>
      <c r="AM53" s="335"/>
      <c r="AN53" s="335"/>
      <c r="AO53" s="335"/>
      <c r="AP53" s="335"/>
      <c r="AQ53" s="335"/>
      <c r="AR53" s="335"/>
      <c r="AS53" s="335"/>
      <c r="AT53" s="335"/>
      <c r="AU53" s="335"/>
      <c r="AV53" s="335"/>
      <c r="AW53" s="335"/>
      <c r="AX53" s="335"/>
      <c r="AY53" s="335"/>
      <c r="AZ53" s="335"/>
      <c r="BA53" s="335"/>
      <c r="BB53" s="335"/>
      <c r="BC53" s="335"/>
      <c r="BD53" s="335"/>
      <c r="BE53" s="335"/>
      <c r="BF53" s="335"/>
      <c r="BG53" s="335"/>
      <c r="BH53" s="335"/>
      <c r="BI53" s="335"/>
      <c r="BJ53" s="335"/>
      <c r="BK53" s="335"/>
      <c r="BL53" s="335"/>
      <c r="BM53" s="335"/>
      <c r="BN53" s="335"/>
      <c r="BO53" s="335"/>
      <c r="BP53" s="335"/>
      <c r="BQ53" s="335"/>
      <c r="BR53" s="335"/>
      <c r="BS53" s="335"/>
      <c r="BT53" s="335"/>
      <c r="BU53" s="335"/>
      <c r="BV53" s="335"/>
      <c r="BW53" s="335"/>
      <c r="BX53" s="335"/>
      <c r="BY53" s="335"/>
      <c r="BZ53" s="335"/>
      <c r="CA53" s="335"/>
      <c r="CB53" s="335"/>
      <c r="CC53" s="335"/>
      <c r="CD53" s="335"/>
      <c r="CE53" s="335"/>
      <c r="CF53" s="335"/>
      <c r="CG53" s="335"/>
      <c r="CH53" s="335"/>
      <c r="CI53" s="335"/>
      <c r="CJ53" s="335"/>
      <c r="CK53" s="335"/>
      <c r="CL53" s="335"/>
      <c r="CM53" s="335"/>
      <c r="CN53" s="335"/>
      <c r="CO53" s="335"/>
      <c r="CP53" s="335"/>
      <c r="CQ53" s="335"/>
      <c r="CR53" s="335"/>
      <c r="CS53" s="335"/>
      <c r="CT53" s="335"/>
      <c r="CU53" s="335"/>
      <c r="CV53" s="335"/>
      <c r="CW53" s="335"/>
      <c r="CX53" s="335"/>
      <c r="CY53" s="335"/>
      <c r="CZ53" s="335"/>
      <c r="DA53" s="335"/>
      <c r="DB53" s="335"/>
      <c r="DC53" s="335"/>
      <c r="DD53" s="335"/>
      <c r="DE53" s="335"/>
      <c r="DF53" s="335"/>
      <c r="DG53" s="335"/>
      <c r="DH53" s="335"/>
      <c r="DI53" s="335"/>
      <c r="DJ53" s="335"/>
      <c r="DK53" s="335"/>
      <c r="DL53" s="335"/>
      <c r="DM53" s="335"/>
      <c r="DN53" s="335"/>
      <c r="DO53" s="335"/>
      <c r="DP53" s="335"/>
      <c r="DQ53" s="335"/>
      <c r="DR53" s="335"/>
      <c r="DS53" s="335"/>
      <c r="DT53" s="335"/>
      <c r="DU53" s="335"/>
      <c r="DV53" s="335"/>
      <c r="DW53" s="335"/>
      <c r="DX53" s="335"/>
      <c r="DY53" s="335"/>
      <c r="DZ53" s="335"/>
      <c r="EA53" s="335"/>
      <c r="EB53" s="335"/>
      <c r="EC53" s="335"/>
      <c r="ED53" s="335"/>
      <c r="EE53" s="335"/>
      <c r="EF53" s="335"/>
      <c r="EG53" s="335"/>
      <c r="EH53" s="335"/>
      <c r="EI53" s="335"/>
      <c r="EJ53" s="335"/>
      <c r="EK53" s="335"/>
      <c r="EL53" s="335"/>
      <c r="EM53" s="335"/>
      <c r="EN53" s="335"/>
      <c r="EO53" s="335"/>
      <c r="EP53" s="335"/>
      <c r="EQ53" s="335"/>
      <c r="ER53" s="335"/>
      <c r="ES53" s="335"/>
      <c r="ET53" s="335"/>
      <c r="EU53" s="335"/>
      <c r="EV53" s="335"/>
      <c r="EW53" s="335"/>
      <c r="EX53" s="335"/>
      <c r="EY53" s="335"/>
      <c r="EZ53" s="335"/>
      <c r="FA53" s="335"/>
      <c r="FB53" s="335"/>
      <c r="FC53" s="335"/>
      <c r="FD53" s="335"/>
      <c r="FE53" s="335"/>
      <c r="FF53" s="335"/>
      <c r="FG53" s="335"/>
      <c r="FH53" s="335"/>
      <c r="FI53" s="335"/>
      <c r="FJ53" s="335"/>
      <c r="FK53" s="335"/>
      <c r="FL53" s="335"/>
      <c r="FM53" s="335"/>
      <c r="FN53" s="335"/>
      <c r="FO53" s="335"/>
      <c r="FP53" s="335"/>
      <c r="FQ53" s="335"/>
      <c r="FR53" s="335"/>
      <c r="FS53" s="335"/>
      <c r="FT53" s="335"/>
      <c r="FU53" s="335"/>
      <c r="FV53" s="335"/>
      <c r="FW53" s="335"/>
      <c r="FX53" s="335"/>
      <c r="FY53" s="335"/>
      <c r="FZ53" s="335"/>
      <c r="GA53" s="335"/>
      <c r="GB53" s="335"/>
      <c r="GC53" s="335"/>
      <c r="GD53" s="335"/>
      <c r="GE53" s="335"/>
      <c r="GF53" s="335"/>
      <c r="GG53" s="335"/>
      <c r="GH53" s="335"/>
      <c r="GI53" s="335"/>
      <c r="GJ53" s="335"/>
      <c r="GK53" s="335"/>
      <c r="GL53" s="335"/>
      <c r="GM53" s="335"/>
      <c r="GN53" s="335"/>
      <c r="GO53" s="335"/>
      <c r="GP53" s="335"/>
      <c r="GQ53" s="335"/>
      <c r="GR53" s="335"/>
      <c r="GS53" s="335"/>
      <c r="GT53" s="335"/>
      <c r="GU53" s="335"/>
      <c r="GV53" s="335"/>
      <c r="GW53" s="335"/>
      <c r="GX53" s="335"/>
      <c r="GY53" s="335"/>
      <c r="GZ53" s="335"/>
      <c r="HA53" s="335"/>
      <c r="HB53" s="335"/>
      <c r="HC53" s="335"/>
      <c r="HD53" s="335"/>
      <c r="HE53" s="335"/>
      <c r="HF53" s="335"/>
      <c r="HG53" s="335"/>
      <c r="HH53" s="335"/>
      <c r="HI53" s="335"/>
      <c r="HJ53" s="335"/>
      <c r="HK53" s="335"/>
      <c r="HL53" s="335"/>
      <c r="HM53" s="335"/>
    </row>
    <row r="54" spans="1:236" x14ac:dyDescent="0.25">
      <c r="A54" s="396" t="s">
        <v>243</v>
      </c>
      <c r="B54" s="335"/>
      <c r="C54" s="335"/>
      <c r="D54" s="362"/>
      <c r="E54" s="363"/>
      <c r="F54" s="364"/>
      <c r="G54" s="406"/>
      <c r="H54" s="406"/>
      <c r="I54" s="406"/>
      <c r="J54" s="406"/>
      <c r="K54" s="366"/>
      <c r="L54" s="407"/>
      <c r="M54" s="407"/>
      <c r="N54" s="407"/>
      <c r="O54" s="407"/>
      <c r="P54" s="408"/>
      <c r="Q54" s="385"/>
      <c r="R54" s="382"/>
      <c r="S54" s="376"/>
      <c r="T54" s="377"/>
      <c r="U54" s="335"/>
      <c r="V54" s="378"/>
      <c r="W54" s="335"/>
      <c r="X54" s="335"/>
      <c r="Y54" s="335"/>
      <c r="Z54" s="335"/>
      <c r="AA54" s="335"/>
      <c r="AB54" s="335"/>
      <c r="AC54" s="335"/>
      <c r="AD54" s="335"/>
      <c r="AE54" s="335"/>
      <c r="AF54" s="335"/>
      <c r="AG54" s="335"/>
      <c r="AH54" s="335"/>
      <c r="AI54" s="335"/>
      <c r="AJ54" s="335"/>
      <c r="AK54" s="335"/>
      <c r="AL54" s="335"/>
      <c r="AM54" s="335"/>
      <c r="AN54" s="335"/>
      <c r="AO54" s="335"/>
      <c r="AP54" s="335"/>
      <c r="AQ54" s="335"/>
      <c r="AR54" s="335"/>
      <c r="AS54" s="335"/>
      <c r="AT54" s="335"/>
      <c r="AU54" s="335"/>
      <c r="AV54" s="335"/>
      <c r="AW54" s="335"/>
      <c r="AX54" s="335"/>
      <c r="AY54" s="335"/>
      <c r="AZ54" s="335"/>
      <c r="BA54" s="335"/>
      <c r="BB54" s="335"/>
      <c r="BC54" s="335"/>
      <c r="BD54" s="335"/>
      <c r="BE54" s="335"/>
      <c r="BF54" s="335"/>
      <c r="BG54" s="335"/>
      <c r="BH54" s="335"/>
      <c r="BI54" s="335"/>
      <c r="BJ54" s="335"/>
      <c r="BK54" s="335"/>
      <c r="BL54" s="335"/>
      <c r="BM54" s="335"/>
      <c r="BN54" s="335"/>
      <c r="BO54" s="335"/>
      <c r="BP54" s="335"/>
      <c r="BQ54" s="335"/>
      <c r="BR54" s="335"/>
      <c r="BS54" s="335"/>
      <c r="BT54" s="335"/>
      <c r="BU54" s="335"/>
      <c r="BV54" s="335"/>
      <c r="BW54" s="335"/>
      <c r="BX54" s="335"/>
      <c r="BY54" s="335"/>
      <c r="BZ54" s="335"/>
      <c r="CA54" s="335"/>
      <c r="CB54" s="335"/>
      <c r="CC54" s="335"/>
      <c r="CD54" s="335"/>
      <c r="CE54" s="335"/>
      <c r="CF54" s="335"/>
      <c r="CG54" s="335"/>
      <c r="CH54" s="335"/>
      <c r="CI54" s="335"/>
      <c r="CJ54" s="335"/>
      <c r="CK54" s="335"/>
      <c r="CL54" s="335"/>
      <c r="CM54" s="335"/>
      <c r="CN54" s="335"/>
      <c r="CO54" s="335"/>
      <c r="CP54" s="335"/>
      <c r="CQ54" s="335"/>
      <c r="CR54" s="335"/>
      <c r="CS54" s="335"/>
      <c r="CT54" s="335"/>
      <c r="CU54" s="335"/>
      <c r="CV54" s="335"/>
      <c r="CW54" s="335"/>
      <c r="CX54" s="335"/>
      <c r="CY54" s="335"/>
      <c r="CZ54" s="335"/>
      <c r="DA54" s="335"/>
      <c r="DB54" s="335"/>
      <c r="DC54" s="335"/>
      <c r="DD54" s="335"/>
      <c r="DE54" s="335"/>
      <c r="DF54" s="335"/>
      <c r="DG54" s="335"/>
      <c r="DH54" s="335"/>
      <c r="DI54" s="335"/>
      <c r="DJ54" s="335"/>
      <c r="DK54" s="335"/>
      <c r="DL54" s="335"/>
      <c r="DM54" s="335"/>
      <c r="DN54" s="335"/>
      <c r="DO54" s="335"/>
      <c r="DP54" s="335"/>
      <c r="DQ54" s="335"/>
      <c r="DR54" s="335"/>
      <c r="DS54" s="335"/>
      <c r="DT54" s="335"/>
      <c r="DU54" s="335"/>
      <c r="DV54" s="335"/>
      <c r="DW54" s="335"/>
      <c r="DX54" s="335"/>
      <c r="DY54" s="335"/>
      <c r="DZ54" s="335"/>
      <c r="EA54" s="335"/>
      <c r="EB54" s="335"/>
      <c r="EC54" s="335"/>
      <c r="ED54" s="335"/>
      <c r="EE54" s="335"/>
      <c r="EF54" s="335"/>
      <c r="EG54" s="335"/>
      <c r="EH54" s="335"/>
      <c r="EI54" s="335"/>
      <c r="EJ54" s="335"/>
      <c r="EK54" s="335"/>
      <c r="EL54" s="335"/>
      <c r="EM54" s="335"/>
      <c r="EN54" s="335"/>
      <c r="EO54" s="335"/>
      <c r="EP54" s="335"/>
      <c r="EQ54" s="335"/>
      <c r="ER54" s="335"/>
      <c r="ES54" s="335"/>
      <c r="ET54" s="335"/>
      <c r="EU54" s="335"/>
      <c r="EV54" s="335"/>
      <c r="EW54" s="335"/>
      <c r="EX54" s="335"/>
      <c r="EY54" s="335"/>
      <c r="EZ54" s="335"/>
      <c r="FA54" s="335"/>
      <c r="FB54" s="335"/>
      <c r="FC54" s="335"/>
      <c r="FD54" s="335"/>
      <c r="FE54" s="335"/>
      <c r="FF54" s="335"/>
      <c r="FG54" s="335"/>
      <c r="FH54" s="335"/>
      <c r="FI54" s="335"/>
      <c r="FJ54" s="335"/>
      <c r="FK54" s="335"/>
      <c r="FL54" s="335"/>
      <c r="FM54" s="335"/>
      <c r="FN54" s="335"/>
      <c r="FO54" s="335"/>
      <c r="FP54" s="335"/>
      <c r="FQ54" s="335"/>
      <c r="FR54" s="335"/>
      <c r="FS54" s="335"/>
      <c r="FT54" s="335"/>
      <c r="FU54" s="335"/>
      <c r="FV54" s="335"/>
      <c r="FW54" s="335"/>
      <c r="FX54" s="335"/>
      <c r="FY54" s="335"/>
      <c r="FZ54" s="335"/>
      <c r="GA54" s="335"/>
      <c r="GB54" s="335"/>
      <c r="GC54" s="335"/>
      <c r="GD54" s="335"/>
      <c r="GE54" s="335"/>
      <c r="GF54" s="335"/>
      <c r="GG54" s="335"/>
      <c r="GH54" s="335"/>
      <c r="GI54" s="335"/>
      <c r="GJ54" s="335"/>
      <c r="GK54" s="335"/>
      <c r="GL54" s="335"/>
      <c r="GM54" s="335"/>
      <c r="GN54" s="335"/>
      <c r="GO54" s="335"/>
      <c r="GP54" s="335"/>
      <c r="GQ54" s="335"/>
      <c r="GR54" s="335"/>
      <c r="GS54" s="335"/>
      <c r="GT54" s="335"/>
      <c r="GU54" s="335"/>
      <c r="GV54" s="335"/>
      <c r="GW54" s="335"/>
      <c r="GX54" s="335"/>
      <c r="GY54" s="335"/>
      <c r="GZ54" s="335"/>
      <c r="HA54" s="335"/>
      <c r="HB54" s="335"/>
      <c r="HC54" s="335"/>
      <c r="HD54" s="335"/>
      <c r="HE54" s="335"/>
      <c r="HF54" s="335"/>
      <c r="HG54" s="335"/>
      <c r="HH54" s="335"/>
      <c r="HI54" s="335"/>
      <c r="HJ54" s="335"/>
      <c r="HK54" s="335"/>
      <c r="HL54" s="335"/>
      <c r="HM54" s="335"/>
    </row>
    <row r="55" spans="1:236" x14ac:dyDescent="0.25">
      <c r="A55" s="409" t="s">
        <v>71</v>
      </c>
      <c r="B55" s="346"/>
      <c r="C55" s="346"/>
      <c r="D55" s="410"/>
      <c r="E55" s="411"/>
      <c r="F55" s="412"/>
      <c r="G55" s="412"/>
      <c r="H55" s="412"/>
      <c r="I55" s="412"/>
      <c r="J55" s="412"/>
      <c r="K55" s="413"/>
      <c r="L55" s="414">
        <f>SUM(L27:L54)</f>
        <v>0</v>
      </c>
      <c r="M55" s="414">
        <f t="shared" ref="M55:O55" si="4">SUM(M27:M54)</f>
        <v>0</v>
      </c>
      <c r="N55" s="414">
        <f t="shared" si="4"/>
        <v>68.97</v>
      </c>
      <c r="O55" s="414">
        <f t="shared" si="4"/>
        <v>68.97</v>
      </c>
      <c r="P55" s="415"/>
      <c r="Q55" s="385"/>
      <c r="R55" s="382"/>
      <c r="S55" s="376"/>
      <c r="T55" s="377"/>
      <c r="U55" s="335"/>
      <c r="V55" s="378"/>
      <c r="W55" s="335"/>
      <c r="X55" s="335"/>
      <c r="Y55" s="335"/>
      <c r="Z55" s="335"/>
      <c r="AA55" s="335"/>
      <c r="AB55" s="335"/>
      <c r="AC55" s="335"/>
      <c r="AD55" s="335"/>
      <c r="AE55" s="335"/>
      <c r="AF55" s="335"/>
      <c r="AG55" s="335"/>
      <c r="AH55" s="335"/>
      <c r="AI55" s="335"/>
      <c r="AJ55" s="335"/>
      <c r="AK55" s="335"/>
      <c r="AL55" s="335"/>
      <c r="AM55" s="335"/>
      <c r="AN55" s="335"/>
      <c r="AO55" s="335"/>
      <c r="AP55" s="335"/>
      <c r="AQ55" s="335"/>
      <c r="AR55" s="335"/>
      <c r="AS55" s="335"/>
      <c r="AT55" s="335"/>
      <c r="AU55" s="335"/>
      <c r="AV55" s="335"/>
      <c r="AW55" s="335"/>
      <c r="AX55" s="335"/>
      <c r="AY55" s="335"/>
      <c r="AZ55" s="335"/>
      <c r="BA55" s="335"/>
      <c r="BB55" s="335"/>
      <c r="BC55" s="335"/>
      <c r="BD55" s="335"/>
      <c r="BE55" s="335"/>
      <c r="BF55" s="335"/>
      <c r="BG55" s="335"/>
      <c r="BH55" s="335"/>
      <c r="BI55" s="335"/>
      <c r="BJ55" s="335"/>
      <c r="BK55" s="335"/>
      <c r="BL55" s="335"/>
      <c r="BM55" s="335"/>
      <c r="BN55" s="335"/>
      <c r="BO55" s="335"/>
      <c r="BP55" s="335"/>
      <c r="BQ55" s="335"/>
      <c r="BR55" s="335"/>
      <c r="BS55" s="335"/>
      <c r="BT55" s="335"/>
      <c r="BU55" s="335"/>
      <c r="BV55" s="335"/>
      <c r="BW55" s="335"/>
      <c r="BX55" s="335"/>
      <c r="BY55" s="335"/>
      <c r="BZ55" s="335"/>
      <c r="CA55" s="335"/>
      <c r="CB55" s="335"/>
      <c r="CC55" s="335"/>
      <c r="CD55" s="335"/>
      <c r="CE55" s="335"/>
      <c r="CF55" s="335"/>
      <c r="CG55" s="335"/>
      <c r="CH55" s="335"/>
      <c r="CI55" s="335"/>
      <c r="CJ55" s="335"/>
      <c r="CK55" s="335"/>
      <c r="CL55" s="335"/>
      <c r="CM55" s="335"/>
      <c r="CN55" s="335"/>
      <c r="CO55" s="335"/>
      <c r="CP55" s="335"/>
      <c r="CQ55" s="335"/>
      <c r="CR55" s="335"/>
      <c r="CS55" s="335"/>
      <c r="CT55" s="335"/>
      <c r="CU55" s="335"/>
      <c r="CV55" s="335"/>
      <c r="CW55" s="335"/>
      <c r="CX55" s="335"/>
      <c r="CY55" s="335"/>
      <c r="CZ55" s="335"/>
      <c r="DA55" s="335"/>
      <c r="DB55" s="335"/>
      <c r="DC55" s="335"/>
      <c r="DD55" s="335"/>
      <c r="DE55" s="335"/>
      <c r="DF55" s="335"/>
      <c r="DG55" s="335"/>
      <c r="DH55" s="335"/>
      <c r="DI55" s="335"/>
      <c r="DJ55" s="335"/>
      <c r="DK55" s="335"/>
      <c r="DL55" s="335"/>
      <c r="DM55" s="335"/>
      <c r="DN55" s="335"/>
      <c r="DO55" s="335"/>
      <c r="DP55" s="335"/>
      <c r="DQ55" s="335"/>
      <c r="DR55" s="335"/>
      <c r="DS55" s="335"/>
      <c r="DT55" s="335"/>
      <c r="DU55" s="335"/>
      <c r="DV55" s="335"/>
      <c r="DW55" s="335"/>
      <c r="DX55" s="335"/>
      <c r="DY55" s="335"/>
      <c r="DZ55" s="335"/>
      <c r="EA55" s="335"/>
      <c r="EB55" s="335"/>
      <c r="EC55" s="335"/>
      <c r="ED55" s="335"/>
      <c r="EE55" s="335"/>
      <c r="EF55" s="335"/>
      <c r="EG55" s="335"/>
      <c r="EH55" s="335"/>
      <c r="EI55" s="335"/>
      <c r="EJ55" s="335"/>
      <c r="EK55" s="335"/>
      <c r="EL55" s="335"/>
      <c r="EM55" s="335"/>
      <c r="EN55" s="335"/>
      <c r="EO55" s="335"/>
      <c r="EP55" s="335"/>
      <c r="EQ55" s="335"/>
      <c r="ER55" s="335"/>
      <c r="ES55" s="335"/>
      <c r="ET55" s="335"/>
      <c r="EU55" s="335"/>
      <c r="EV55" s="335"/>
      <c r="EW55" s="335"/>
      <c r="EX55" s="335"/>
      <c r="EY55" s="335"/>
      <c r="EZ55" s="335"/>
      <c r="FA55" s="335"/>
      <c r="FB55" s="335"/>
      <c r="FC55" s="335"/>
      <c r="FD55" s="335"/>
      <c r="FE55" s="335"/>
      <c r="FF55" s="335"/>
      <c r="FG55" s="335"/>
      <c r="FH55" s="335"/>
      <c r="FI55" s="335"/>
      <c r="FJ55" s="335"/>
      <c r="FK55" s="335"/>
      <c r="FL55" s="335"/>
      <c r="FM55" s="335"/>
      <c r="FN55" s="335"/>
      <c r="FO55" s="335"/>
      <c r="FP55" s="335"/>
      <c r="FQ55" s="335"/>
      <c r="FR55" s="335"/>
      <c r="FS55" s="335"/>
      <c r="FT55" s="335"/>
      <c r="FU55" s="335"/>
      <c r="FV55" s="335"/>
      <c r="FW55" s="335"/>
      <c r="FX55" s="335"/>
      <c r="FY55" s="335"/>
      <c r="FZ55" s="335"/>
      <c r="GA55" s="335"/>
      <c r="GB55" s="335"/>
      <c r="GC55" s="335"/>
      <c r="GD55" s="335"/>
      <c r="GE55" s="335"/>
      <c r="GF55" s="335"/>
      <c r="GG55" s="335"/>
      <c r="GH55" s="335"/>
      <c r="GI55" s="335"/>
      <c r="GJ55" s="335"/>
      <c r="GK55" s="335"/>
      <c r="GL55" s="335"/>
      <c r="GM55" s="335"/>
      <c r="GN55" s="335"/>
      <c r="GO55" s="335"/>
      <c r="GP55" s="335"/>
      <c r="GQ55" s="335"/>
      <c r="GR55" s="335"/>
      <c r="GS55" s="335"/>
      <c r="GT55" s="335"/>
      <c r="GU55" s="335"/>
      <c r="GV55" s="335"/>
      <c r="GW55" s="335"/>
      <c r="GX55" s="335"/>
      <c r="GY55" s="335"/>
      <c r="GZ55" s="335"/>
      <c r="HA55" s="335"/>
      <c r="HB55" s="335"/>
      <c r="HC55" s="335"/>
      <c r="HD55" s="335"/>
      <c r="HE55" s="335"/>
      <c r="HF55" s="335"/>
      <c r="HG55" s="335"/>
      <c r="HH55" s="335"/>
      <c r="HI55" s="335"/>
      <c r="HJ55" s="335"/>
      <c r="HK55" s="335"/>
      <c r="HL55" s="335"/>
      <c r="HM55" s="335"/>
    </row>
    <row r="56" spans="1:236" x14ac:dyDescent="0.25">
      <c r="A56" s="335"/>
      <c r="B56" s="335"/>
      <c r="C56" s="335"/>
      <c r="D56" s="362"/>
      <c r="E56" s="397"/>
      <c r="F56" s="385"/>
      <c r="G56" s="385"/>
      <c r="H56" s="385"/>
      <c r="I56" s="385"/>
      <c r="J56" s="382"/>
      <c r="K56" s="366"/>
      <c r="L56" s="385"/>
      <c r="M56" s="385"/>
      <c r="N56" s="385"/>
      <c r="O56" s="385"/>
      <c r="P56" s="417"/>
      <c r="Q56" s="385"/>
      <c r="R56" s="382"/>
      <c r="S56" s="376"/>
      <c r="T56" s="377"/>
      <c r="U56" s="335"/>
      <c r="V56" s="378"/>
      <c r="W56" s="335"/>
      <c r="X56" s="335"/>
      <c r="Y56" s="335"/>
      <c r="Z56" s="335"/>
      <c r="AA56" s="335"/>
      <c r="AB56" s="335"/>
      <c r="AC56" s="335"/>
      <c r="AD56" s="335"/>
      <c r="AE56" s="335"/>
      <c r="AF56" s="335"/>
      <c r="AG56" s="335"/>
      <c r="AH56" s="335"/>
      <c r="AI56" s="335"/>
      <c r="AJ56" s="335"/>
      <c r="AK56" s="335"/>
      <c r="AL56" s="335"/>
      <c r="AM56" s="335"/>
      <c r="AN56" s="335"/>
      <c r="AO56" s="335"/>
      <c r="AP56" s="335"/>
      <c r="AQ56" s="335"/>
      <c r="AR56" s="335"/>
      <c r="AS56" s="335"/>
      <c r="AT56" s="335"/>
      <c r="AU56" s="335"/>
      <c r="AV56" s="335"/>
      <c r="AW56" s="335"/>
      <c r="AX56" s="335"/>
      <c r="AY56" s="335"/>
      <c r="AZ56" s="335"/>
      <c r="BA56" s="335"/>
      <c r="BB56" s="335"/>
      <c r="BC56" s="335"/>
      <c r="BD56" s="335"/>
      <c r="BE56" s="335"/>
      <c r="BF56" s="335"/>
      <c r="BG56" s="335"/>
      <c r="BH56" s="335"/>
      <c r="BI56" s="335"/>
      <c r="BJ56" s="335"/>
      <c r="BK56" s="335"/>
      <c r="BL56" s="335"/>
      <c r="BM56" s="335"/>
      <c r="BN56" s="335"/>
      <c r="BO56" s="335"/>
      <c r="BP56" s="335"/>
      <c r="BQ56" s="335"/>
      <c r="BR56" s="335"/>
      <c r="BS56" s="335"/>
      <c r="BT56" s="335"/>
      <c r="BU56" s="335"/>
      <c r="BV56" s="335"/>
      <c r="BW56" s="335"/>
      <c r="BX56" s="335"/>
      <c r="BY56" s="335"/>
      <c r="BZ56" s="335"/>
      <c r="CA56" s="335"/>
      <c r="CB56" s="335"/>
      <c r="CC56" s="335"/>
      <c r="CD56" s="335"/>
      <c r="CE56" s="335"/>
      <c r="CF56" s="335"/>
      <c r="CG56" s="335"/>
      <c r="CH56" s="335"/>
      <c r="CI56" s="335"/>
      <c r="CJ56" s="335"/>
      <c r="CK56" s="335"/>
      <c r="CL56" s="335"/>
      <c r="CM56" s="335"/>
      <c r="CN56" s="335"/>
      <c r="CO56" s="335"/>
      <c r="CP56" s="335"/>
      <c r="CQ56" s="335"/>
      <c r="CR56" s="335"/>
      <c r="CS56" s="335"/>
      <c r="CT56" s="335"/>
      <c r="CU56" s="335"/>
      <c r="CV56" s="335"/>
      <c r="CW56" s="335"/>
      <c r="CX56" s="335"/>
      <c r="CY56" s="335"/>
      <c r="CZ56" s="335"/>
      <c r="DA56" s="335"/>
      <c r="DB56" s="335"/>
      <c r="DC56" s="335"/>
      <c r="DD56" s="335"/>
      <c r="DE56" s="335"/>
      <c r="DF56" s="335"/>
      <c r="DG56" s="335"/>
      <c r="DH56" s="335"/>
      <c r="DI56" s="335"/>
      <c r="DJ56" s="335"/>
      <c r="DK56" s="335"/>
      <c r="DL56" s="335"/>
      <c r="DM56" s="335"/>
      <c r="DN56" s="335"/>
      <c r="DO56" s="335"/>
      <c r="DP56" s="335"/>
      <c r="DQ56" s="335"/>
      <c r="DR56" s="335"/>
      <c r="DS56" s="335"/>
      <c r="DT56" s="335"/>
      <c r="DU56" s="335"/>
      <c r="DV56" s="335"/>
      <c r="DW56" s="335"/>
      <c r="DX56" s="335"/>
      <c r="DY56" s="335"/>
      <c r="DZ56" s="335"/>
      <c r="EA56" s="335"/>
      <c r="EB56" s="335"/>
      <c r="EC56" s="335"/>
      <c r="ED56" s="335"/>
      <c r="EE56" s="335"/>
      <c r="EF56" s="335"/>
      <c r="EG56" s="335"/>
      <c r="EH56" s="335"/>
      <c r="EI56" s="335"/>
      <c r="EJ56" s="335"/>
      <c r="EK56" s="335"/>
      <c r="EL56" s="335"/>
      <c r="EM56" s="335"/>
      <c r="EN56" s="335"/>
      <c r="EO56" s="335"/>
      <c r="EP56" s="335"/>
      <c r="EQ56" s="335"/>
      <c r="ER56" s="335"/>
      <c r="ES56" s="335"/>
      <c r="ET56" s="335"/>
      <c r="EU56" s="335"/>
      <c r="EV56" s="335"/>
      <c r="EW56" s="335"/>
      <c r="EX56" s="335"/>
      <c r="EY56" s="335"/>
      <c r="EZ56" s="335"/>
      <c r="FA56" s="335"/>
      <c r="FB56" s="335"/>
      <c r="FC56" s="335"/>
      <c r="FD56" s="335"/>
      <c r="FE56" s="335"/>
      <c r="FF56" s="335"/>
      <c r="FG56" s="335"/>
      <c r="FH56" s="335"/>
      <c r="FI56" s="335"/>
      <c r="FJ56" s="335"/>
      <c r="FK56" s="335"/>
      <c r="FL56" s="335"/>
      <c r="FM56" s="335"/>
      <c r="FN56" s="335"/>
      <c r="FO56" s="335"/>
      <c r="FP56" s="335"/>
      <c r="FQ56" s="335"/>
      <c r="FR56" s="335"/>
      <c r="FS56" s="335"/>
      <c r="FT56" s="335"/>
      <c r="FU56" s="335"/>
      <c r="FV56" s="335"/>
      <c r="FW56" s="335"/>
      <c r="FX56" s="335"/>
      <c r="FY56" s="335"/>
      <c r="FZ56" s="335"/>
      <c r="GA56" s="335"/>
      <c r="GB56" s="335"/>
      <c r="GC56" s="335"/>
      <c r="GD56" s="335"/>
      <c r="GE56" s="335"/>
      <c r="GF56" s="335"/>
      <c r="GG56" s="335"/>
      <c r="GH56" s="335"/>
      <c r="GI56" s="335"/>
      <c r="GJ56" s="335"/>
      <c r="GK56" s="335"/>
      <c r="GL56" s="335"/>
      <c r="GM56" s="335"/>
      <c r="GN56" s="335"/>
      <c r="GO56" s="335"/>
      <c r="GP56" s="335"/>
      <c r="GQ56" s="335"/>
      <c r="GR56" s="335"/>
      <c r="GS56" s="335"/>
      <c r="GT56" s="335"/>
      <c r="GU56" s="335"/>
      <c r="GV56" s="335"/>
      <c r="GW56" s="335"/>
      <c r="GX56" s="335"/>
      <c r="GY56" s="335"/>
      <c r="GZ56" s="335"/>
      <c r="HA56" s="335"/>
      <c r="HB56" s="335"/>
      <c r="HC56" s="335"/>
      <c r="HD56" s="335"/>
      <c r="HE56" s="335"/>
      <c r="HF56" s="335"/>
      <c r="HG56" s="335"/>
      <c r="HH56" s="335"/>
      <c r="HI56" s="335"/>
      <c r="HJ56" s="335"/>
      <c r="HK56" s="335"/>
      <c r="HL56" s="335"/>
      <c r="HM56" s="335"/>
    </row>
    <row r="57" spans="1:236" x14ac:dyDescent="0.25">
      <c r="A57" s="446" t="s">
        <v>94</v>
      </c>
      <c r="B57" s="379"/>
      <c r="C57" s="379"/>
      <c r="D57" s="379"/>
      <c r="E57" s="379"/>
      <c r="F57" s="379"/>
      <c r="G57" s="379"/>
      <c r="H57" s="379"/>
      <c r="I57" s="379"/>
      <c r="J57" s="379"/>
      <c r="K57" s="379"/>
      <c r="L57" s="418">
        <f>L23+L55</f>
        <v>0</v>
      </c>
      <c r="M57" s="418">
        <f>M23+M55</f>
        <v>0</v>
      </c>
      <c r="N57" s="418">
        <f>N23+N55</f>
        <v>207.47</v>
      </c>
      <c r="O57" s="419">
        <f>O23+O55</f>
        <v>207.47</v>
      </c>
      <c r="P57" s="419"/>
      <c r="Q57" s="385"/>
      <c r="R57" s="442"/>
      <c r="S57" s="376"/>
      <c r="T57" s="377"/>
      <c r="U57" s="335"/>
      <c r="V57" s="376"/>
      <c r="W57" s="335"/>
      <c r="X57" s="335"/>
      <c r="Y57" s="335"/>
      <c r="Z57" s="335"/>
      <c r="AA57" s="335"/>
      <c r="AB57" s="335"/>
      <c r="AC57" s="335"/>
      <c r="AD57" s="335"/>
      <c r="AE57" s="335"/>
      <c r="AF57" s="335"/>
      <c r="AG57" s="335"/>
      <c r="AH57" s="335"/>
      <c r="AI57" s="335"/>
      <c r="AJ57" s="335"/>
      <c r="AK57" s="335"/>
      <c r="AL57" s="335"/>
      <c r="AM57" s="335"/>
      <c r="AN57" s="335"/>
      <c r="AO57" s="335"/>
      <c r="AP57" s="335"/>
      <c r="AQ57" s="335"/>
      <c r="AR57" s="335"/>
      <c r="AS57" s="335"/>
      <c r="AT57" s="335"/>
      <c r="AU57" s="335"/>
      <c r="AV57" s="335"/>
      <c r="AW57" s="335"/>
      <c r="AX57" s="335"/>
      <c r="AY57" s="335"/>
      <c r="AZ57" s="335"/>
      <c r="BA57" s="335"/>
      <c r="BB57" s="335"/>
      <c r="BC57" s="335"/>
      <c r="BD57" s="335"/>
      <c r="BE57" s="335"/>
      <c r="BF57" s="335"/>
      <c r="BG57" s="335"/>
      <c r="BH57" s="335"/>
      <c r="BI57" s="335"/>
      <c r="BJ57" s="335"/>
      <c r="BK57" s="335"/>
      <c r="BL57" s="335"/>
      <c r="BM57" s="335"/>
      <c r="BN57" s="335"/>
      <c r="BO57" s="335"/>
      <c r="BP57" s="335"/>
      <c r="BQ57" s="335"/>
      <c r="BR57" s="335"/>
      <c r="BS57" s="335"/>
      <c r="BT57" s="335"/>
      <c r="BU57" s="335"/>
      <c r="BV57" s="335"/>
      <c r="BW57" s="335"/>
      <c r="BX57" s="335"/>
      <c r="BY57" s="335"/>
      <c r="BZ57" s="335"/>
      <c r="CA57" s="335"/>
      <c r="CB57" s="335"/>
      <c r="CC57" s="335"/>
      <c r="CD57" s="335"/>
      <c r="CE57" s="335"/>
      <c r="CF57" s="335"/>
      <c r="CG57" s="335"/>
      <c r="CH57" s="335"/>
      <c r="CI57" s="335"/>
      <c r="CJ57" s="335"/>
      <c r="CK57" s="335"/>
      <c r="CL57" s="335"/>
      <c r="CM57" s="335"/>
      <c r="CN57" s="335"/>
      <c r="CO57" s="335"/>
      <c r="CP57" s="335"/>
      <c r="CQ57" s="335"/>
      <c r="CR57" s="335"/>
      <c r="CS57" s="335"/>
      <c r="CT57" s="335"/>
      <c r="CU57" s="335"/>
      <c r="CV57" s="335"/>
      <c r="CW57" s="335"/>
      <c r="CX57" s="335"/>
      <c r="CY57" s="335"/>
      <c r="CZ57" s="335"/>
      <c r="DA57" s="335"/>
      <c r="DB57" s="335"/>
      <c r="DC57" s="335"/>
      <c r="DD57" s="335"/>
      <c r="DE57" s="335"/>
      <c r="DF57" s="335"/>
      <c r="DG57" s="335"/>
      <c r="DH57" s="335"/>
      <c r="DI57" s="335"/>
      <c r="DJ57" s="335"/>
      <c r="DK57" s="335"/>
      <c r="DL57" s="335"/>
      <c r="DM57" s="335"/>
      <c r="DN57" s="335"/>
      <c r="DO57" s="335"/>
      <c r="DP57" s="335"/>
      <c r="DQ57" s="335"/>
      <c r="DR57" s="335"/>
      <c r="DS57" s="335"/>
      <c r="DT57" s="335"/>
      <c r="DU57" s="335"/>
      <c r="DV57" s="335"/>
      <c r="DW57" s="335"/>
      <c r="DX57" s="335"/>
      <c r="DY57" s="335"/>
      <c r="DZ57" s="335"/>
      <c r="EA57" s="335"/>
      <c r="EB57" s="335"/>
      <c r="EC57" s="335"/>
      <c r="ED57" s="335"/>
      <c r="EE57" s="335"/>
      <c r="EF57" s="335"/>
      <c r="EG57" s="335"/>
      <c r="EH57" s="335"/>
      <c r="EI57" s="335"/>
      <c r="EJ57" s="335"/>
      <c r="EK57" s="335"/>
      <c r="EL57" s="335"/>
      <c r="EM57" s="335"/>
      <c r="EN57" s="335"/>
      <c r="EO57" s="335"/>
      <c r="EP57" s="335"/>
      <c r="EQ57" s="335"/>
      <c r="ER57" s="335"/>
      <c r="ES57" s="335"/>
      <c r="ET57" s="335"/>
      <c r="EU57" s="335"/>
      <c r="EV57" s="335"/>
      <c r="EW57" s="335"/>
      <c r="EX57" s="335"/>
      <c r="EY57" s="335"/>
      <c r="EZ57" s="335"/>
      <c r="FA57" s="335"/>
      <c r="FB57" s="335"/>
      <c r="FC57" s="335"/>
      <c r="FD57" s="335"/>
      <c r="FE57" s="335"/>
      <c r="FF57" s="335"/>
      <c r="FG57" s="335"/>
      <c r="FH57" s="335"/>
      <c r="FI57" s="335"/>
      <c r="FJ57" s="335"/>
      <c r="FK57" s="335"/>
      <c r="FL57" s="335"/>
      <c r="FM57" s="335"/>
      <c r="FN57" s="335"/>
      <c r="FO57" s="335"/>
      <c r="FP57" s="335"/>
      <c r="FQ57" s="335"/>
      <c r="FR57" s="335"/>
      <c r="FS57" s="335"/>
      <c r="FT57" s="335"/>
      <c r="FU57" s="335"/>
      <c r="FV57" s="335"/>
      <c r="FW57" s="335"/>
      <c r="FX57" s="335"/>
      <c r="FY57" s="335"/>
      <c r="FZ57" s="335"/>
      <c r="GA57" s="335"/>
      <c r="GB57" s="335"/>
      <c r="GC57" s="335"/>
      <c r="GD57" s="335"/>
      <c r="GE57" s="335"/>
      <c r="GF57" s="335"/>
      <c r="GG57" s="335"/>
      <c r="GH57" s="335"/>
      <c r="GI57" s="335"/>
      <c r="GJ57" s="335"/>
      <c r="GK57" s="335"/>
      <c r="GL57" s="335"/>
      <c r="GM57" s="335"/>
      <c r="GN57" s="335"/>
      <c r="GO57" s="335"/>
      <c r="GP57" s="335"/>
      <c r="GQ57" s="335"/>
      <c r="GR57" s="335"/>
      <c r="GS57" s="335"/>
      <c r="GT57" s="335"/>
      <c r="GU57" s="335"/>
      <c r="GV57" s="335"/>
      <c r="GW57" s="335"/>
      <c r="GX57" s="335"/>
      <c r="GY57" s="335"/>
      <c r="GZ57" s="335"/>
      <c r="HA57" s="335"/>
      <c r="HB57" s="335"/>
      <c r="HC57" s="335"/>
      <c r="HD57" s="335"/>
      <c r="HE57" s="335"/>
      <c r="HF57" s="335"/>
      <c r="HG57" s="335"/>
      <c r="HH57" s="335"/>
      <c r="HI57" s="335"/>
      <c r="HJ57" s="335"/>
      <c r="HK57" s="335"/>
      <c r="HL57" s="335"/>
      <c r="HM57" s="335"/>
    </row>
    <row r="58" spans="1:236" x14ac:dyDescent="0.25">
      <c r="A58" s="335"/>
      <c r="B58" s="335"/>
      <c r="C58" s="335"/>
      <c r="D58" s="335"/>
      <c r="E58" s="335"/>
      <c r="F58" s="335"/>
      <c r="G58" s="335"/>
      <c r="H58" s="335"/>
      <c r="I58" s="335"/>
      <c r="J58" s="335"/>
      <c r="K58" s="335"/>
      <c r="L58" s="335"/>
      <c r="M58" s="335"/>
      <c r="Q58" s="383"/>
      <c r="R58" s="383"/>
      <c r="S58" s="383"/>
      <c r="T58" s="416"/>
      <c r="U58" s="335"/>
      <c r="V58" s="335"/>
      <c r="W58" s="335"/>
      <c r="X58" s="335"/>
      <c r="Y58" s="335"/>
      <c r="Z58" s="335"/>
      <c r="AA58" s="335"/>
      <c r="AB58" s="335"/>
      <c r="AC58" s="335"/>
      <c r="AD58" s="335"/>
      <c r="AE58" s="335"/>
      <c r="AF58" s="335"/>
      <c r="AG58" s="335"/>
      <c r="AH58" s="335"/>
      <c r="AI58" s="335"/>
      <c r="AJ58" s="335"/>
      <c r="AK58" s="335"/>
      <c r="AL58" s="335"/>
      <c r="AM58" s="335"/>
      <c r="AN58" s="335"/>
      <c r="AO58" s="335"/>
      <c r="AP58" s="335"/>
      <c r="AQ58" s="335"/>
      <c r="AR58" s="335"/>
      <c r="AS58" s="335"/>
      <c r="AT58" s="335"/>
      <c r="AU58" s="335"/>
      <c r="AV58" s="335"/>
      <c r="AW58" s="335"/>
      <c r="AX58" s="335"/>
      <c r="AY58" s="335"/>
      <c r="AZ58" s="335"/>
      <c r="BA58" s="335"/>
      <c r="BB58" s="335"/>
      <c r="BC58" s="335"/>
      <c r="BD58" s="335"/>
      <c r="BE58" s="335"/>
      <c r="BF58" s="335"/>
      <c r="BG58" s="335"/>
      <c r="BH58" s="335"/>
      <c r="BI58" s="335"/>
      <c r="BJ58" s="335"/>
      <c r="BK58" s="335"/>
      <c r="BL58" s="335"/>
      <c r="BM58" s="335"/>
      <c r="BN58" s="335"/>
      <c r="BO58" s="335"/>
      <c r="BP58" s="335"/>
      <c r="BQ58" s="335"/>
      <c r="BR58" s="335"/>
      <c r="BS58" s="335"/>
      <c r="BT58" s="335"/>
      <c r="BU58" s="335"/>
      <c r="BV58" s="335"/>
      <c r="BW58" s="335"/>
      <c r="BX58" s="335"/>
      <c r="BY58" s="335"/>
      <c r="BZ58" s="335"/>
      <c r="CA58" s="335"/>
      <c r="CB58" s="335"/>
      <c r="CC58" s="335"/>
      <c r="CD58" s="335"/>
      <c r="CE58" s="335"/>
      <c r="CF58" s="335"/>
      <c r="CG58" s="335"/>
      <c r="CH58" s="335"/>
      <c r="CI58" s="335"/>
      <c r="CJ58" s="335"/>
      <c r="CK58" s="335"/>
      <c r="CL58" s="335"/>
      <c r="CM58" s="335"/>
      <c r="CN58" s="335"/>
      <c r="CO58" s="335"/>
      <c r="CP58" s="335"/>
      <c r="CQ58" s="335"/>
      <c r="CR58" s="335"/>
      <c r="CS58" s="335"/>
      <c r="CT58" s="335"/>
      <c r="CU58" s="335"/>
      <c r="CV58" s="335"/>
      <c r="CW58" s="335"/>
      <c r="CX58" s="335"/>
      <c r="CY58" s="335"/>
      <c r="CZ58" s="335"/>
      <c r="DA58" s="335"/>
      <c r="DB58" s="335"/>
      <c r="DC58" s="335"/>
      <c r="DD58" s="335"/>
      <c r="DE58" s="335"/>
      <c r="DF58" s="335"/>
      <c r="DG58" s="335"/>
      <c r="DH58" s="335"/>
      <c r="DI58" s="335"/>
      <c r="DJ58" s="335"/>
      <c r="DK58" s="335"/>
      <c r="DL58" s="335"/>
      <c r="DM58" s="335"/>
      <c r="DN58" s="335"/>
      <c r="DO58" s="335"/>
      <c r="DP58" s="335"/>
      <c r="DQ58" s="335"/>
      <c r="DR58" s="335"/>
      <c r="DS58" s="335"/>
      <c r="DT58" s="335"/>
      <c r="DU58" s="335"/>
      <c r="DV58" s="335"/>
      <c r="DW58" s="335"/>
      <c r="DX58" s="335"/>
      <c r="DY58" s="335"/>
      <c r="DZ58" s="335"/>
      <c r="EA58" s="335"/>
      <c r="EB58" s="335"/>
      <c r="EC58" s="335"/>
      <c r="ED58" s="335"/>
      <c r="EE58" s="335"/>
      <c r="EF58" s="335"/>
      <c r="EG58" s="335"/>
      <c r="EH58" s="335"/>
      <c r="EI58" s="335"/>
      <c r="EJ58" s="335"/>
      <c r="EK58" s="335"/>
      <c r="EL58" s="335"/>
      <c r="EM58" s="335"/>
      <c r="EN58" s="335"/>
      <c r="EO58" s="335"/>
      <c r="EP58" s="335"/>
      <c r="EQ58" s="335"/>
      <c r="ER58" s="335"/>
      <c r="ES58" s="335"/>
      <c r="ET58" s="335"/>
      <c r="EU58" s="335"/>
      <c r="EV58" s="335"/>
      <c r="EW58" s="335"/>
      <c r="EX58" s="335"/>
      <c r="EY58" s="335"/>
      <c r="EZ58" s="335"/>
      <c r="FA58" s="335"/>
      <c r="FB58" s="335"/>
      <c r="FC58" s="335"/>
      <c r="FD58" s="335"/>
      <c r="FE58" s="335"/>
      <c r="FF58" s="335"/>
      <c r="FG58" s="335"/>
      <c r="FH58" s="335"/>
      <c r="FI58" s="335"/>
      <c r="FJ58" s="335"/>
      <c r="FK58" s="335"/>
      <c r="FL58" s="335"/>
      <c r="FM58" s="335"/>
      <c r="FN58" s="335"/>
      <c r="FO58" s="335"/>
      <c r="FP58" s="335"/>
      <c r="FQ58" s="335"/>
      <c r="FR58" s="335"/>
      <c r="FS58" s="335"/>
      <c r="FT58" s="335"/>
      <c r="FU58" s="335"/>
      <c r="FV58" s="335"/>
      <c r="FW58" s="335"/>
      <c r="FX58" s="335"/>
      <c r="FY58" s="335"/>
      <c r="FZ58" s="335"/>
      <c r="GA58" s="335"/>
      <c r="GB58" s="335"/>
      <c r="GC58" s="335"/>
      <c r="GD58" s="335"/>
      <c r="GE58" s="335"/>
      <c r="GF58" s="335"/>
      <c r="GG58" s="335"/>
      <c r="GH58" s="335"/>
      <c r="GI58" s="335"/>
      <c r="GJ58" s="335"/>
      <c r="GK58" s="335"/>
      <c r="GL58" s="335"/>
      <c r="GM58" s="335"/>
      <c r="GN58" s="335"/>
      <c r="GO58" s="335"/>
      <c r="GP58" s="335"/>
      <c r="GQ58" s="335"/>
      <c r="GR58" s="335"/>
      <c r="GS58" s="335"/>
      <c r="GT58" s="335"/>
      <c r="GU58" s="335"/>
      <c r="GV58" s="335"/>
      <c r="GW58" s="335"/>
      <c r="GX58" s="335"/>
      <c r="GY58" s="335"/>
      <c r="GZ58" s="335"/>
      <c r="HA58" s="335"/>
      <c r="HB58" s="335"/>
      <c r="HC58" s="335"/>
      <c r="HD58" s="335"/>
      <c r="HE58" s="335"/>
      <c r="HF58" s="335"/>
      <c r="HG58" s="335"/>
      <c r="HH58" s="335"/>
      <c r="HI58" s="335"/>
      <c r="HJ58" s="335"/>
      <c r="HK58" s="335"/>
      <c r="HL58" s="335"/>
      <c r="HM58" s="335"/>
    </row>
    <row r="59" spans="1:236" x14ac:dyDescent="0.25">
      <c r="A59" s="335"/>
      <c r="B59" s="335"/>
      <c r="C59" s="335"/>
      <c r="D59" s="335"/>
      <c r="E59" s="335"/>
      <c r="F59" s="335"/>
      <c r="G59" s="335"/>
      <c r="H59" s="335"/>
      <c r="I59" s="335"/>
      <c r="J59" s="335"/>
      <c r="K59" s="335"/>
      <c r="L59" s="335"/>
      <c r="M59" s="335"/>
      <c r="Q59" s="383"/>
      <c r="R59" s="383"/>
      <c r="S59" s="383"/>
      <c r="T59" s="416"/>
      <c r="U59" s="335"/>
      <c r="V59" s="335"/>
      <c r="W59" s="335"/>
      <c r="X59" s="335"/>
      <c r="Y59" s="335"/>
      <c r="Z59" s="335"/>
      <c r="AA59" s="335"/>
      <c r="AB59" s="335"/>
      <c r="AC59" s="335"/>
      <c r="AD59" s="335"/>
      <c r="AE59" s="335"/>
      <c r="AF59" s="335"/>
      <c r="AG59" s="335"/>
      <c r="AH59" s="335"/>
      <c r="AI59" s="335"/>
      <c r="AJ59" s="335"/>
      <c r="AK59" s="335"/>
      <c r="AL59" s="335"/>
      <c r="AM59" s="335"/>
      <c r="AN59" s="335"/>
      <c r="AO59" s="335"/>
      <c r="AP59" s="335"/>
      <c r="AQ59" s="335"/>
      <c r="AR59" s="335"/>
      <c r="AS59" s="335"/>
      <c r="AT59" s="335"/>
      <c r="AU59" s="335"/>
      <c r="AV59" s="335"/>
      <c r="AW59" s="335"/>
      <c r="AX59" s="335"/>
      <c r="AY59" s="335"/>
      <c r="AZ59" s="335"/>
      <c r="BA59" s="335"/>
      <c r="BB59" s="335"/>
      <c r="BC59" s="335"/>
      <c r="BD59" s="335"/>
      <c r="BE59" s="335"/>
      <c r="BF59" s="335"/>
      <c r="BG59" s="335"/>
      <c r="BH59" s="335"/>
      <c r="BI59" s="335"/>
      <c r="BJ59" s="335"/>
      <c r="BK59" s="335"/>
      <c r="BL59" s="335"/>
      <c r="BM59" s="335"/>
      <c r="BN59" s="335"/>
      <c r="BO59" s="335"/>
      <c r="BP59" s="335"/>
      <c r="BQ59" s="335"/>
      <c r="BR59" s="335"/>
      <c r="BS59" s="335"/>
      <c r="BT59" s="335"/>
      <c r="BU59" s="335"/>
      <c r="BV59" s="335"/>
      <c r="BW59" s="335"/>
      <c r="BX59" s="335"/>
      <c r="BY59" s="335"/>
      <c r="BZ59" s="335"/>
      <c r="CA59" s="335"/>
      <c r="CB59" s="335"/>
      <c r="CC59" s="335"/>
      <c r="CD59" s="335"/>
      <c r="CE59" s="335"/>
      <c r="CF59" s="335"/>
      <c r="CG59" s="335"/>
      <c r="CH59" s="335"/>
      <c r="CI59" s="335"/>
      <c r="CJ59" s="335"/>
      <c r="CK59" s="335"/>
      <c r="CL59" s="335"/>
      <c r="CM59" s="335"/>
      <c r="CN59" s="335"/>
      <c r="CO59" s="335"/>
      <c r="CP59" s="335"/>
      <c r="CQ59" s="335"/>
      <c r="CR59" s="335"/>
      <c r="CS59" s="335"/>
      <c r="CT59" s="335"/>
      <c r="CU59" s="335"/>
      <c r="CV59" s="335"/>
      <c r="CW59" s="335"/>
      <c r="CX59" s="335"/>
      <c r="CY59" s="335"/>
      <c r="CZ59" s="335"/>
      <c r="DA59" s="335"/>
      <c r="DB59" s="335"/>
      <c r="DC59" s="335"/>
      <c r="DD59" s="335"/>
      <c r="DE59" s="335"/>
      <c r="DF59" s="335"/>
      <c r="DG59" s="335"/>
      <c r="DH59" s="335"/>
      <c r="DI59" s="335"/>
      <c r="DJ59" s="335"/>
      <c r="DK59" s="335"/>
      <c r="DL59" s="335"/>
      <c r="DM59" s="335"/>
      <c r="DN59" s="335"/>
      <c r="DO59" s="335"/>
      <c r="DP59" s="335"/>
      <c r="DQ59" s="335"/>
      <c r="DR59" s="335"/>
      <c r="DS59" s="335"/>
      <c r="DT59" s="335"/>
      <c r="DU59" s="335"/>
      <c r="DV59" s="335"/>
      <c r="DW59" s="335"/>
      <c r="DX59" s="335"/>
      <c r="DY59" s="335"/>
      <c r="DZ59" s="335"/>
      <c r="EA59" s="335"/>
      <c r="EB59" s="335"/>
      <c r="EC59" s="335"/>
      <c r="ED59" s="335"/>
      <c r="EE59" s="335"/>
      <c r="EF59" s="335"/>
      <c r="EG59" s="335"/>
      <c r="EH59" s="335"/>
      <c r="EI59" s="335"/>
      <c r="EJ59" s="335"/>
      <c r="EK59" s="335"/>
      <c r="EL59" s="335"/>
      <c r="EM59" s="335"/>
      <c r="EN59" s="335"/>
      <c r="EO59" s="335"/>
      <c r="EP59" s="335"/>
      <c r="EQ59" s="335"/>
      <c r="ER59" s="335"/>
      <c r="ES59" s="335"/>
      <c r="ET59" s="335"/>
      <c r="EU59" s="335"/>
      <c r="EV59" s="335"/>
      <c r="EW59" s="335"/>
      <c r="EX59" s="335"/>
      <c r="EY59" s="335"/>
      <c r="EZ59" s="335"/>
      <c r="FA59" s="335"/>
      <c r="FB59" s="335"/>
      <c r="FC59" s="335"/>
      <c r="FD59" s="335"/>
      <c r="FE59" s="335"/>
      <c r="FF59" s="335"/>
      <c r="FG59" s="335"/>
      <c r="FH59" s="335"/>
      <c r="FI59" s="335"/>
      <c r="FJ59" s="335"/>
      <c r="FK59" s="335"/>
      <c r="FL59" s="335"/>
      <c r="FM59" s="335"/>
      <c r="FN59" s="335"/>
      <c r="FO59" s="335"/>
      <c r="FP59" s="335"/>
      <c r="FQ59" s="335"/>
      <c r="FR59" s="335"/>
      <c r="FS59" s="335"/>
      <c r="FT59" s="335"/>
      <c r="FU59" s="335"/>
      <c r="FV59" s="335"/>
      <c r="FW59" s="335"/>
      <c r="FX59" s="335"/>
      <c r="FY59" s="335"/>
      <c r="FZ59" s="335"/>
      <c r="GA59" s="335"/>
      <c r="GB59" s="335"/>
      <c r="GC59" s="335"/>
      <c r="GD59" s="335"/>
      <c r="GE59" s="335"/>
      <c r="GF59" s="335"/>
      <c r="GG59" s="335"/>
      <c r="GH59" s="335"/>
      <c r="GI59" s="335"/>
      <c r="GJ59" s="335"/>
      <c r="GK59" s="335"/>
      <c r="GL59" s="335"/>
      <c r="GM59" s="335"/>
      <c r="GN59" s="335"/>
      <c r="GO59" s="335"/>
      <c r="GP59" s="335"/>
      <c r="GQ59" s="335"/>
      <c r="GR59" s="335"/>
      <c r="GS59" s="335"/>
      <c r="GT59" s="335"/>
      <c r="GU59" s="335"/>
      <c r="GV59" s="335"/>
      <c r="GW59" s="335"/>
      <c r="GX59" s="335"/>
      <c r="GY59" s="335"/>
      <c r="GZ59" s="335"/>
      <c r="HA59" s="335"/>
      <c r="HB59" s="335"/>
      <c r="HC59" s="335"/>
      <c r="HD59" s="335"/>
      <c r="HE59" s="335"/>
      <c r="HF59" s="335"/>
      <c r="HG59" s="335"/>
      <c r="HH59" s="335"/>
      <c r="HI59" s="335"/>
      <c r="HJ59" s="335"/>
      <c r="HK59" s="335"/>
      <c r="HL59" s="335"/>
      <c r="HM59" s="335"/>
    </row>
    <row r="60" spans="1:236" x14ac:dyDescent="0.25">
      <c r="A60" s="383" t="s">
        <v>93</v>
      </c>
      <c r="B60" s="335"/>
      <c r="C60" s="335"/>
      <c r="D60" s="335"/>
      <c r="E60" s="335"/>
      <c r="F60" s="335"/>
      <c r="G60" s="335"/>
      <c r="H60" s="335"/>
      <c r="I60" s="335"/>
      <c r="J60" s="335"/>
      <c r="K60" s="335"/>
      <c r="L60" s="335"/>
      <c r="M60" s="335"/>
      <c r="N60" s="335"/>
      <c r="O60" s="377">
        <f>O21+O55</f>
        <v>207.47</v>
      </c>
      <c r="Q60" s="383"/>
      <c r="R60" s="383"/>
      <c r="S60" s="383"/>
      <c r="T60" s="416"/>
      <c r="U60" s="335"/>
      <c r="V60" s="335"/>
      <c r="W60" s="335"/>
      <c r="X60" s="335"/>
      <c r="Y60" s="335"/>
      <c r="Z60" s="335"/>
      <c r="AA60" s="335"/>
      <c r="AB60" s="335"/>
      <c r="AC60" s="335"/>
      <c r="AD60" s="335"/>
      <c r="AE60" s="335"/>
      <c r="AF60" s="335"/>
      <c r="AG60" s="335"/>
      <c r="AH60" s="335"/>
      <c r="AI60" s="335"/>
      <c r="AJ60" s="335"/>
      <c r="AK60" s="335"/>
      <c r="AL60" s="335"/>
      <c r="AM60" s="335"/>
      <c r="AN60" s="335"/>
      <c r="AO60" s="335"/>
      <c r="AP60" s="335"/>
      <c r="AQ60" s="335"/>
      <c r="AR60" s="335"/>
      <c r="AS60" s="335"/>
      <c r="AT60" s="335"/>
      <c r="AU60" s="335"/>
      <c r="AV60" s="335"/>
      <c r="AW60" s="335"/>
      <c r="AX60" s="335"/>
      <c r="AY60" s="335"/>
      <c r="AZ60" s="335"/>
      <c r="BA60" s="335"/>
      <c r="BB60" s="335"/>
      <c r="BC60" s="335"/>
      <c r="BD60" s="335"/>
      <c r="BE60" s="335"/>
      <c r="BF60" s="335"/>
      <c r="BG60" s="335"/>
      <c r="BH60" s="335"/>
      <c r="BI60" s="335"/>
      <c r="BJ60" s="335"/>
      <c r="BK60" s="335"/>
      <c r="BL60" s="335"/>
      <c r="BM60" s="335"/>
      <c r="BN60" s="335"/>
      <c r="BO60" s="335"/>
      <c r="BP60" s="335"/>
      <c r="BQ60" s="335"/>
      <c r="BR60" s="335"/>
      <c r="BS60" s="335"/>
      <c r="BT60" s="335"/>
      <c r="BU60" s="335"/>
      <c r="BV60" s="335"/>
      <c r="BW60" s="335"/>
      <c r="BX60" s="335"/>
      <c r="BY60" s="335"/>
      <c r="BZ60" s="335"/>
      <c r="CA60" s="335"/>
      <c r="CB60" s="335"/>
      <c r="CC60" s="335"/>
      <c r="CD60" s="335"/>
      <c r="CE60" s="335"/>
      <c r="CF60" s="335"/>
      <c r="CG60" s="335"/>
      <c r="CH60" s="335"/>
      <c r="CI60" s="335"/>
      <c r="CJ60" s="335"/>
      <c r="CK60" s="335"/>
      <c r="CL60" s="335"/>
      <c r="CM60" s="335"/>
      <c r="CN60" s="335"/>
      <c r="CO60" s="335"/>
      <c r="CP60" s="335"/>
      <c r="CQ60" s="335"/>
      <c r="CR60" s="335"/>
      <c r="CS60" s="335"/>
      <c r="CT60" s="335"/>
      <c r="CU60" s="335"/>
      <c r="CV60" s="335"/>
      <c r="CW60" s="335"/>
      <c r="CX60" s="335"/>
      <c r="CY60" s="335"/>
      <c r="CZ60" s="335"/>
      <c r="DA60" s="335"/>
      <c r="DB60" s="335"/>
      <c r="DC60" s="335"/>
      <c r="DD60" s="335"/>
      <c r="DE60" s="335"/>
      <c r="DF60" s="335"/>
      <c r="DG60" s="335"/>
      <c r="DH60" s="335"/>
      <c r="DI60" s="335"/>
      <c r="DJ60" s="335"/>
      <c r="DK60" s="335"/>
      <c r="DL60" s="335"/>
      <c r="DM60" s="335"/>
      <c r="DN60" s="335"/>
      <c r="DO60" s="335"/>
      <c r="DP60" s="335"/>
      <c r="DQ60" s="335"/>
      <c r="DR60" s="335"/>
      <c r="DS60" s="335"/>
      <c r="DT60" s="335"/>
      <c r="DU60" s="335"/>
      <c r="DV60" s="335"/>
      <c r="DW60" s="335"/>
      <c r="DX60" s="335"/>
      <c r="DY60" s="335"/>
      <c r="DZ60" s="335"/>
      <c r="EA60" s="335"/>
      <c r="EB60" s="335"/>
      <c r="EC60" s="335"/>
      <c r="ED60" s="335"/>
      <c r="EE60" s="335"/>
      <c r="EF60" s="335"/>
      <c r="EG60" s="335"/>
      <c r="EH60" s="335"/>
      <c r="EI60" s="335"/>
      <c r="EJ60" s="335"/>
      <c r="EK60" s="335"/>
      <c r="EL60" s="335"/>
      <c r="EM60" s="335"/>
      <c r="EN60" s="335"/>
      <c r="EO60" s="335"/>
      <c r="EP60" s="335"/>
      <c r="EQ60" s="335"/>
      <c r="ER60" s="335"/>
      <c r="ES60" s="335"/>
      <c r="ET60" s="335"/>
      <c r="EU60" s="335"/>
      <c r="EV60" s="335"/>
      <c r="EW60" s="335"/>
      <c r="EX60" s="335"/>
      <c r="EY60" s="335"/>
      <c r="EZ60" s="335"/>
      <c r="FA60" s="335"/>
      <c r="FB60" s="335"/>
      <c r="FC60" s="335"/>
      <c r="FD60" s="335"/>
      <c r="FE60" s="335"/>
      <c r="FF60" s="335"/>
      <c r="FG60" s="335"/>
      <c r="FH60" s="335"/>
      <c r="FI60" s="335"/>
      <c r="FJ60" s="335"/>
      <c r="FK60" s="335"/>
      <c r="FL60" s="335"/>
      <c r="FM60" s="335"/>
      <c r="FN60" s="335"/>
      <c r="FO60" s="335"/>
      <c r="FP60" s="335"/>
      <c r="FQ60" s="335"/>
      <c r="FR60" s="335"/>
      <c r="FS60" s="335"/>
      <c r="FT60" s="335"/>
      <c r="FU60" s="335"/>
      <c r="FV60" s="335"/>
      <c r="FW60" s="335"/>
      <c r="FX60" s="335"/>
      <c r="FY60" s="335"/>
      <c r="FZ60" s="335"/>
      <c r="GA60" s="335"/>
      <c r="GB60" s="335"/>
      <c r="GC60" s="335"/>
      <c r="GD60" s="335"/>
      <c r="GE60" s="335"/>
      <c r="GF60" s="335"/>
      <c r="GG60" s="335"/>
      <c r="GH60" s="335"/>
      <c r="GI60" s="335"/>
      <c r="GJ60" s="335"/>
      <c r="GK60" s="335"/>
      <c r="GL60" s="335"/>
      <c r="GM60" s="335"/>
      <c r="GN60" s="335"/>
      <c r="GO60" s="335"/>
      <c r="GP60" s="335"/>
      <c r="GQ60" s="335"/>
      <c r="GR60" s="335"/>
      <c r="GS60" s="335"/>
      <c r="GT60" s="335"/>
      <c r="GU60" s="335"/>
      <c r="GV60" s="335"/>
      <c r="GW60" s="335"/>
      <c r="GX60" s="335"/>
      <c r="GY60" s="335"/>
      <c r="GZ60" s="335"/>
      <c r="HA60" s="335"/>
      <c r="HB60" s="335"/>
      <c r="HC60" s="335"/>
      <c r="HD60" s="335"/>
      <c r="HE60" s="335"/>
      <c r="HF60" s="335"/>
      <c r="HG60" s="335"/>
      <c r="HH60" s="335"/>
      <c r="HI60" s="335"/>
      <c r="HJ60" s="335"/>
      <c r="HK60" s="335"/>
      <c r="HL60" s="335"/>
      <c r="HM60" s="335"/>
    </row>
    <row r="61" spans="1:236" x14ac:dyDescent="0.25">
      <c r="A61" s="383" t="s">
        <v>15</v>
      </c>
      <c r="B61" s="383"/>
      <c r="C61" s="383"/>
      <c r="D61" s="383"/>
      <c r="E61" s="383"/>
      <c r="F61" s="383"/>
      <c r="G61" s="383"/>
      <c r="H61" s="383"/>
      <c r="I61" s="335"/>
      <c r="J61" s="335"/>
      <c r="K61" s="335"/>
      <c r="L61" s="335"/>
      <c r="M61" s="335"/>
      <c r="Q61" s="335"/>
      <c r="R61" s="335"/>
      <c r="S61" s="335"/>
      <c r="T61" s="335"/>
      <c r="U61" s="335"/>
      <c r="V61" s="335"/>
      <c r="W61" s="335"/>
      <c r="X61" s="335"/>
      <c r="Y61" s="335"/>
      <c r="Z61" s="335"/>
      <c r="AA61" s="335"/>
      <c r="AB61" s="335"/>
      <c r="AC61" s="335"/>
      <c r="AD61" s="335"/>
      <c r="AE61" s="335"/>
      <c r="AF61" s="335"/>
      <c r="AG61" s="335"/>
      <c r="AH61" s="335"/>
      <c r="AI61" s="335"/>
      <c r="AJ61" s="335"/>
      <c r="AK61" s="335"/>
      <c r="AL61" s="335"/>
      <c r="AM61" s="335"/>
      <c r="AN61" s="335"/>
      <c r="AO61" s="335"/>
      <c r="AP61" s="335"/>
      <c r="AQ61" s="335"/>
      <c r="AR61" s="335"/>
      <c r="AS61" s="335"/>
      <c r="AT61" s="335"/>
      <c r="AU61" s="335"/>
      <c r="AV61" s="335"/>
      <c r="AW61" s="335"/>
      <c r="AX61" s="335"/>
      <c r="AY61" s="335"/>
      <c r="AZ61" s="335"/>
      <c r="BA61" s="335"/>
      <c r="BB61" s="335"/>
      <c r="BC61" s="335"/>
      <c r="BD61" s="335"/>
      <c r="BE61" s="335"/>
      <c r="BF61" s="335"/>
      <c r="BG61" s="335"/>
      <c r="BH61" s="335"/>
      <c r="BI61" s="335"/>
      <c r="BJ61" s="335"/>
      <c r="BK61" s="335"/>
      <c r="BL61" s="335"/>
      <c r="BM61" s="335"/>
      <c r="BN61" s="335"/>
      <c r="BO61" s="335"/>
      <c r="BP61" s="335"/>
      <c r="BQ61" s="335"/>
      <c r="BR61" s="335"/>
      <c r="BS61" s="335"/>
      <c r="BT61" s="335"/>
      <c r="BU61" s="335"/>
      <c r="BV61" s="335"/>
      <c r="BW61" s="335"/>
      <c r="BX61" s="335"/>
      <c r="BY61" s="335"/>
      <c r="BZ61" s="335"/>
      <c r="CA61" s="335"/>
      <c r="CB61" s="335"/>
      <c r="CC61" s="335"/>
      <c r="CD61" s="335"/>
      <c r="CE61" s="335"/>
      <c r="CF61" s="335"/>
      <c r="CG61" s="335"/>
      <c r="CH61" s="335"/>
      <c r="CI61" s="335"/>
      <c r="CJ61" s="335"/>
      <c r="CK61" s="335"/>
      <c r="CL61" s="335"/>
      <c r="CM61" s="335"/>
      <c r="CN61" s="335"/>
      <c r="CO61" s="335"/>
      <c r="CP61" s="335"/>
      <c r="CQ61" s="335"/>
      <c r="CR61" s="335"/>
      <c r="CS61" s="335"/>
      <c r="CT61" s="335"/>
      <c r="CU61" s="335"/>
      <c r="CV61" s="335"/>
      <c r="CW61" s="335"/>
      <c r="CX61" s="335"/>
      <c r="CY61" s="335"/>
      <c r="CZ61" s="335"/>
      <c r="DA61" s="335"/>
      <c r="DB61" s="335"/>
      <c r="DC61" s="335"/>
      <c r="DD61" s="335"/>
      <c r="DE61" s="335"/>
      <c r="DF61" s="335"/>
      <c r="DG61" s="335"/>
      <c r="DH61" s="335"/>
      <c r="DI61" s="335"/>
      <c r="DJ61" s="335"/>
      <c r="DK61" s="335"/>
      <c r="DL61" s="335"/>
      <c r="DM61" s="335"/>
      <c r="DN61" s="335"/>
      <c r="DO61" s="335"/>
      <c r="DP61" s="335"/>
      <c r="DQ61" s="335"/>
      <c r="DR61" s="335"/>
      <c r="DS61" s="335"/>
      <c r="DT61" s="335"/>
      <c r="DU61" s="335"/>
      <c r="DV61" s="335"/>
      <c r="DW61" s="335"/>
      <c r="DX61" s="335"/>
      <c r="DY61" s="335"/>
      <c r="DZ61" s="335"/>
      <c r="EA61" s="335"/>
      <c r="EB61" s="335"/>
      <c r="EC61" s="335"/>
      <c r="ED61" s="335"/>
      <c r="EE61" s="335"/>
      <c r="EF61" s="335"/>
      <c r="EG61" s="335"/>
      <c r="EH61" s="335"/>
      <c r="EI61" s="335"/>
      <c r="EJ61" s="335"/>
      <c r="EK61" s="335"/>
      <c r="EL61" s="335"/>
      <c r="EM61" s="335"/>
      <c r="EN61" s="335"/>
      <c r="EO61" s="335"/>
      <c r="EP61" s="335"/>
      <c r="EQ61" s="335"/>
      <c r="ER61" s="335"/>
      <c r="ES61" s="335"/>
      <c r="ET61" s="335"/>
      <c r="EU61" s="335"/>
      <c r="EV61" s="335"/>
      <c r="EW61" s="335"/>
      <c r="EX61" s="335"/>
      <c r="EY61" s="335"/>
      <c r="EZ61" s="335"/>
      <c r="FA61" s="335"/>
      <c r="FB61" s="335"/>
      <c r="FC61" s="335"/>
      <c r="FD61" s="335"/>
      <c r="FE61" s="335"/>
      <c r="FF61" s="335"/>
      <c r="FG61" s="335"/>
      <c r="FH61" s="335"/>
      <c r="FI61" s="335"/>
      <c r="FJ61" s="335"/>
      <c r="FK61" s="335"/>
      <c r="FL61" s="335"/>
      <c r="FM61" s="335"/>
      <c r="FN61" s="335"/>
      <c r="FO61" s="335"/>
      <c r="FP61" s="335"/>
      <c r="FQ61" s="335"/>
      <c r="FR61" s="335"/>
      <c r="FS61" s="335"/>
      <c r="FT61" s="335"/>
      <c r="FU61" s="335"/>
      <c r="FV61" s="335"/>
      <c r="FW61" s="335"/>
      <c r="FX61" s="335"/>
      <c r="FY61" s="335"/>
      <c r="FZ61" s="335"/>
      <c r="GA61" s="335"/>
      <c r="GB61" s="335"/>
      <c r="GC61" s="335"/>
      <c r="GD61" s="335"/>
      <c r="GE61" s="335"/>
      <c r="GF61" s="335"/>
      <c r="GG61" s="335"/>
      <c r="GH61" s="335"/>
      <c r="GI61" s="335"/>
      <c r="GJ61" s="335"/>
      <c r="GK61" s="335"/>
      <c r="GL61" s="335"/>
      <c r="GM61" s="335"/>
      <c r="GN61" s="335"/>
      <c r="GO61" s="335"/>
      <c r="GP61" s="335"/>
      <c r="GQ61" s="335"/>
      <c r="GR61" s="335"/>
      <c r="GS61" s="335"/>
      <c r="GT61" s="335"/>
      <c r="GU61" s="335"/>
      <c r="GV61" s="335"/>
      <c r="GW61" s="335"/>
      <c r="GX61" s="335"/>
      <c r="GY61" s="335"/>
      <c r="GZ61" s="335"/>
      <c r="HA61" s="335"/>
      <c r="HB61" s="335"/>
      <c r="HC61" s="335"/>
      <c r="HD61" s="335"/>
      <c r="HE61" s="335"/>
      <c r="HF61" s="335"/>
      <c r="HG61" s="335"/>
      <c r="HH61" s="335"/>
      <c r="HI61" s="335"/>
      <c r="HJ61" s="335"/>
      <c r="HK61" s="335"/>
      <c r="HL61" s="335"/>
      <c r="HM61" s="335"/>
    </row>
    <row r="62" spans="1:236" x14ac:dyDescent="0.25">
      <c r="A62" s="346" t="s">
        <v>117</v>
      </c>
      <c r="O62" s="422">
        <f>IF($D$17&lt;0,O57,IF(O57&gt;O60,O57,O60))</f>
        <v>207.47</v>
      </c>
      <c r="P62" s="423"/>
      <c r="Q62" s="335"/>
      <c r="R62" s="335"/>
      <c r="S62" s="335"/>
      <c r="T62" s="335"/>
      <c r="U62" s="335"/>
      <c r="V62" s="335"/>
      <c r="W62" s="335"/>
      <c r="X62" s="335"/>
      <c r="Y62" s="335"/>
      <c r="Z62" s="335"/>
      <c r="AA62" s="335"/>
      <c r="AB62" s="335"/>
      <c r="AC62" s="335"/>
      <c r="AD62" s="335"/>
      <c r="AE62" s="335"/>
      <c r="AF62" s="335"/>
      <c r="AG62" s="335"/>
      <c r="AH62" s="335"/>
      <c r="AI62" s="335"/>
      <c r="AJ62" s="335"/>
      <c r="AK62" s="335"/>
      <c r="AL62" s="335"/>
      <c r="AM62" s="335"/>
      <c r="AN62" s="335"/>
      <c r="AO62" s="335"/>
      <c r="AP62" s="335"/>
      <c r="AQ62" s="335"/>
      <c r="AR62" s="335"/>
      <c r="AS62" s="335"/>
      <c r="AT62" s="335"/>
      <c r="AU62" s="335"/>
      <c r="AV62" s="335"/>
      <c r="AW62" s="335"/>
      <c r="AX62" s="335"/>
      <c r="AY62" s="335"/>
      <c r="AZ62" s="335"/>
      <c r="BA62" s="335"/>
      <c r="BB62" s="335"/>
      <c r="BC62" s="335"/>
      <c r="BD62" s="335"/>
      <c r="BE62" s="335"/>
      <c r="BF62" s="335"/>
      <c r="BG62" s="335"/>
      <c r="BH62" s="335"/>
      <c r="BI62" s="335"/>
      <c r="BJ62" s="335"/>
      <c r="BK62" s="335"/>
      <c r="BL62" s="335"/>
      <c r="BM62" s="335"/>
      <c r="BN62" s="335"/>
      <c r="BO62" s="335"/>
      <c r="BP62" s="335"/>
      <c r="BQ62" s="335"/>
      <c r="BR62" s="335"/>
      <c r="BS62" s="335"/>
      <c r="BT62" s="335"/>
      <c r="BU62" s="335"/>
      <c r="BV62" s="335"/>
      <c r="BW62" s="335"/>
      <c r="BX62" s="335"/>
      <c r="BY62" s="335"/>
      <c r="BZ62" s="335"/>
      <c r="CA62" s="335"/>
      <c r="CB62" s="335"/>
      <c r="CC62" s="335"/>
      <c r="CD62" s="335"/>
      <c r="CE62" s="335"/>
      <c r="CF62" s="335"/>
      <c r="CG62" s="335"/>
      <c r="CH62" s="335"/>
      <c r="CI62" s="335"/>
      <c r="CJ62" s="335"/>
      <c r="CK62" s="335"/>
      <c r="CL62" s="335"/>
      <c r="CM62" s="335"/>
      <c r="CN62" s="335"/>
      <c r="CO62" s="335"/>
      <c r="CP62" s="335"/>
      <c r="CQ62" s="335"/>
      <c r="CR62" s="335"/>
      <c r="CS62" s="335"/>
      <c r="CT62" s="335"/>
      <c r="CU62" s="335"/>
      <c r="CV62" s="335"/>
      <c r="CW62" s="335"/>
      <c r="CX62" s="335"/>
      <c r="CY62" s="335"/>
      <c r="CZ62" s="335"/>
      <c r="DA62" s="335"/>
      <c r="DB62" s="335"/>
      <c r="DC62" s="335"/>
      <c r="DD62" s="335"/>
      <c r="DE62" s="335"/>
      <c r="DF62" s="335"/>
      <c r="DG62" s="335"/>
      <c r="DH62" s="335"/>
      <c r="DI62" s="335"/>
      <c r="DJ62" s="335"/>
      <c r="DK62" s="335"/>
      <c r="DL62" s="335"/>
      <c r="DM62" s="335"/>
      <c r="DN62" s="335"/>
      <c r="DO62" s="335"/>
      <c r="DP62" s="335"/>
      <c r="DQ62" s="335"/>
      <c r="DR62" s="335"/>
      <c r="DS62" s="335"/>
      <c r="DT62" s="335"/>
      <c r="DU62" s="335"/>
      <c r="DV62" s="335"/>
      <c r="DW62" s="335"/>
      <c r="DX62" s="335"/>
      <c r="DY62" s="335"/>
      <c r="DZ62" s="335"/>
      <c r="EA62" s="335"/>
      <c r="EB62" s="335"/>
      <c r="EC62" s="335"/>
      <c r="ED62" s="335"/>
      <c r="EE62" s="335"/>
      <c r="EF62" s="335"/>
      <c r="EG62" s="335"/>
      <c r="EH62" s="335"/>
      <c r="EI62" s="335"/>
      <c r="EJ62" s="335"/>
      <c r="EK62" s="335"/>
      <c r="EL62" s="335"/>
      <c r="EM62" s="335"/>
      <c r="EN62" s="335"/>
      <c r="EO62" s="335"/>
      <c r="EP62" s="335"/>
      <c r="EQ62" s="335"/>
      <c r="ER62" s="335"/>
      <c r="ES62" s="335"/>
      <c r="ET62" s="335"/>
      <c r="EU62" s="335"/>
      <c r="EV62" s="335"/>
      <c r="EW62" s="335"/>
      <c r="EX62" s="335"/>
      <c r="EY62" s="335"/>
      <c r="EZ62" s="335"/>
      <c r="FA62" s="335"/>
      <c r="FB62" s="335"/>
      <c r="FC62" s="335"/>
      <c r="FD62" s="335"/>
      <c r="FE62" s="335"/>
      <c r="FF62" s="335"/>
      <c r="FG62" s="335"/>
      <c r="FH62" s="335"/>
      <c r="FI62" s="335"/>
      <c r="FJ62" s="335"/>
      <c r="FK62" s="335"/>
      <c r="FL62" s="335"/>
      <c r="FM62" s="335"/>
      <c r="FN62" s="335"/>
      <c r="FO62" s="335"/>
      <c r="FP62" s="335"/>
      <c r="FQ62" s="335"/>
      <c r="FR62" s="335"/>
      <c r="FS62" s="335"/>
      <c r="FT62" s="335"/>
      <c r="FU62" s="335"/>
      <c r="FV62" s="335"/>
      <c r="FW62" s="335"/>
      <c r="FX62" s="335"/>
      <c r="FY62" s="335"/>
      <c r="FZ62" s="335"/>
      <c r="GA62" s="335"/>
      <c r="GB62" s="335"/>
      <c r="GC62" s="335"/>
      <c r="GD62" s="335"/>
      <c r="GE62" s="335"/>
      <c r="GF62" s="335"/>
      <c r="GG62" s="335"/>
      <c r="GH62" s="335"/>
      <c r="GI62" s="335"/>
      <c r="GJ62" s="335"/>
      <c r="GK62" s="335"/>
      <c r="GL62" s="335"/>
      <c r="GM62" s="335"/>
      <c r="GN62" s="335"/>
      <c r="GO62" s="335"/>
      <c r="GP62" s="335"/>
      <c r="GQ62" s="335"/>
      <c r="GR62" s="335"/>
      <c r="GS62" s="335"/>
      <c r="GT62" s="335"/>
      <c r="GU62" s="335"/>
      <c r="GV62" s="335"/>
      <c r="GW62" s="335"/>
      <c r="GX62" s="335"/>
      <c r="GY62" s="335"/>
      <c r="GZ62" s="335"/>
      <c r="HA62" s="335"/>
      <c r="HB62" s="335"/>
      <c r="HC62" s="335"/>
      <c r="HD62" s="335"/>
      <c r="HE62" s="335"/>
      <c r="HF62" s="335"/>
      <c r="HG62" s="335"/>
      <c r="HH62" s="335"/>
      <c r="HI62" s="335"/>
      <c r="HJ62" s="335"/>
      <c r="HK62" s="335"/>
      <c r="HL62" s="335"/>
      <c r="HM62" s="335"/>
    </row>
    <row r="63" spans="1:236" ht="15" customHeight="1" x14ac:dyDescent="0.25">
      <c r="A63" s="346"/>
      <c r="O63" s="422"/>
      <c r="P63" s="423"/>
      <c r="Q63" s="335"/>
      <c r="R63" s="335"/>
      <c r="S63" s="335"/>
      <c r="T63" s="335"/>
      <c r="U63" s="335"/>
      <c r="V63" s="335"/>
      <c r="W63" s="335"/>
      <c r="X63" s="335"/>
      <c r="Y63" s="335"/>
      <c r="Z63" s="335"/>
      <c r="AA63" s="335"/>
      <c r="AB63" s="335"/>
      <c r="AC63" s="335"/>
      <c r="AD63" s="335"/>
      <c r="AE63" s="335"/>
      <c r="AF63" s="335"/>
      <c r="AG63" s="335"/>
      <c r="AH63" s="335"/>
      <c r="AI63" s="335"/>
      <c r="AJ63" s="335"/>
      <c r="AK63" s="335"/>
      <c r="AL63" s="335"/>
      <c r="AM63" s="335"/>
      <c r="AN63" s="335"/>
      <c r="AO63" s="335"/>
      <c r="AP63" s="335"/>
      <c r="AQ63" s="335"/>
      <c r="AR63" s="335"/>
      <c r="AS63" s="335"/>
      <c r="AT63" s="335"/>
      <c r="AU63" s="335"/>
      <c r="AV63" s="335"/>
      <c r="AW63" s="335"/>
      <c r="AX63" s="335"/>
      <c r="AY63" s="335"/>
      <c r="AZ63" s="335"/>
      <c r="BA63" s="335"/>
      <c r="BB63" s="335"/>
      <c r="BC63" s="335"/>
      <c r="BD63" s="335"/>
      <c r="BE63" s="335"/>
      <c r="BF63" s="335"/>
      <c r="BG63" s="335"/>
      <c r="BH63" s="335"/>
      <c r="BI63" s="335"/>
      <c r="BJ63" s="335"/>
      <c r="BK63" s="335"/>
      <c r="BL63" s="335"/>
      <c r="BM63" s="335"/>
      <c r="BN63" s="335"/>
      <c r="BO63" s="335"/>
      <c r="BP63" s="335"/>
      <c r="BQ63" s="335"/>
      <c r="BR63" s="335"/>
      <c r="BS63" s="335"/>
      <c r="BT63" s="335"/>
      <c r="BU63" s="335"/>
      <c r="BV63" s="335"/>
      <c r="BW63" s="335"/>
      <c r="BX63" s="335"/>
      <c r="BY63" s="335"/>
      <c r="BZ63" s="335"/>
      <c r="CA63" s="335"/>
      <c r="CB63" s="335"/>
      <c r="CC63" s="335"/>
      <c r="CD63" s="335"/>
      <c r="CE63" s="335"/>
      <c r="CF63" s="335"/>
      <c r="CG63" s="335"/>
      <c r="CH63" s="335"/>
      <c r="CI63" s="335"/>
      <c r="CJ63" s="335"/>
      <c r="CK63" s="335"/>
      <c r="CL63" s="335"/>
      <c r="CM63" s="335"/>
      <c r="CN63" s="335"/>
      <c r="CO63" s="335"/>
      <c r="CP63" s="335"/>
      <c r="CQ63" s="335"/>
      <c r="CR63" s="335"/>
      <c r="CS63" s="335"/>
      <c r="CT63" s="335"/>
      <c r="CU63" s="335"/>
      <c r="CV63" s="335"/>
      <c r="CW63" s="335"/>
      <c r="CX63" s="335"/>
      <c r="CY63" s="335"/>
      <c r="CZ63" s="335"/>
      <c r="DA63" s="335"/>
      <c r="DB63" s="335"/>
      <c r="DC63" s="335"/>
      <c r="DD63" s="335"/>
      <c r="DE63" s="335"/>
      <c r="DF63" s="335"/>
      <c r="DG63" s="335"/>
      <c r="DH63" s="335"/>
      <c r="DI63" s="335"/>
      <c r="DJ63" s="335"/>
      <c r="DK63" s="335"/>
      <c r="DL63" s="335"/>
      <c r="DM63" s="335"/>
      <c r="DN63" s="335"/>
      <c r="DO63" s="335"/>
      <c r="DP63" s="335"/>
      <c r="DQ63" s="335"/>
      <c r="DR63" s="335"/>
      <c r="DS63" s="335"/>
      <c r="DT63" s="335"/>
      <c r="DU63" s="335"/>
      <c r="DV63" s="335"/>
      <c r="DW63" s="335"/>
      <c r="DX63" s="335"/>
      <c r="DY63" s="335"/>
      <c r="DZ63" s="335"/>
      <c r="EA63" s="335"/>
      <c r="EB63" s="335"/>
      <c r="EC63" s="335"/>
      <c r="ED63" s="335"/>
      <c r="EE63" s="335"/>
      <c r="EF63" s="335"/>
      <c r="EG63" s="335"/>
      <c r="EH63" s="335"/>
      <c r="EI63" s="335"/>
      <c r="EJ63" s="335"/>
      <c r="EK63" s="335"/>
      <c r="EL63" s="335"/>
      <c r="EM63" s="335"/>
      <c r="EN63" s="335"/>
      <c r="EO63" s="335"/>
      <c r="EP63" s="335"/>
      <c r="EQ63" s="335"/>
      <c r="ER63" s="335"/>
      <c r="ES63" s="335"/>
      <c r="ET63" s="335"/>
      <c r="EU63" s="335"/>
      <c r="EV63" s="335"/>
      <c r="EW63" s="335"/>
      <c r="EX63" s="335"/>
      <c r="EY63" s="335"/>
      <c r="EZ63" s="335"/>
      <c r="FA63" s="335"/>
      <c r="FB63" s="335"/>
      <c r="FC63" s="335"/>
      <c r="FD63" s="335"/>
      <c r="FE63" s="335"/>
      <c r="FF63" s="335"/>
      <c r="FG63" s="335"/>
      <c r="FH63" s="335"/>
      <c r="FI63" s="335"/>
      <c r="FJ63" s="335"/>
      <c r="FK63" s="335"/>
      <c r="FL63" s="335"/>
      <c r="FM63" s="335"/>
      <c r="FN63" s="335"/>
      <c r="FO63" s="335"/>
      <c r="FP63" s="335"/>
      <c r="FQ63" s="335"/>
      <c r="FR63" s="335"/>
      <c r="FS63" s="335"/>
      <c r="FT63" s="335"/>
      <c r="FU63" s="335"/>
      <c r="FV63" s="335"/>
      <c r="FW63" s="335"/>
      <c r="FX63" s="335"/>
      <c r="FY63" s="335"/>
      <c r="FZ63" s="335"/>
      <c r="GA63" s="335"/>
      <c r="GB63" s="335"/>
      <c r="GC63" s="335"/>
      <c r="GD63" s="335"/>
      <c r="GE63" s="335"/>
      <c r="GF63" s="335"/>
      <c r="GG63" s="335"/>
      <c r="GH63" s="335"/>
      <c r="GI63" s="335"/>
      <c r="GJ63" s="335"/>
      <c r="GK63" s="335"/>
      <c r="GL63" s="335"/>
      <c r="GM63" s="335"/>
      <c r="GN63" s="335"/>
      <c r="GO63" s="335"/>
      <c r="GP63" s="335"/>
      <c r="GQ63" s="335"/>
      <c r="GR63" s="335"/>
      <c r="GS63" s="335"/>
      <c r="GT63" s="335"/>
      <c r="GU63" s="335"/>
      <c r="GV63" s="335"/>
      <c r="GW63" s="335"/>
      <c r="GX63" s="335"/>
      <c r="GY63" s="335"/>
      <c r="GZ63" s="335"/>
      <c r="HA63" s="335"/>
      <c r="HB63" s="335"/>
      <c r="HC63" s="335"/>
      <c r="HD63" s="335"/>
      <c r="HE63" s="335"/>
      <c r="HF63" s="335"/>
      <c r="HG63" s="335"/>
      <c r="HH63" s="335"/>
      <c r="HI63" s="335"/>
      <c r="HJ63" s="335"/>
      <c r="HK63" s="335"/>
      <c r="HL63" s="335"/>
      <c r="HM63" s="335"/>
      <c r="HN63" s="335"/>
      <c r="HO63" s="335"/>
      <c r="HP63" s="335"/>
      <c r="HQ63" s="335"/>
      <c r="HR63" s="335"/>
      <c r="HS63" s="335"/>
      <c r="HT63" s="335"/>
      <c r="HU63" s="335"/>
      <c r="HV63" s="335"/>
      <c r="HW63" s="335"/>
      <c r="HX63" s="335"/>
      <c r="HY63" s="335"/>
      <c r="HZ63" s="335"/>
      <c r="IA63" s="335"/>
      <c r="IB63" s="335"/>
    </row>
    <row r="64" spans="1:236" x14ac:dyDescent="0.25">
      <c r="A64" s="346"/>
      <c r="B64" s="383"/>
      <c r="C64" s="383"/>
      <c r="D64" s="383"/>
      <c r="E64" s="383"/>
      <c r="F64" s="383"/>
      <c r="G64" s="383"/>
      <c r="H64" s="383"/>
      <c r="I64" s="383" t="s">
        <v>121</v>
      </c>
      <c r="J64" s="383"/>
      <c r="K64" s="383"/>
      <c r="L64" s="424"/>
      <c r="M64" s="424"/>
      <c r="N64" s="424"/>
      <c r="O64" s="424">
        <f>ROUND(IF($C$15&lt;1,0,O57/($C$15*100)*10000),2)</f>
        <v>0</v>
      </c>
      <c r="P64" s="369" t="s">
        <v>87</v>
      </c>
      <c r="Q64" s="335"/>
      <c r="R64" s="335"/>
      <c r="S64" s="335"/>
      <c r="T64" s="335"/>
      <c r="U64" s="335"/>
      <c r="V64" s="335"/>
      <c r="W64" s="335"/>
      <c r="X64" s="335"/>
      <c r="Y64" s="335"/>
      <c r="Z64" s="335"/>
      <c r="AA64" s="335"/>
      <c r="AB64" s="335"/>
      <c r="AC64" s="335"/>
      <c r="AD64" s="335"/>
      <c r="AE64" s="335"/>
      <c r="AF64" s="335"/>
      <c r="AG64" s="335"/>
      <c r="AH64" s="335"/>
      <c r="AI64" s="335"/>
      <c r="AJ64" s="335"/>
      <c r="AK64" s="335"/>
      <c r="AL64" s="335"/>
      <c r="AM64" s="335"/>
      <c r="AN64" s="335"/>
      <c r="AO64" s="335"/>
      <c r="AP64" s="335"/>
      <c r="AQ64" s="335"/>
      <c r="AR64" s="335"/>
      <c r="AS64" s="335"/>
      <c r="AT64" s="335"/>
      <c r="HE64" s="335"/>
      <c r="HF64" s="335"/>
      <c r="HG64" s="335"/>
      <c r="HH64" s="335"/>
      <c r="HI64" s="335"/>
      <c r="HJ64" s="335"/>
      <c r="HK64" s="335"/>
      <c r="HL64" s="335"/>
      <c r="HM64" s="335"/>
      <c r="HN64" s="335"/>
    </row>
    <row r="65" spans="2:37" x14ac:dyDescent="0.25">
      <c r="B65" s="335"/>
      <c r="C65" s="335"/>
      <c r="D65" s="335"/>
      <c r="E65" s="335"/>
      <c r="F65" s="335"/>
      <c r="G65" s="335"/>
      <c r="H65" s="443"/>
      <c r="I65" s="425" t="s">
        <v>190</v>
      </c>
      <c r="J65" s="335"/>
      <c r="K65" s="335"/>
      <c r="L65" s="335"/>
      <c r="M65" s="335"/>
      <c r="N65" s="335"/>
      <c r="O65" s="426">
        <f>ROUND(IF($C$15&lt;1,0,(L57)/($C$15*100)*10000),2)</f>
        <v>0</v>
      </c>
      <c r="P65" s="338" t="s">
        <v>87</v>
      </c>
      <c r="Q65" s="335"/>
      <c r="R65" s="335"/>
      <c r="S65" s="335"/>
      <c r="T65" s="335"/>
      <c r="U65" s="335"/>
      <c r="V65" s="335"/>
      <c r="W65" s="335"/>
      <c r="X65" s="335"/>
      <c r="Y65" s="335"/>
      <c r="Z65" s="335"/>
      <c r="AA65" s="335"/>
      <c r="AB65" s="335"/>
      <c r="AC65" s="335"/>
      <c r="AD65" s="335"/>
      <c r="AE65" s="335"/>
      <c r="AF65" s="335"/>
      <c r="AG65" s="335"/>
      <c r="AH65" s="335"/>
      <c r="AI65" s="335"/>
      <c r="AJ65" s="335"/>
      <c r="AK65" s="335"/>
    </row>
  </sheetData>
  <sheetProtection algorithmName="SHA-512" hashValue="XaeJH5zLo4Rhd8TCKyYuTwPKQoT37v5IXhhi5jjPi4K6R58sv+8/CNRW4QbfaPrmpMXi19JyYMF2mECmnwPmdA==" saltValue="lSYdf76xhBvzj0XY9XgEK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6913" r:id="rId3" name="Button 1">
              <controlPr defaultSize="0" print="0" autoFill="0" autoPict="0" macro="[0]!Info">
                <anchor moveWithCells="1">
                  <from>
                    <xdr:col>0</xdr:col>
                    <xdr:colOff>68580</xdr:colOff>
                    <xdr:row>0</xdr:row>
                    <xdr:rowOff>38100</xdr:rowOff>
                  </from>
                  <to>
                    <xdr:col>0</xdr:col>
                    <xdr:colOff>571500</xdr:colOff>
                    <xdr:row>2</xdr:row>
                    <xdr:rowOff>30480</xdr:rowOff>
                  </to>
                </anchor>
              </controlPr>
            </control>
          </mc:Choice>
        </mc:AlternateContent>
        <mc:AlternateContent xmlns:mc="http://schemas.openxmlformats.org/markup-compatibility/2006">
          <mc:Choice Requires="x14">
            <control shapeId="166914" r:id="rId4" name="Button 2">
              <controlPr defaultSize="0" print="0" autoFill="0" autoPict="0" macro="[0]!Info">
                <anchor moveWithCells="1">
                  <from>
                    <xdr:col>15</xdr:col>
                    <xdr:colOff>297180</xdr:colOff>
                    <xdr:row>72</xdr:row>
                    <xdr:rowOff>76200</xdr:rowOff>
                  </from>
                  <to>
                    <xdr:col>15</xdr:col>
                    <xdr:colOff>807720</xdr:colOff>
                    <xdr:row>73</xdr:row>
                    <xdr:rowOff>152400</xdr:rowOff>
                  </to>
                </anchor>
              </controlPr>
            </control>
          </mc:Choice>
        </mc:AlternateContent>
        <mc:AlternateContent xmlns:mc="http://schemas.openxmlformats.org/markup-compatibility/2006">
          <mc:Choice Requires="x14">
            <control shapeId="166915" r:id="rId5" name="Button 3">
              <controlPr defaultSize="0" print="0" autoFill="0" autoPict="0" macro="[0]!Info">
                <anchor moveWithCells="1">
                  <from>
                    <xdr:col>0</xdr:col>
                    <xdr:colOff>68580</xdr:colOff>
                    <xdr:row>0</xdr:row>
                    <xdr:rowOff>76200</xdr:rowOff>
                  </from>
                  <to>
                    <xdr:col>0</xdr:col>
                    <xdr:colOff>579120</xdr:colOff>
                    <xdr:row>2</xdr:row>
                    <xdr:rowOff>83820</xdr:rowOff>
                  </to>
                </anchor>
              </controlPr>
            </control>
          </mc:Choice>
        </mc:AlternateContent>
        <mc:AlternateContent xmlns:mc="http://schemas.openxmlformats.org/markup-compatibility/2006">
          <mc:Choice Requires="x14">
            <control shapeId="166916" r:id="rId6" name="Button 4">
              <controlPr defaultSize="0" print="0" autoFill="0" autoPict="0" macro="[0]!Info">
                <anchor moveWithCells="1">
                  <from>
                    <xdr:col>0</xdr:col>
                    <xdr:colOff>68580</xdr:colOff>
                    <xdr:row>0</xdr:row>
                    <xdr:rowOff>76200</xdr:rowOff>
                  </from>
                  <to>
                    <xdr:col>0</xdr:col>
                    <xdr:colOff>579120</xdr:colOff>
                    <xdr:row>2</xdr:row>
                    <xdr:rowOff>83820</xdr:rowOff>
                  </to>
                </anchor>
              </controlPr>
            </control>
          </mc:Choice>
        </mc:AlternateContent>
        <mc:AlternateContent xmlns:mc="http://schemas.openxmlformats.org/markup-compatibility/2006">
          <mc:Choice Requires="x14">
            <control shapeId="166917" r:id="rId7" name="Button 5">
              <controlPr defaultSize="0" print="0" autoFill="0" autoPict="0" macro="[0]!Info">
                <anchor moveWithCells="1">
                  <from>
                    <xdr:col>0</xdr:col>
                    <xdr:colOff>68580</xdr:colOff>
                    <xdr:row>0</xdr:row>
                    <xdr:rowOff>76200</xdr:rowOff>
                  </from>
                  <to>
                    <xdr:col>0</xdr:col>
                    <xdr:colOff>579120</xdr:colOff>
                    <xdr:row>2</xdr:row>
                    <xdr:rowOff>83820</xdr:rowOff>
                  </to>
                </anchor>
              </controlPr>
            </control>
          </mc:Choice>
        </mc:AlternateContent>
        <mc:AlternateContent xmlns:mc="http://schemas.openxmlformats.org/markup-compatibility/2006">
          <mc:Choice Requires="x14">
            <control shapeId="166918" r:id="rId8" name="Button 6">
              <controlPr defaultSize="0" print="0" autoFill="0" autoPict="0" macro="[0]!Info">
                <anchor moveWithCells="1">
                  <from>
                    <xdr:col>0</xdr:col>
                    <xdr:colOff>68580</xdr:colOff>
                    <xdr:row>0</xdr:row>
                    <xdr:rowOff>76200</xdr:rowOff>
                  </from>
                  <to>
                    <xdr:col>0</xdr:col>
                    <xdr:colOff>579120</xdr:colOff>
                    <xdr:row>2</xdr:row>
                    <xdr:rowOff>83820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5948-AF46-4809-B08A-F36751D4AA74}">
  <dimension ref="A1:IB65"/>
  <sheetViews>
    <sheetView topLeftCell="A27" zoomScale="85" zoomScaleNormal="85" workbookViewId="0">
      <selection activeCell="D39" sqref="D39"/>
    </sheetView>
  </sheetViews>
  <sheetFormatPr defaultColWidth="8.5546875" defaultRowHeight="13.2" x14ac:dyDescent="0.25"/>
  <cols>
    <col min="1" max="1" width="31" style="331" customWidth="1"/>
    <col min="2" max="2" width="2.109375" style="331" customWidth="1"/>
    <col min="3" max="3" width="21.109375" style="331" customWidth="1"/>
    <col min="4" max="4" width="15.44140625" style="331" customWidth="1"/>
    <col min="5" max="5" width="10.109375" style="331" customWidth="1"/>
    <col min="6" max="6" width="5.5546875" style="331" customWidth="1"/>
    <col min="7" max="8" width="13.44140625" style="331" customWidth="1"/>
    <col min="9" max="9" width="14.5546875" style="331" customWidth="1"/>
    <col min="10" max="10" width="13.44140625" style="331" customWidth="1"/>
    <col min="11" max="11" width="7" style="331" customWidth="1"/>
    <col min="12" max="12" width="15.109375" style="331" customWidth="1"/>
    <col min="13" max="13" width="17.44140625" style="331" bestFit="1" customWidth="1"/>
    <col min="14" max="14" width="16.5546875" style="331" customWidth="1"/>
    <col min="15" max="15" width="19.109375" style="331" bestFit="1" customWidth="1"/>
    <col min="16" max="16" width="12.88671875" style="331" bestFit="1" customWidth="1"/>
    <col min="17" max="17" width="8.5546875" style="331"/>
    <col min="18" max="18" width="9.109375" style="331" hidden="1" customWidth="1"/>
    <col min="19" max="26" width="10.44140625" style="331" hidden="1" customWidth="1"/>
    <col min="27" max="27" width="10.5546875" style="331" hidden="1" customWidth="1"/>
    <col min="28" max="30" width="10.44140625" style="331" hidden="1" customWidth="1"/>
    <col min="31" max="16384" width="8.5546875" style="331"/>
  </cols>
  <sheetData>
    <row r="1" spans="1:30" ht="21" x14ac:dyDescent="0.4">
      <c r="A1" s="497" t="s">
        <v>120</v>
      </c>
      <c r="B1" s="497"/>
      <c r="C1" s="497"/>
      <c r="D1" s="497"/>
      <c r="E1" s="497"/>
      <c r="F1" s="497"/>
      <c r="G1" s="497"/>
      <c r="H1" s="497"/>
      <c r="I1" s="497"/>
      <c r="J1" s="497"/>
      <c r="K1" s="497"/>
      <c r="L1" s="497"/>
      <c r="M1" s="497"/>
      <c r="N1" s="497"/>
      <c r="O1" s="497"/>
      <c r="P1" s="497"/>
    </row>
    <row r="2" spans="1:30" ht="21" x14ac:dyDescent="0.4">
      <c r="A2" s="497" t="s">
        <v>277</v>
      </c>
      <c r="B2" s="497"/>
      <c r="C2" s="497"/>
      <c r="D2" s="497"/>
      <c r="E2" s="497"/>
      <c r="F2" s="497"/>
      <c r="G2" s="497"/>
      <c r="H2" s="497"/>
      <c r="I2" s="497"/>
      <c r="J2" s="497"/>
      <c r="K2" s="497"/>
      <c r="L2" s="497"/>
      <c r="M2" s="497"/>
      <c r="N2" s="497"/>
      <c r="O2" s="497"/>
      <c r="P2" s="497"/>
    </row>
    <row r="3" spans="1:30" ht="17.399999999999999" x14ac:dyDescent="0.3">
      <c r="A3" s="498" t="s">
        <v>326</v>
      </c>
      <c r="B3" s="498"/>
      <c r="C3" s="498"/>
      <c r="D3" s="498"/>
      <c r="E3" s="498"/>
      <c r="F3" s="498"/>
      <c r="G3" s="498"/>
      <c r="H3" s="498"/>
      <c r="I3" s="498"/>
      <c r="J3" s="498"/>
      <c r="K3" s="498"/>
      <c r="L3" s="498"/>
      <c r="M3" s="498"/>
      <c r="N3" s="498"/>
      <c r="O3" s="498"/>
      <c r="P3" s="498"/>
    </row>
    <row r="4" spans="1:30" ht="15.6" x14ac:dyDescent="0.3">
      <c r="A4" s="499" t="str">
        <f>'Customer Info'!B11</f>
        <v>Breakdown of Charges Based on Entered Information</v>
      </c>
      <c r="B4" s="499"/>
      <c r="C4" s="499"/>
      <c r="D4" s="499"/>
      <c r="E4" s="499"/>
      <c r="F4" s="499"/>
      <c r="G4" s="499"/>
      <c r="H4" s="499"/>
      <c r="I4" s="499"/>
      <c r="J4" s="499"/>
      <c r="K4" s="499"/>
      <c r="L4" s="499"/>
      <c r="M4" s="499"/>
      <c r="N4" s="499"/>
      <c r="O4" s="499"/>
      <c r="P4" s="499"/>
    </row>
    <row r="5" spans="1:30" ht="15" x14ac:dyDescent="0.25">
      <c r="A5" s="332"/>
      <c r="B5" s="332"/>
      <c r="C5" s="332"/>
      <c r="D5" s="332"/>
      <c r="E5" s="332"/>
      <c r="F5" s="332"/>
      <c r="G5" s="332"/>
      <c r="H5" s="332"/>
      <c r="I5" s="332"/>
      <c r="J5" s="332"/>
      <c r="K5" s="332"/>
    </row>
    <row r="6" spans="1:30" x14ac:dyDescent="0.25">
      <c r="A6" s="333">
        <f ca="1">TODAY()</f>
        <v>45744</v>
      </c>
      <c r="B6" s="386" t="s">
        <v>328</v>
      </c>
      <c r="C6" s="333"/>
      <c r="D6" s="333"/>
      <c r="E6" s="333"/>
      <c r="F6" s="333"/>
      <c r="G6" s="333"/>
      <c r="H6" s="333"/>
      <c r="I6" s="333"/>
    </row>
    <row r="7" spans="1:30" ht="24.6" x14ac:dyDescent="0.4">
      <c r="A7" s="505"/>
      <c r="B7" s="505"/>
      <c r="C7" s="505"/>
      <c r="D7" s="505"/>
      <c r="E7" s="505"/>
      <c r="F7" s="505"/>
      <c r="G7" s="505"/>
      <c r="H7" s="505"/>
      <c r="I7" s="505"/>
      <c r="J7" s="505"/>
      <c r="K7" s="505"/>
      <c r="L7" s="505"/>
      <c r="M7" s="505"/>
      <c r="N7" s="505"/>
      <c r="O7" s="505"/>
      <c r="P7" s="505"/>
    </row>
    <row r="8" spans="1:30" x14ac:dyDescent="0.25">
      <c r="C8" s="335"/>
      <c r="D8" s="335"/>
      <c r="E8" s="335"/>
      <c r="F8" s="335"/>
      <c r="G8" s="335"/>
      <c r="H8" s="335"/>
      <c r="I8" s="335"/>
      <c r="J8" s="335"/>
      <c r="K8" s="335"/>
    </row>
    <row r="9" spans="1:30" ht="15" x14ac:dyDescent="0.25">
      <c r="A9" s="336" t="s">
        <v>2</v>
      </c>
      <c r="B9" s="337"/>
      <c r="C9" s="338">
        <f>'Customer Info'!B7</f>
        <v>0</v>
      </c>
      <c r="I9" s="339"/>
    </row>
    <row r="10" spans="1:30" ht="15" x14ac:dyDescent="0.25">
      <c r="A10" s="340" t="s">
        <v>26</v>
      </c>
      <c r="B10" s="337"/>
      <c r="C10" s="338">
        <f>'Customer Info'!B8</f>
        <v>0</v>
      </c>
    </row>
    <row r="11" spans="1:30" x14ac:dyDescent="0.25">
      <c r="A11" s="336" t="s">
        <v>3</v>
      </c>
      <c r="B11" s="341">
        <f>'Customer Info'!B9</f>
        <v>4</v>
      </c>
      <c r="C11" s="342" t="str">
        <f>LOOKUP(B11,R11:AD11,R12:AD12)</f>
        <v>April</v>
      </c>
      <c r="D11" s="343">
        <f>'Customer Info'!C9</f>
        <v>2025</v>
      </c>
      <c r="S11" s="331">
        <v>1</v>
      </c>
      <c r="T11" s="331">
        <v>2</v>
      </c>
      <c r="U11" s="331">
        <v>3</v>
      </c>
      <c r="V11" s="331">
        <v>4</v>
      </c>
      <c r="W11" s="331">
        <v>5</v>
      </c>
      <c r="X11" s="331">
        <v>6</v>
      </c>
      <c r="Y11" s="331">
        <v>7</v>
      </c>
      <c r="Z11" s="331">
        <v>8</v>
      </c>
      <c r="AA11" s="331">
        <v>9</v>
      </c>
      <c r="AB11" s="331">
        <v>10</v>
      </c>
      <c r="AC11" s="331">
        <v>11</v>
      </c>
      <c r="AD11" s="331">
        <v>12</v>
      </c>
    </row>
    <row r="12" spans="1:30" x14ac:dyDescent="0.25">
      <c r="A12" s="501"/>
      <c r="B12" s="501"/>
      <c r="C12" s="501"/>
      <c r="D12" s="501"/>
      <c r="E12" s="501"/>
      <c r="F12" s="501"/>
      <c r="G12" s="501"/>
      <c r="H12" s="501"/>
      <c r="I12" s="501"/>
      <c r="J12" s="379"/>
      <c r="K12" s="379"/>
      <c r="L12" s="427"/>
      <c r="M12" s="427"/>
      <c r="N12" s="427"/>
      <c r="O12" s="427"/>
      <c r="P12" s="427"/>
      <c r="R12" s="331" t="s">
        <v>115</v>
      </c>
      <c r="S12" s="345" t="s">
        <v>102</v>
      </c>
      <c r="T12" s="345" t="s">
        <v>103</v>
      </c>
      <c r="U12" s="345" t="s">
        <v>104</v>
      </c>
      <c r="V12" s="345" t="s">
        <v>105</v>
      </c>
      <c r="W12" s="345" t="s">
        <v>106</v>
      </c>
      <c r="X12" s="345" t="s">
        <v>107</v>
      </c>
      <c r="Y12" s="345" t="s">
        <v>108</v>
      </c>
      <c r="Z12" s="345" t="s">
        <v>109</v>
      </c>
      <c r="AA12" s="345" t="s">
        <v>110</v>
      </c>
      <c r="AB12" s="345" t="s">
        <v>112</v>
      </c>
      <c r="AC12" s="345" t="s">
        <v>111</v>
      </c>
      <c r="AD12" s="345" t="s">
        <v>113</v>
      </c>
    </row>
    <row r="13" spans="1:30" x14ac:dyDescent="0.25">
      <c r="A13" s="352" t="s">
        <v>27</v>
      </c>
      <c r="B13" s="353"/>
      <c r="C13" s="353"/>
      <c r="D13" s="353"/>
      <c r="E13" s="353"/>
      <c r="F13" s="353"/>
      <c r="G13" s="353"/>
      <c r="H13" s="353"/>
      <c r="I13" s="353"/>
      <c r="R13" s="351" t="s">
        <v>187</v>
      </c>
      <c r="S13" s="331">
        <f>'Rider Rates'!$C$22</f>
        <v>7.0209999999999995E-2</v>
      </c>
      <c r="T13" s="331">
        <f>'Rider Rates'!$C$22</f>
        <v>7.0209999999999995E-2</v>
      </c>
      <c r="U13" s="331">
        <f>'Rider Rates'!$C$22</f>
        <v>7.0209999999999995E-2</v>
      </c>
      <c r="V13" s="331">
        <f>'Rider Rates'!$C$22</f>
        <v>7.0209999999999995E-2</v>
      </c>
      <c r="W13" s="331">
        <f>'Rider Rates'!$C$22</f>
        <v>7.0209999999999995E-2</v>
      </c>
      <c r="X13" s="331">
        <f>'Rider Rates'!$B$22</f>
        <v>7.0209999999999995E-2</v>
      </c>
      <c r="Y13" s="331">
        <f>'Rider Rates'!$B$22</f>
        <v>7.0209999999999995E-2</v>
      </c>
      <c r="Z13" s="331">
        <f>'Rider Rates'!$B$22</f>
        <v>7.0209999999999995E-2</v>
      </c>
      <c r="AA13" s="331">
        <f>'Rider Rates'!$B$22</f>
        <v>7.0209999999999995E-2</v>
      </c>
      <c r="AB13" s="331">
        <f>'Rider Rates'!$C$22</f>
        <v>7.0209999999999995E-2</v>
      </c>
      <c r="AC13" s="331">
        <f>'Rider Rates'!$C$22</f>
        <v>7.0209999999999995E-2</v>
      </c>
      <c r="AD13" s="331">
        <f>'Rider Rates'!$C$22</f>
        <v>7.0209999999999995E-2</v>
      </c>
    </row>
    <row r="14" spans="1:30" x14ac:dyDescent="0.25">
      <c r="A14" s="335"/>
      <c r="B14" s="335"/>
      <c r="C14" s="335"/>
      <c r="D14" s="335"/>
      <c r="E14" s="335"/>
      <c r="F14" s="335"/>
      <c r="G14" s="335"/>
      <c r="H14" s="335"/>
      <c r="I14" s="335"/>
      <c r="R14" s="335"/>
      <c r="S14" s="347"/>
      <c r="T14" s="347"/>
      <c r="U14" s="347"/>
      <c r="V14" s="347"/>
      <c r="W14" s="347"/>
      <c r="X14" s="347"/>
      <c r="Y14" s="347"/>
      <c r="Z14" s="347"/>
      <c r="AA14" s="347"/>
      <c r="AB14" s="347"/>
      <c r="AC14" s="347"/>
      <c r="AD14" s="347"/>
    </row>
    <row r="15" spans="1:30" x14ac:dyDescent="0.25">
      <c r="A15" s="349" t="s">
        <v>52</v>
      </c>
      <c r="B15" s="349"/>
      <c r="C15" s="428">
        <f>IF('Customer Info'!B21+'Customer Info'!B22-'Customer Info'!B23&lt;0,0,'Customer Info'!B21+'Customer Info'!B22-'Customer Info'!B23)</f>
        <v>0</v>
      </c>
      <c r="D15" s="349" t="s">
        <v>41</v>
      </c>
      <c r="E15" s="349"/>
      <c r="F15" s="350"/>
      <c r="G15" s="349"/>
      <c r="H15" s="349"/>
      <c r="I15" s="349"/>
      <c r="R15" s="335"/>
      <c r="S15" s="347"/>
      <c r="T15" s="347"/>
      <c r="U15" s="347"/>
      <c r="V15" s="347"/>
      <c r="W15" s="347"/>
      <c r="X15" s="347"/>
      <c r="Y15" s="347"/>
      <c r="Z15" s="347"/>
      <c r="AA15" s="347"/>
      <c r="AB15" s="347"/>
      <c r="AC15" s="347"/>
      <c r="AD15" s="347"/>
    </row>
    <row r="16" spans="1:30" x14ac:dyDescent="0.25">
      <c r="A16" s="349" t="s">
        <v>225</v>
      </c>
      <c r="B16" s="349"/>
      <c r="C16" s="428">
        <f>'Customer Info'!B21</f>
        <v>0</v>
      </c>
      <c r="D16" s="349" t="s">
        <v>41</v>
      </c>
      <c r="E16" s="349"/>
      <c r="F16" s="350"/>
      <c r="G16" s="336" t="s">
        <v>15</v>
      </c>
      <c r="H16" s="349"/>
    </row>
    <row r="17" spans="1:221" x14ac:dyDescent="0.25">
      <c r="A17" s="349" t="s">
        <v>226</v>
      </c>
      <c r="B17" s="349"/>
      <c r="C17" s="428">
        <f>'Customer Info'!B22</f>
        <v>0</v>
      </c>
      <c r="D17" s="429" t="s">
        <v>41</v>
      </c>
      <c r="E17" s="350"/>
      <c r="F17" s="350"/>
      <c r="G17" s="336" t="s">
        <v>15</v>
      </c>
      <c r="H17" s="349"/>
      <c r="I17" s="430" t="s">
        <v>15</v>
      </c>
    </row>
    <row r="19" spans="1:221" x14ac:dyDescent="0.25">
      <c r="A19" s="352" t="s">
        <v>31</v>
      </c>
      <c r="B19" s="353"/>
      <c r="C19" s="353"/>
      <c r="D19" s="353"/>
      <c r="E19" s="353"/>
      <c r="F19" s="353"/>
      <c r="G19" s="493" t="s">
        <v>68</v>
      </c>
      <c r="H19" s="494"/>
      <c r="I19" s="494"/>
      <c r="J19" s="495"/>
      <c r="K19" s="353"/>
      <c r="L19" s="496" t="s">
        <v>69</v>
      </c>
      <c r="M19" s="496"/>
      <c r="N19" s="496"/>
      <c r="O19" s="496"/>
    </row>
    <row r="20" spans="1:221" x14ac:dyDescent="0.25">
      <c r="A20" s="335"/>
      <c r="B20" s="335"/>
      <c r="C20" s="335"/>
      <c r="D20" s="335"/>
      <c r="E20" s="335"/>
      <c r="F20" s="335"/>
      <c r="G20" s="354" t="s">
        <v>65</v>
      </c>
      <c r="H20" s="354" t="s">
        <v>66</v>
      </c>
      <c r="I20" s="354" t="s">
        <v>67</v>
      </c>
      <c r="J20" s="355" t="s">
        <v>34</v>
      </c>
      <c r="K20" s="335"/>
      <c r="L20" s="445" t="s">
        <v>65</v>
      </c>
      <c r="M20" s="445" t="s">
        <v>66</v>
      </c>
      <c r="N20" s="445" t="s">
        <v>67</v>
      </c>
      <c r="O20" s="445" t="s">
        <v>34</v>
      </c>
      <c r="P20" s="357" t="s">
        <v>57</v>
      </c>
    </row>
    <row r="21" spans="1:221" x14ac:dyDescent="0.25">
      <c r="A21" s="331" t="s">
        <v>32</v>
      </c>
      <c r="G21" s="431"/>
      <c r="H21" s="431"/>
      <c r="I21" s="431">
        <f>'Rider Rates'!B145</f>
        <v>825</v>
      </c>
      <c r="J21" s="431">
        <f>SUM(G21:I21)</f>
        <v>825</v>
      </c>
      <c r="L21" s="432"/>
      <c r="M21" s="432"/>
      <c r="N21" s="432">
        <f>I21</f>
        <v>825</v>
      </c>
      <c r="O21" s="407">
        <f>SUM(L21:N21)</f>
        <v>825</v>
      </c>
      <c r="P21" s="360">
        <v>44531</v>
      </c>
    </row>
    <row r="22" spans="1:221" x14ac:dyDescent="0.25">
      <c r="A22" s="433" t="s">
        <v>132</v>
      </c>
      <c r="D22" s="362">
        <f>C15</f>
        <v>0</v>
      </c>
      <c r="E22" s="363" t="s">
        <v>41</v>
      </c>
      <c r="F22" s="364" t="s">
        <v>8</v>
      </c>
      <c r="G22" s="406"/>
      <c r="H22" s="406"/>
      <c r="I22" s="444">
        <f>'Rider Rates'!C145</f>
        <v>5.9799999999999997E-5</v>
      </c>
      <c r="J22" s="406">
        <f>SUM(G22:I22)</f>
        <v>5.9799999999999997E-5</v>
      </c>
      <c r="K22" s="366" t="s">
        <v>42</v>
      </c>
      <c r="L22" s="407"/>
      <c r="M22" s="407"/>
      <c r="N22" s="407">
        <f>IF(C15&lt;0,0,ROUND($D22*I22,2))</f>
        <v>0</v>
      </c>
      <c r="O22" s="407">
        <f>SUM(L22:N22)</f>
        <v>0</v>
      </c>
      <c r="P22" s="360">
        <f>'Rider Rates'!H145</f>
        <v>45444</v>
      </c>
    </row>
    <row r="23" spans="1:221" x14ac:dyDescent="0.25">
      <c r="A23" s="369" t="s">
        <v>50</v>
      </c>
      <c r="B23" s="369"/>
      <c r="C23" s="369"/>
      <c r="D23" s="370"/>
      <c r="E23" s="370"/>
      <c r="F23" s="369"/>
      <c r="G23" s="369"/>
      <c r="H23" s="369"/>
      <c r="I23" s="369"/>
      <c r="J23" s="369"/>
      <c r="K23" s="372"/>
      <c r="L23" s="371"/>
      <c r="M23" s="371"/>
      <c r="N23" s="371">
        <f>SUM(N21:N22)</f>
        <v>825</v>
      </c>
      <c r="O23" s="371">
        <f>SUM(O21:O22)</f>
        <v>825</v>
      </c>
    </row>
    <row r="24" spans="1:221" x14ac:dyDescent="0.25">
      <c r="A24" s="434"/>
      <c r="B24" s="434"/>
      <c r="C24" s="435"/>
      <c r="D24" s="435"/>
      <c r="E24" s="435"/>
      <c r="F24" s="435"/>
      <c r="G24" s="436"/>
      <c r="H24" s="436"/>
      <c r="I24" s="436"/>
      <c r="J24" s="436"/>
      <c r="K24" s="434"/>
      <c r="L24" s="434"/>
      <c r="M24" s="434"/>
      <c r="N24" s="434"/>
      <c r="O24" s="434"/>
      <c r="P24" s="434"/>
    </row>
    <row r="25" spans="1:221" x14ac:dyDescent="0.25">
      <c r="A25" s="346" t="s">
        <v>70</v>
      </c>
      <c r="B25" s="383"/>
      <c r="C25" s="383"/>
      <c r="D25" s="384"/>
      <c r="E25" s="384"/>
      <c r="F25" s="383"/>
      <c r="G25" s="384"/>
      <c r="H25" s="384"/>
      <c r="I25" s="384"/>
      <c r="J25" s="384"/>
      <c r="K25" s="384"/>
      <c r="L25" s="384"/>
      <c r="M25" s="384"/>
      <c r="N25" s="384"/>
      <c r="O25" s="384"/>
      <c r="P25" s="423"/>
      <c r="Q25" s="335"/>
      <c r="R25" s="335"/>
      <c r="S25" s="335"/>
      <c r="T25" s="335"/>
      <c r="U25" s="335"/>
      <c r="V25" s="335"/>
      <c r="W25" s="335"/>
      <c r="X25" s="335"/>
      <c r="Y25" s="335"/>
      <c r="Z25" s="335"/>
      <c r="AA25" s="335"/>
      <c r="AB25" s="335"/>
      <c r="AC25" s="335"/>
      <c r="AD25" s="335"/>
      <c r="AE25" s="335"/>
      <c r="AF25" s="335"/>
      <c r="AG25" s="335"/>
      <c r="AH25" s="335"/>
      <c r="AI25" s="335"/>
      <c r="AJ25" s="335"/>
      <c r="AK25" s="335"/>
      <c r="AL25" s="335"/>
      <c r="AM25" s="335"/>
      <c r="AN25" s="335"/>
      <c r="AO25" s="335"/>
      <c r="AP25" s="335"/>
      <c r="AQ25" s="335"/>
      <c r="AR25" s="335"/>
      <c r="AS25" s="335"/>
      <c r="AT25" s="335"/>
      <c r="AU25" s="335"/>
      <c r="AV25" s="335"/>
      <c r="AW25" s="335"/>
      <c r="AX25" s="335"/>
      <c r="AY25" s="335"/>
      <c r="AZ25" s="335"/>
      <c r="BA25" s="335"/>
      <c r="BB25" s="335"/>
      <c r="BC25" s="335"/>
      <c r="BD25" s="335"/>
      <c r="BE25" s="335"/>
      <c r="BF25" s="335"/>
      <c r="BG25" s="335"/>
      <c r="BH25" s="335"/>
      <c r="BI25" s="335"/>
      <c r="BJ25" s="335"/>
      <c r="BK25" s="335"/>
      <c r="BL25" s="335"/>
      <c r="BM25" s="335"/>
      <c r="BN25" s="335"/>
      <c r="BO25" s="335"/>
      <c r="BP25" s="335"/>
      <c r="BQ25" s="335"/>
      <c r="BR25" s="335"/>
      <c r="BS25" s="335"/>
      <c r="BT25" s="335"/>
      <c r="BU25" s="335"/>
      <c r="BV25" s="335"/>
      <c r="BW25" s="335"/>
      <c r="BX25" s="335"/>
      <c r="BY25" s="335"/>
      <c r="BZ25" s="335"/>
      <c r="CA25" s="335"/>
      <c r="CB25" s="335"/>
      <c r="CC25" s="335"/>
      <c r="CD25" s="335"/>
      <c r="CE25" s="335"/>
      <c r="CF25" s="335"/>
      <c r="CG25" s="335"/>
      <c r="CH25" s="335"/>
      <c r="CI25" s="335"/>
      <c r="CJ25" s="335"/>
      <c r="CK25" s="335"/>
      <c r="CL25" s="335"/>
      <c r="CM25" s="335"/>
      <c r="CN25" s="335"/>
      <c r="CO25" s="335"/>
      <c r="CP25" s="335"/>
      <c r="CQ25" s="335"/>
      <c r="CR25" s="335"/>
      <c r="CS25" s="335"/>
      <c r="CT25" s="335"/>
      <c r="CU25" s="335"/>
      <c r="CV25" s="335"/>
      <c r="CW25" s="335"/>
      <c r="CX25" s="335"/>
      <c r="CY25" s="335"/>
      <c r="CZ25" s="335"/>
      <c r="DA25" s="335"/>
      <c r="DB25" s="335"/>
      <c r="DC25" s="335"/>
      <c r="DD25" s="335"/>
      <c r="DE25" s="335"/>
      <c r="DF25" s="335"/>
      <c r="DG25" s="335"/>
      <c r="DH25" s="335"/>
      <c r="DI25" s="335"/>
      <c r="DJ25" s="335"/>
      <c r="DK25" s="335"/>
      <c r="DL25" s="335"/>
      <c r="DM25" s="335"/>
      <c r="DN25" s="335"/>
      <c r="DO25" s="335"/>
      <c r="DP25" s="335"/>
      <c r="DQ25" s="335"/>
      <c r="DR25" s="335"/>
      <c r="DS25" s="335"/>
      <c r="DT25" s="335"/>
      <c r="DU25" s="335"/>
      <c r="DV25" s="335"/>
      <c r="DW25" s="335"/>
      <c r="DX25" s="335"/>
      <c r="DY25" s="335"/>
      <c r="DZ25" s="335"/>
      <c r="EA25" s="335"/>
      <c r="EB25" s="335"/>
      <c r="EC25" s="335"/>
      <c r="ED25" s="335"/>
      <c r="EE25" s="335"/>
      <c r="EF25" s="335"/>
      <c r="EG25" s="335"/>
      <c r="EH25" s="335"/>
      <c r="EI25" s="335"/>
      <c r="EJ25" s="335"/>
      <c r="EK25" s="335"/>
      <c r="EL25" s="335"/>
      <c r="EM25" s="335"/>
      <c r="EN25" s="335"/>
      <c r="EO25" s="335"/>
      <c r="EP25" s="335"/>
      <c r="EQ25" s="335"/>
      <c r="ER25" s="335"/>
      <c r="ES25" s="335"/>
      <c r="ET25" s="335"/>
      <c r="EU25" s="335"/>
      <c r="EV25" s="335"/>
      <c r="EW25" s="335"/>
      <c r="EX25" s="335"/>
      <c r="EY25" s="335"/>
      <c r="EZ25" s="335"/>
      <c r="FA25" s="335"/>
      <c r="FB25" s="335"/>
      <c r="FC25" s="335"/>
      <c r="FD25" s="335"/>
      <c r="FE25" s="335"/>
      <c r="FF25" s="335"/>
      <c r="FG25" s="335"/>
      <c r="FH25" s="335"/>
      <c r="FI25" s="335"/>
      <c r="FJ25" s="335"/>
      <c r="FK25" s="335"/>
      <c r="FL25" s="335"/>
      <c r="FM25" s="335"/>
      <c r="FN25" s="335"/>
      <c r="FO25" s="335"/>
      <c r="FP25" s="335"/>
      <c r="FQ25" s="335"/>
      <c r="FR25" s="335"/>
      <c r="FS25" s="335"/>
      <c r="FT25" s="335"/>
      <c r="FU25" s="335"/>
      <c r="FV25" s="335"/>
      <c r="FW25" s="335"/>
      <c r="FX25" s="335"/>
      <c r="FY25" s="335"/>
      <c r="FZ25" s="335"/>
      <c r="GA25" s="335"/>
      <c r="GB25" s="335"/>
      <c r="GC25" s="335"/>
      <c r="GD25" s="335"/>
      <c r="GE25" s="335"/>
      <c r="GF25" s="335"/>
      <c r="GG25" s="335"/>
      <c r="GH25" s="335"/>
      <c r="GI25" s="335"/>
      <c r="GJ25" s="335"/>
      <c r="GK25" s="335"/>
      <c r="GL25" s="335"/>
      <c r="GM25" s="335"/>
      <c r="GN25" s="335"/>
      <c r="GO25" s="335"/>
      <c r="GP25" s="335"/>
      <c r="GQ25" s="335"/>
      <c r="GR25" s="335"/>
      <c r="GS25" s="335"/>
      <c r="GT25" s="335"/>
      <c r="GU25" s="335"/>
      <c r="GV25" s="335"/>
      <c r="GW25" s="335"/>
      <c r="GX25" s="335"/>
      <c r="GY25" s="335"/>
      <c r="GZ25" s="335"/>
      <c r="HA25" s="335"/>
      <c r="HB25" s="335"/>
      <c r="HC25" s="335"/>
      <c r="HD25" s="335"/>
      <c r="HE25" s="335"/>
      <c r="HF25" s="335"/>
      <c r="HG25" s="335"/>
      <c r="HH25" s="335"/>
      <c r="HI25" s="335"/>
      <c r="HJ25" s="335"/>
      <c r="HK25" s="335"/>
      <c r="HL25" s="335"/>
      <c r="HM25" s="335"/>
    </row>
    <row r="26" spans="1:221" x14ac:dyDescent="0.25">
      <c r="P26" s="437"/>
      <c r="Q26" s="385"/>
      <c r="R26" s="375"/>
      <c r="S26" s="376"/>
      <c r="T26" s="377"/>
      <c r="U26" s="335"/>
      <c r="V26" s="378"/>
      <c r="W26" s="335"/>
      <c r="X26" s="335"/>
      <c r="Y26" s="335"/>
      <c r="Z26" s="335"/>
      <c r="AA26" s="335"/>
      <c r="AB26" s="335"/>
      <c r="AC26" s="335"/>
      <c r="AD26" s="335"/>
      <c r="AE26" s="335"/>
      <c r="AF26" s="335"/>
      <c r="AG26" s="335"/>
      <c r="AH26" s="335"/>
      <c r="AI26" s="335"/>
      <c r="AJ26" s="335"/>
      <c r="AK26" s="335"/>
      <c r="AL26" s="335"/>
      <c r="AM26" s="335"/>
      <c r="AN26" s="335"/>
      <c r="AO26" s="335"/>
      <c r="AP26" s="335"/>
      <c r="AQ26" s="335"/>
      <c r="AR26" s="335"/>
      <c r="AS26" s="335"/>
      <c r="AT26" s="335"/>
      <c r="AU26" s="335"/>
      <c r="AV26" s="335"/>
      <c r="AW26" s="335"/>
      <c r="AX26" s="335"/>
      <c r="AY26" s="335"/>
      <c r="AZ26" s="335"/>
      <c r="BA26" s="335"/>
      <c r="BB26" s="335"/>
      <c r="BC26" s="335"/>
      <c r="BD26" s="335"/>
      <c r="BE26" s="335"/>
      <c r="BF26" s="335"/>
      <c r="BG26" s="335"/>
      <c r="BH26" s="335"/>
      <c r="BI26" s="335"/>
      <c r="BJ26" s="335"/>
      <c r="BK26" s="335"/>
      <c r="BL26" s="335"/>
      <c r="BM26" s="335"/>
      <c r="BN26" s="335"/>
      <c r="BO26" s="335"/>
      <c r="BP26" s="335"/>
      <c r="BQ26" s="335"/>
      <c r="BR26" s="335"/>
      <c r="BS26" s="335"/>
      <c r="BT26" s="335"/>
      <c r="BU26" s="335"/>
      <c r="BV26" s="335"/>
      <c r="BW26" s="335"/>
      <c r="BX26" s="335"/>
      <c r="BY26" s="335"/>
      <c r="BZ26" s="335"/>
      <c r="CA26" s="335"/>
      <c r="CB26" s="335"/>
      <c r="CC26" s="335"/>
      <c r="CD26" s="335"/>
      <c r="CE26" s="335"/>
      <c r="CF26" s="335"/>
      <c r="CG26" s="335"/>
      <c r="CH26" s="335"/>
      <c r="CI26" s="335"/>
      <c r="CJ26" s="335"/>
      <c r="CK26" s="335"/>
      <c r="CL26" s="335"/>
      <c r="CM26" s="335"/>
      <c r="CN26" s="335"/>
      <c r="CO26" s="335"/>
      <c r="CP26" s="335"/>
      <c r="CQ26" s="335"/>
      <c r="CR26" s="335"/>
      <c r="CS26" s="335"/>
      <c r="CT26" s="335"/>
      <c r="CU26" s="335"/>
      <c r="CV26" s="335"/>
      <c r="CW26" s="335"/>
      <c r="CX26" s="335"/>
      <c r="CY26" s="335"/>
      <c r="CZ26" s="335"/>
      <c r="DA26" s="335"/>
      <c r="DB26" s="335"/>
      <c r="DC26" s="335"/>
      <c r="DD26" s="335"/>
      <c r="DE26" s="335"/>
      <c r="DF26" s="335"/>
      <c r="DG26" s="335"/>
      <c r="DH26" s="335"/>
      <c r="DI26" s="335"/>
      <c r="DJ26" s="335"/>
      <c r="DK26" s="335"/>
      <c r="DL26" s="335"/>
      <c r="DM26" s="335"/>
      <c r="DN26" s="335"/>
      <c r="DO26" s="335"/>
      <c r="DP26" s="335"/>
      <c r="DQ26" s="335"/>
      <c r="DR26" s="335"/>
      <c r="DS26" s="335"/>
      <c r="DT26" s="335"/>
      <c r="DU26" s="335"/>
      <c r="DV26" s="335"/>
      <c r="DW26" s="335"/>
      <c r="DX26" s="335"/>
      <c r="DY26" s="335"/>
      <c r="DZ26" s="335"/>
      <c r="EA26" s="335"/>
      <c r="EB26" s="335"/>
      <c r="EC26" s="335"/>
      <c r="ED26" s="335"/>
      <c r="EE26" s="335"/>
      <c r="EF26" s="335"/>
      <c r="EG26" s="335"/>
      <c r="EH26" s="335"/>
      <c r="EI26" s="335"/>
      <c r="EJ26" s="335"/>
      <c r="EK26" s="335"/>
      <c r="EL26" s="335"/>
      <c r="EM26" s="335"/>
      <c r="EN26" s="335"/>
      <c r="EO26" s="335"/>
      <c r="EP26" s="335"/>
      <c r="EQ26" s="335"/>
      <c r="ER26" s="335"/>
      <c r="ES26" s="335"/>
      <c r="ET26" s="335"/>
      <c r="EU26" s="335"/>
      <c r="EV26" s="335"/>
      <c r="EW26" s="335"/>
      <c r="EX26" s="335"/>
      <c r="EY26" s="335"/>
      <c r="EZ26" s="335"/>
      <c r="FA26" s="335"/>
      <c r="FB26" s="335"/>
      <c r="FC26" s="335"/>
      <c r="FD26" s="335"/>
      <c r="FE26" s="335"/>
      <c r="FF26" s="335"/>
      <c r="FG26" s="335"/>
      <c r="FH26" s="335"/>
      <c r="FI26" s="335"/>
      <c r="FJ26" s="335"/>
      <c r="FK26" s="335"/>
      <c r="FL26" s="335"/>
      <c r="FM26" s="335"/>
      <c r="FN26" s="335"/>
      <c r="FO26" s="335"/>
      <c r="FP26" s="335"/>
      <c r="FQ26" s="335"/>
      <c r="FR26" s="335"/>
      <c r="FS26" s="335"/>
      <c r="FT26" s="335"/>
      <c r="FU26" s="335"/>
      <c r="FV26" s="335"/>
      <c r="FW26" s="335"/>
      <c r="FX26" s="335"/>
      <c r="FY26" s="335"/>
      <c r="FZ26" s="335"/>
      <c r="GA26" s="335"/>
      <c r="GB26" s="335"/>
      <c r="GC26" s="335"/>
      <c r="GD26" s="335"/>
      <c r="GE26" s="335"/>
      <c r="GF26" s="335"/>
      <c r="GG26" s="335"/>
      <c r="GH26" s="335"/>
      <c r="GI26" s="335"/>
      <c r="GJ26" s="335"/>
      <c r="GK26" s="335"/>
      <c r="GL26" s="335"/>
      <c r="GM26" s="335"/>
      <c r="GN26" s="335"/>
      <c r="GO26" s="335"/>
      <c r="GP26" s="335"/>
      <c r="GQ26" s="335"/>
      <c r="GR26" s="335"/>
      <c r="GS26" s="335"/>
      <c r="GT26" s="335"/>
      <c r="GU26" s="335"/>
      <c r="GV26" s="335"/>
      <c r="GW26" s="335"/>
      <c r="GX26" s="335"/>
      <c r="GY26" s="335"/>
      <c r="GZ26" s="335"/>
      <c r="HA26" s="335"/>
      <c r="HB26" s="335"/>
      <c r="HC26" s="335"/>
      <c r="HD26" s="335"/>
      <c r="HE26" s="335"/>
      <c r="HF26" s="335"/>
      <c r="HG26" s="335"/>
      <c r="HH26" s="335"/>
      <c r="HI26" s="335"/>
      <c r="HJ26" s="335"/>
      <c r="HK26" s="335"/>
      <c r="HL26" s="335"/>
      <c r="HM26" s="335"/>
    </row>
    <row r="27" spans="1:221" x14ac:dyDescent="0.25">
      <c r="A27" s="386" t="s">
        <v>79</v>
      </c>
      <c r="B27" s="387"/>
      <c r="C27" s="387"/>
      <c r="D27" s="362">
        <f>IF($C$15&lt;0,0,IF($C$15&gt;833000,833000,$C$15))</f>
        <v>0</v>
      </c>
      <c r="E27" s="363" t="s">
        <v>41</v>
      </c>
      <c r="F27" s="364" t="s">
        <v>8</v>
      </c>
      <c r="G27" s="388"/>
      <c r="H27" s="388"/>
      <c r="I27" s="388">
        <f>'Rider Rates'!$B$4</f>
        <v>4.6278999999999999E-3</v>
      </c>
      <c r="J27" s="388">
        <f t="shared" ref="J27:J47" si="0">SUM(G27:I27)</f>
        <v>4.6278999999999999E-3</v>
      </c>
      <c r="K27" s="366" t="s">
        <v>42</v>
      </c>
      <c r="L27" s="250"/>
      <c r="M27" s="250"/>
      <c r="N27" s="250">
        <f t="shared" ref="N27:N32" si="1">ROUND(D27*I27,2)</f>
        <v>0</v>
      </c>
      <c r="O27" s="250">
        <f t="shared" ref="O27:O48" si="2">SUM(L27:N27)</f>
        <v>0</v>
      </c>
      <c r="P27" s="360">
        <f>'Rider Rates'!$D$4</f>
        <v>45657</v>
      </c>
      <c r="Q27" s="385"/>
      <c r="R27" s="382"/>
      <c r="S27" s="376"/>
      <c r="T27" s="377"/>
      <c r="U27" s="335"/>
      <c r="V27" s="378"/>
      <c r="W27" s="335"/>
      <c r="X27" s="335"/>
      <c r="Y27" s="335"/>
      <c r="Z27" s="335"/>
      <c r="AA27" s="335"/>
      <c r="AB27" s="335"/>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c r="BF27" s="335"/>
      <c r="BG27" s="335"/>
      <c r="BH27" s="335"/>
      <c r="BI27" s="335"/>
      <c r="BJ27" s="335"/>
      <c r="BK27" s="335"/>
      <c r="BL27" s="335"/>
      <c r="BM27" s="335"/>
      <c r="BN27" s="335"/>
      <c r="BO27" s="335"/>
      <c r="BP27" s="335"/>
      <c r="BQ27" s="335"/>
      <c r="BR27" s="335"/>
      <c r="BS27" s="335"/>
      <c r="BT27" s="335"/>
      <c r="BU27" s="335"/>
      <c r="BV27" s="335"/>
      <c r="BW27" s="335"/>
      <c r="BX27" s="335"/>
      <c r="BY27" s="335"/>
      <c r="BZ27" s="335"/>
      <c r="CA27" s="335"/>
      <c r="CB27" s="335"/>
      <c r="CC27" s="335"/>
      <c r="CD27" s="335"/>
      <c r="CE27" s="335"/>
      <c r="CF27" s="335"/>
      <c r="CG27" s="335"/>
      <c r="CH27" s="335"/>
      <c r="CI27" s="335"/>
      <c r="CJ27" s="335"/>
      <c r="CK27" s="335"/>
      <c r="CL27" s="335"/>
      <c r="CM27" s="335"/>
      <c r="CN27" s="335"/>
      <c r="CO27" s="335"/>
      <c r="CP27" s="335"/>
      <c r="CQ27" s="335"/>
      <c r="CR27" s="335"/>
      <c r="CS27" s="335"/>
      <c r="CT27" s="335"/>
      <c r="CU27" s="335"/>
      <c r="CV27" s="335"/>
      <c r="CW27" s="335"/>
      <c r="CX27" s="335"/>
      <c r="CY27" s="335"/>
      <c r="CZ27" s="335"/>
      <c r="DA27" s="335"/>
      <c r="DB27" s="335"/>
      <c r="DC27" s="335"/>
      <c r="DD27" s="335"/>
      <c r="DE27" s="335"/>
      <c r="DF27" s="335"/>
      <c r="DG27" s="335"/>
      <c r="DH27" s="335"/>
      <c r="DI27" s="335"/>
      <c r="DJ27" s="335"/>
      <c r="DK27" s="335"/>
      <c r="DL27" s="335"/>
      <c r="DM27" s="335"/>
      <c r="DN27" s="335"/>
      <c r="DO27" s="335"/>
      <c r="DP27" s="335"/>
      <c r="DQ27" s="335"/>
      <c r="DR27" s="335"/>
      <c r="DS27" s="335"/>
      <c r="DT27" s="335"/>
      <c r="DU27" s="335"/>
      <c r="DV27" s="335"/>
      <c r="DW27" s="335"/>
      <c r="DX27" s="335"/>
      <c r="DY27" s="335"/>
      <c r="DZ27" s="335"/>
      <c r="EA27" s="335"/>
      <c r="EB27" s="335"/>
      <c r="EC27" s="335"/>
      <c r="ED27" s="335"/>
      <c r="EE27" s="335"/>
      <c r="EF27" s="335"/>
      <c r="EG27" s="335"/>
      <c r="EH27" s="335"/>
      <c r="EI27" s="335"/>
      <c r="EJ27" s="335"/>
      <c r="EK27" s="335"/>
      <c r="EL27" s="335"/>
      <c r="EM27" s="335"/>
      <c r="EN27" s="335"/>
      <c r="EO27" s="335"/>
      <c r="EP27" s="335"/>
      <c r="EQ27" s="335"/>
      <c r="ER27" s="335"/>
      <c r="ES27" s="335"/>
      <c r="ET27" s="335"/>
      <c r="EU27" s="335"/>
      <c r="EV27" s="335"/>
      <c r="EW27" s="335"/>
      <c r="EX27" s="335"/>
      <c r="EY27" s="335"/>
      <c r="EZ27" s="335"/>
      <c r="FA27" s="335"/>
      <c r="FB27" s="335"/>
      <c r="FC27" s="335"/>
      <c r="FD27" s="335"/>
      <c r="FE27" s="335"/>
      <c r="FF27" s="335"/>
      <c r="FG27" s="335"/>
      <c r="FH27" s="335"/>
      <c r="FI27" s="335"/>
      <c r="FJ27" s="335"/>
      <c r="FK27" s="335"/>
      <c r="FL27" s="335"/>
      <c r="FM27" s="335"/>
      <c r="FN27" s="335"/>
      <c r="FO27" s="335"/>
      <c r="FP27" s="335"/>
      <c r="FQ27" s="335"/>
      <c r="FR27" s="335"/>
      <c r="FS27" s="335"/>
      <c r="FT27" s="335"/>
      <c r="FU27" s="335"/>
      <c r="FV27" s="335"/>
      <c r="FW27" s="335"/>
      <c r="FX27" s="335"/>
      <c r="FY27" s="335"/>
      <c r="FZ27" s="335"/>
      <c r="GA27" s="335"/>
      <c r="GB27" s="335"/>
      <c r="GC27" s="335"/>
      <c r="GD27" s="335"/>
      <c r="GE27" s="335"/>
      <c r="GF27" s="335"/>
      <c r="GG27" s="335"/>
      <c r="GH27" s="335"/>
      <c r="GI27" s="335"/>
      <c r="GJ27" s="335"/>
      <c r="GK27" s="335"/>
      <c r="GL27" s="335"/>
      <c r="GM27" s="335"/>
      <c r="GN27" s="335"/>
      <c r="GO27" s="335"/>
      <c r="GP27" s="335"/>
      <c r="GQ27" s="335"/>
      <c r="GR27" s="335"/>
      <c r="GS27" s="335"/>
      <c r="GT27" s="335"/>
      <c r="GU27" s="335"/>
      <c r="GV27" s="335"/>
      <c r="GW27" s="335"/>
      <c r="GX27" s="335"/>
      <c r="GY27" s="335"/>
      <c r="GZ27" s="335"/>
      <c r="HA27" s="335"/>
      <c r="HB27" s="335"/>
      <c r="HC27" s="335"/>
      <c r="HD27" s="335"/>
      <c r="HE27" s="335"/>
      <c r="HF27" s="335"/>
      <c r="HG27" s="335"/>
      <c r="HH27" s="335"/>
      <c r="HI27" s="335"/>
      <c r="HJ27" s="335"/>
      <c r="HK27" s="335"/>
      <c r="HL27" s="335"/>
      <c r="HM27" s="335"/>
    </row>
    <row r="28" spans="1:221" x14ac:dyDescent="0.25">
      <c r="A28" s="386" t="s">
        <v>80</v>
      </c>
      <c r="B28" s="335"/>
      <c r="C28" s="335"/>
      <c r="D28" s="390">
        <f>IF($C$15&gt;833000,$C$15-833000,0)</f>
        <v>0</v>
      </c>
      <c r="E28" s="363" t="s">
        <v>41</v>
      </c>
      <c r="F28" s="364" t="s">
        <v>8</v>
      </c>
      <c r="G28" s="388"/>
      <c r="H28" s="388"/>
      <c r="I28" s="388">
        <f>'Rider Rates'!$B$5</f>
        <v>1.7560000000000001E-4</v>
      </c>
      <c r="J28" s="388">
        <f t="shared" si="0"/>
        <v>1.7560000000000001E-4</v>
      </c>
      <c r="K28" s="366" t="s">
        <v>42</v>
      </c>
      <c r="L28" s="250"/>
      <c r="M28" s="250"/>
      <c r="N28" s="250">
        <f t="shared" si="1"/>
        <v>0</v>
      </c>
      <c r="O28" s="250">
        <f t="shared" si="2"/>
        <v>0</v>
      </c>
      <c r="P28" s="360">
        <f>'Rider Rates'!$D$4</f>
        <v>45657</v>
      </c>
      <c r="Q28" s="385"/>
      <c r="R28" s="382"/>
      <c r="S28" s="376"/>
      <c r="T28" s="377"/>
      <c r="U28" s="335"/>
      <c r="V28" s="378"/>
      <c r="W28" s="335"/>
      <c r="X28" s="335"/>
      <c r="Y28" s="335"/>
      <c r="Z28" s="335"/>
      <c r="AA28" s="335"/>
      <c r="AB28" s="335"/>
      <c r="AC28" s="335"/>
      <c r="AD28" s="335"/>
      <c r="AE28" s="335"/>
      <c r="AF28" s="335"/>
      <c r="AG28" s="335"/>
      <c r="AH28" s="335"/>
      <c r="AI28" s="335"/>
      <c r="AJ28" s="335"/>
      <c r="AK28" s="335"/>
      <c r="AL28" s="335"/>
      <c r="AM28" s="335"/>
      <c r="AN28" s="335"/>
      <c r="AO28" s="335"/>
      <c r="AP28" s="335"/>
      <c r="AQ28" s="335"/>
      <c r="AR28" s="335"/>
      <c r="AS28" s="335"/>
      <c r="AT28" s="335"/>
      <c r="AU28" s="335"/>
      <c r="AV28" s="335"/>
      <c r="AW28" s="335"/>
      <c r="AX28" s="335"/>
      <c r="AY28" s="335"/>
      <c r="AZ28" s="335"/>
      <c r="BA28" s="335"/>
      <c r="BB28" s="335"/>
      <c r="BC28" s="335"/>
      <c r="BD28" s="335"/>
      <c r="BE28" s="335"/>
      <c r="BF28" s="335"/>
      <c r="BG28" s="335"/>
      <c r="BH28" s="335"/>
      <c r="BI28" s="335"/>
      <c r="BJ28" s="335"/>
      <c r="BK28" s="335"/>
      <c r="BL28" s="335"/>
      <c r="BM28" s="335"/>
      <c r="BN28" s="335"/>
      <c r="BO28" s="335"/>
      <c r="BP28" s="335"/>
      <c r="BQ28" s="335"/>
      <c r="BR28" s="335"/>
      <c r="BS28" s="335"/>
      <c r="BT28" s="335"/>
      <c r="BU28" s="335"/>
      <c r="BV28" s="335"/>
      <c r="BW28" s="335"/>
      <c r="BX28" s="335"/>
      <c r="BY28" s="335"/>
      <c r="BZ28" s="335"/>
      <c r="CA28" s="335"/>
      <c r="CB28" s="335"/>
      <c r="CC28" s="335"/>
      <c r="CD28" s="335"/>
      <c r="CE28" s="335"/>
      <c r="CF28" s="335"/>
      <c r="CG28" s="335"/>
      <c r="CH28" s="335"/>
      <c r="CI28" s="335"/>
      <c r="CJ28" s="335"/>
      <c r="CK28" s="335"/>
      <c r="CL28" s="335"/>
      <c r="CM28" s="335"/>
      <c r="CN28" s="335"/>
      <c r="CO28" s="335"/>
      <c r="CP28" s="335"/>
      <c r="CQ28" s="335"/>
      <c r="CR28" s="335"/>
      <c r="CS28" s="335"/>
      <c r="CT28" s="335"/>
      <c r="CU28" s="335"/>
      <c r="CV28" s="335"/>
      <c r="CW28" s="335"/>
      <c r="CX28" s="335"/>
      <c r="CY28" s="335"/>
      <c r="CZ28" s="335"/>
      <c r="DA28" s="335"/>
      <c r="DB28" s="335"/>
      <c r="DC28" s="335"/>
      <c r="DD28" s="335"/>
      <c r="DE28" s="335"/>
      <c r="DF28" s="335"/>
      <c r="DG28" s="335"/>
      <c r="DH28" s="335"/>
      <c r="DI28" s="335"/>
      <c r="DJ28" s="335"/>
      <c r="DK28" s="335"/>
      <c r="DL28" s="335"/>
      <c r="DM28" s="335"/>
      <c r="DN28" s="335"/>
      <c r="DO28" s="335"/>
      <c r="DP28" s="335"/>
      <c r="DQ28" s="335"/>
      <c r="DR28" s="335"/>
      <c r="DS28" s="335"/>
      <c r="DT28" s="335"/>
      <c r="DU28" s="335"/>
      <c r="DV28" s="335"/>
      <c r="DW28" s="335"/>
      <c r="DX28" s="335"/>
      <c r="DY28" s="335"/>
      <c r="DZ28" s="335"/>
      <c r="EA28" s="335"/>
      <c r="EB28" s="335"/>
      <c r="EC28" s="335"/>
      <c r="ED28" s="335"/>
      <c r="EE28" s="335"/>
      <c r="EF28" s="335"/>
      <c r="EG28" s="335"/>
      <c r="EH28" s="335"/>
      <c r="EI28" s="335"/>
      <c r="EJ28" s="335"/>
      <c r="EK28" s="335"/>
      <c r="EL28" s="335"/>
      <c r="EM28" s="335"/>
      <c r="EN28" s="335"/>
      <c r="EO28" s="335"/>
      <c r="EP28" s="335"/>
      <c r="EQ28" s="335"/>
      <c r="ER28" s="335"/>
      <c r="ES28" s="335"/>
      <c r="ET28" s="335"/>
      <c r="EU28" s="335"/>
      <c r="EV28" s="335"/>
      <c r="EW28" s="335"/>
      <c r="EX28" s="335"/>
      <c r="EY28" s="335"/>
      <c r="EZ28" s="335"/>
      <c r="FA28" s="335"/>
      <c r="FB28" s="335"/>
      <c r="FC28" s="335"/>
      <c r="FD28" s="335"/>
      <c r="FE28" s="335"/>
      <c r="FF28" s="335"/>
      <c r="FG28" s="335"/>
      <c r="FH28" s="335"/>
      <c r="FI28" s="335"/>
      <c r="FJ28" s="335"/>
      <c r="FK28" s="335"/>
      <c r="FL28" s="335"/>
      <c r="FM28" s="335"/>
      <c r="FN28" s="335"/>
      <c r="FO28" s="335"/>
      <c r="FP28" s="335"/>
      <c r="FQ28" s="335"/>
      <c r="FR28" s="335"/>
      <c r="FS28" s="335"/>
      <c r="FT28" s="335"/>
      <c r="FU28" s="335"/>
      <c r="FV28" s="335"/>
      <c r="FW28" s="335"/>
      <c r="FX28" s="335"/>
      <c r="FY28" s="335"/>
      <c r="FZ28" s="335"/>
      <c r="GA28" s="335"/>
      <c r="GB28" s="335"/>
      <c r="GC28" s="335"/>
      <c r="GD28" s="335"/>
      <c r="GE28" s="335"/>
      <c r="GF28" s="335"/>
      <c r="GG28" s="335"/>
      <c r="GH28" s="335"/>
      <c r="GI28" s="335"/>
      <c r="GJ28" s="335"/>
      <c r="GK28" s="335"/>
      <c r="GL28" s="335"/>
      <c r="GM28" s="335"/>
      <c r="GN28" s="335"/>
      <c r="GO28" s="335"/>
      <c r="GP28" s="335"/>
      <c r="GQ28" s="335"/>
      <c r="GR28" s="335"/>
      <c r="GS28" s="335"/>
      <c r="GT28" s="335"/>
      <c r="GU28" s="335"/>
      <c r="GV28" s="335"/>
      <c r="GW28" s="335"/>
      <c r="GX28" s="335"/>
      <c r="GY28" s="335"/>
      <c r="GZ28" s="335"/>
      <c r="HA28" s="335"/>
      <c r="HB28" s="335"/>
      <c r="HC28" s="335"/>
      <c r="HD28" s="335"/>
      <c r="HE28" s="335"/>
      <c r="HF28" s="335"/>
      <c r="HG28" s="335"/>
      <c r="HH28" s="335"/>
      <c r="HI28" s="335"/>
      <c r="HJ28" s="335"/>
      <c r="HK28" s="335"/>
      <c r="HL28" s="335"/>
      <c r="HM28" s="335"/>
    </row>
    <row r="29" spans="1:221" x14ac:dyDescent="0.25">
      <c r="A29" s="386" t="s">
        <v>97</v>
      </c>
      <c r="B29" s="335"/>
      <c r="C29" s="335"/>
      <c r="D29" s="362">
        <f>IF('Customer Info'!$C$32=TRUE,0,IF($C$15&lt;0,0,IF($C$15&gt;2000,2000,$C$15)))</f>
        <v>0</v>
      </c>
      <c r="E29" s="363" t="s">
        <v>41</v>
      </c>
      <c r="F29" s="364" t="s">
        <v>8</v>
      </c>
      <c r="G29" s="388"/>
      <c r="H29" s="388"/>
      <c r="I29" s="391">
        <f>'Rider Rates'!$B$8</f>
        <v>4.6499999999999996E-3</v>
      </c>
      <c r="J29" s="391">
        <f t="shared" si="0"/>
        <v>4.6499999999999996E-3</v>
      </c>
      <c r="K29" s="366" t="s">
        <v>42</v>
      </c>
      <c r="L29" s="250"/>
      <c r="M29" s="250"/>
      <c r="N29" s="250">
        <f t="shared" si="1"/>
        <v>0</v>
      </c>
      <c r="O29" s="250">
        <f t="shared" si="2"/>
        <v>0</v>
      </c>
      <c r="P29" s="360">
        <f>'Rider Rates'!$D$7</f>
        <v>44531</v>
      </c>
      <c r="Q29" s="385"/>
      <c r="R29" s="382"/>
      <c r="S29" s="376"/>
      <c r="T29" s="377"/>
      <c r="U29" s="335"/>
      <c r="V29" s="378"/>
      <c r="W29" s="335"/>
      <c r="X29" s="335"/>
      <c r="Y29" s="335"/>
      <c r="Z29" s="335"/>
      <c r="AA29" s="335"/>
      <c r="AB29" s="335"/>
      <c r="AC29" s="335"/>
      <c r="AD29" s="335"/>
      <c r="AE29" s="335"/>
      <c r="AF29" s="335"/>
      <c r="AG29" s="335"/>
      <c r="AH29" s="335"/>
      <c r="AI29" s="335"/>
      <c r="AJ29" s="335"/>
      <c r="AK29" s="335"/>
      <c r="AL29" s="335"/>
      <c r="AM29" s="335"/>
      <c r="AN29" s="335"/>
      <c r="AO29" s="335"/>
      <c r="AP29" s="335"/>
      <c r="AQ29" s="335"/>
      <c r="AR29" s="335"/>
      <c r="AS29" s="335"/>
      <c r="AT29" s="335"/>
      <c r="AU29" s="335"/>
      <c r="AV29" s="335"/>
      <c r="AW29" s="335"/>
      <c r="AX29" s="335"/>
      <c r="AY29" s="335"/>
      <c r="AZ29" s="335"/>
      <c r="BA29" s="335"/>
      <c r="BB29" s="335"/>
      <c r="BC29" s="335"/>
      <c r="BD29" s="335"/>
      <c r="BE29" s="335"/>
      <c r="BF29" s="335"/>
      <c r="BG29" s="335"/>
      <c r="BH29" s="335"/>
      <c r="BI29" s="335"/>
      <c r="BJ29" s="335"/>
      <c r="BK29" s="335"/>
      <c r="BL29" s="335"/>
      <c r="BM29" s="335"/>
      <c r="BN29" s="335"/>
      <c r="BO29" s="335"/>
      <c r="BP29" s="335"/>
      <c r="BQ29" s="335"/>
      <c r="BR29" s="335"/>
      <c r="BS29" s="335"/>
      <c r="BT29" s="335"/>
      <c r="BU29" s="335"/>
      <c r="BV29" s="335"/>
      <c r="BW29" s="335"/>
      <c r="BX29" s="335"/>
      <c r="BY29" s="335"/>
      <c r="BZ29" s="335"/>
      <c r="CA29" s="335"/>
      <c r="CB29" s="335"/>
      <c r="CC29" s="335"/>
      <c r="CD29" s="335"/>
      <c r="CE29" s="335"/>
      <c r="CF29" s="335"/>
      <c r="CG29" s="335"/>
      <c r="CH29" s="335"/>
      <c r="CI29" s="335"/>
      <c r="CJ29" s="335"/>
      <c r="CK29" s="335"/>
      <c r="CL29" s="335"/>
      <c r="CM29" s="335"/>
      <c r="CN29" s="335"/>
      <c r="CO29" s="335"/>
      <c r="CP29" s="335"/>
      <c r="CQ29" s="335"/>
      <c r="CR29" s="335"/>
      <c r="CS29" s="335"/>
      <c r="CT29" s="335"/>
      <c r="CU29" s="335"/>
      <c r="CV29" s="335"/>
      <c r="CW29" s="335"/>
      <c r="CX29" s="335"/>
      <c r="CY29" s="335"/>
      <c r="CZ29" s="335"/>
      <c r="DA29" s="335"/>
      <c r="DB29" s="335"/>
      <c r="DC29" s="335"/>
      <c r="DD29" s="335"/>
      <c r="DE29" s="335"/>
      <c r="DF29" s="335"/>
      <c r="DG29" s="335"/>
      <c r="DH29" s="335"/>
      <c r="DI29" s="335"/>
      <c r="DJ29" s="335"/>
      <c r="DK29" s="335"/>
      <c r="DL29" s="335"/>
      <c r="DM29" s="335"/>
      <c r="DN29" s="335"/>
      <c r="DO29" s="335"/>
      <c r="DP29" s="335"/>
      <c r="DQ29" s="335"/>
      <c r="DR29" s="335"/>
      <c r="DS29" s="335"/>
      <c r="DT29" s="335"/>
      <c r="DU29" s="335"/>
      <c r="DV29" s="335"/>
      <c r="DW29" s="335"/>
      <c r="DX29" s="335"/>
      <c r="DY29" s="335"/>
      <c r="DZ29" s="335"/>
      <c r="EA29" s="335"/>
      <c r="EB29" s="335"/>
      <c r="EC29" s="335"/>
      <c r="ED29" s="335"/>
      <c r="EE29" s="335"/>
      <c r="EF29" s="335"/>
      <c r="EG29" s="335"/>
      <c r="EH29" s="335"/>
      <c r="EI29" s="335"/>
      <c r="EJ29" s="335"/>
      <c r="EK29" s="335"/>
      <c r="EL29" s="335"/>
      <c r="EM29" s="335"/>
      <c r="EN29" s="335"/>
      <c r="EO29" s="335"/>
      <c r="EP29" s="335"/>
      <c r="EQ29" s="335"/>
      <c r="ER29" s="335"/>
      <c r="ES29" s="335"/>
      <c r="ET29" s="335"/>
      <c r="EU29" s="335"/>
      <c r="EV29" s="335"/>
      <c r="EW29" s="335"/>
      <c r="EX29" s="335"/>
      <c r="EY29" s="335"/>
      <c r="EZ29" s="335"/>
      <c r="FA29" s="335"/>
      <c r="FB29" s="335"/>
      <c r="FC29" s="335"/>
      <c r="FD29" s="335"/>
      <c r="FE29" s="335"/>
      <c r="FF29" s="335"/>
      <c r="FG29" s="335"/>
      <c r="FH29" s="335"/>
      <c r="FI29" s="335"/>
      <c r="FJ29" s="335"/>
      <c r="FK29" s="335"/>
      <c r="FL29" s="335"/>
      <c r="FM29" s="335"/>
      <c r="FN29" s="335"/>
      <c r="FO29" s="335"/>
      <c r="FP29" s="335"/>
      <c r="FQ29" s="335"/>
      <c r="FR29" s="335"/>
      <c r="FS29" s="335"/>
      <c r="FT29" s="335"/>
      <c r="FU29" s="335"/>
      <c r="FV29" s="335"/>
      <c r="FW29" s="335"/>
      <c r="FX29" s="335"/>
      <c r="FY29" s="335"/>
      <c r="FZ29" s="335"/>
      <c r="GA29" s="335"/>
      <c r="GB29" s="335"/>
      <c r="GC29" s="335"/>
      <c r="GD29" s="335"/>
      <c r="GE29" s="335"/>
      <c r="GF29" s="335"/>
      <c r="GG29" s="335"/>
      <c r="GH29" s="335"/>
      <c r="GI29" s="335"/>
      <c r="GJ29" s="335"/>
      <c r="GK29" s="335"/>
      <c r="GL29" s="335"/>
      <c r="GM29" s="335"/>
      <c r="GN29" s="335"/>
      <c r="GO29" s="335"/>
      <c r="GP29" s="335"/>
      <c r="GQ29" s="335"/>
      <c r="GR29" s="335"/>
      <c r="GS29" s="335"/>
      <c r="GT29" s="335"/>
      <c r="GU29" s="335"/>
      <c r="GV29" s="335"/>
      <c r="GW29" s="335"/>
      <c r="GX29" s="335"/>
      <c r="GY29" s="335"/>
      <c r="GZ29" s="335"/>
      <c r="HA29" s="335"/>
      <c r="HB29" s="335"/>
      <c r="HC29" s="335"/>
      <c r="HD29" s="335"/>
      <c r="HE29" s="335"/>
      <c r="HF29" s="335"/>
      <c r="HG29" s="335"/>
      <c r="HH29" s="335"/>
      <c r="HI29" s="335"/>
      <c r="HJ29" s="335"/>
      <c r="HK29" s="335"/>
      <c r="HL29" s="335"/>
      <c r="HM29" s="335"/>
    </row>
    <row r="30" spans="1:221" x14ac:dyDescent="0.25">
      <c r="A30" s="386" t="s">
        <v>98</v>
      </c>
      <c r="B30" s="335"/>
      <c r="C30" s="335"/>
      <c r="D30" s="362">
        <f>IF('Customer Info'!$C$32=TRUE,0,IF($C$15&lt;=2000,0,IF($C$15=0,0,IF($C$15-2000&gt;13000,13000,$C$15-2000))))</f>
        <v>0</v>
      </c>
      <c r="E30" s="363" t="s">
        <v>41</v>
      </c>
      <c r="F30" s="364" t="s">
        <v>8</v>
      </c>
      <c r="G30" s="388"/>
      <c r="H30" s="388"/>
      <c r="I30" s="391">
        <f>'Rider Rates'!$B$9</f>
        <v>4.1900000000000001E-3</v>
      </c>
      <c r="J30" s="391">
        <f t="shared" si="0"/>
        <v>4.1900000000000001E-3</v>
      </c>
      <c r="K30" s="366" t="s">
        <v>42</v>
      </c>
      <c r="L30" s="250"/>
      <c r="M30" s="250"/>
      <c r="N30" s="250">
        <f t="shared" si="1"/>
        <v>0</v>
      </c>
      <c r="O30" s="250">
        <f t="shared" si="2"/>
        <v>0</v>
      </c>
      <c r="P30" s="360">
        <f>'Rider Rates'!$D$7</f>
        <v>44531</v>
      </c>
      <c r="Q30" s="385"/>
      <c r="R30" s="382"/>
      <c r="S30" s="376"/>
      <c r="T30" s="377"/>
      <c r="U30" s="335"/>
      <c r="V30" s="378"/>
      <c r="W30" s="335"/>
      <c r="X30" s="335"/>
      <c r="Y30" s="335"/>
      <c r="Z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c r="AZ30" s="335"/>
      <c r="BA30" s="335"/>
      <c r="BB30" s="335"/>
      <c r="BC30" s="335"/>
      <c r="BD30" s="335"/>
      <c r="BE30" s="335"/>
      <c r="BF30" s="335"/>
      <c r="BG30" s="335"/>
      <c r="BH30" s="335"/>
      <c r="BI30" s="335"/>
      <c r="BJ30" s="335"/>
      <c r="BK30" s="335"/>
      <c r="BL30" s="335"/>
      <c r="BM30" s="335"/>
      <c r="BN30" s="335"/>
      <c r="BO30" s="335"/>
      <c r="BP30" s="335"/>
      <c r="BQ30" s="335"/>
      <c r="BR30" s="335"/>
      <c r="BS30" s="335"/>
      <c r="BT30" s="335"/>
      <c r="BU30" s="335"/>
      <c r="BV30" s="335"/>
      <c r="BW30" s="335"/>
      <c r="BX30" s="335"/>
      <c r="BY30" s="335"/>
      <c r="BZ30" s="335"/>
      <c r="CA30" s="335"/>
      <c r="CB30" s="335"/>
      <c r="CC30" s="335"/>
      <c r="CD30" s="335"/>
      <c r="CE30" s="335"/>
      <c r="CF30" s="335"/>
      <c r="CG30" s="335"/>
      <c r="CH30" s="335"/>
      <c r="CI30" s="335"/>
      <c r="CJ30" s="335"/>
      <c r="CK30" s="335"/>
      <c r="CL30" s="335"/>
      <c r="CM30" s="335"/>
      <c r="CN30" s="335"/>
      <c r="CO30" s="335"/>
      <c r="CP30" s="335"/>
      <c r="CQ30" s="335"/>
      <c r="CR30" s="335"/>
      <c r="CS30" s="335"/>
      <c r="CT30" s="335"/>
      <c r="CU30" s="335"/>
      <c r="CV30" s="335"/>
      <c r="CW30" s="335"/>
      <c r="CX30" s="335"/>
      <c r="CY30" s="335"/>
      <c r="CZ30" s="335"/>
      <c r="DA30" s="335"/>
      <c r="DB30" s="335"/>
      <c r="DC30" s="335"/>
      <c r="DD30" s="335"/>
      <c r="DE30" s="335"/>
      <c r="DF30" s="335"/>
      <c r="DG30" s="335"/>
      <c r="DH30" s="335"/>
      <c r="DI30" s="335"/>
      <c r="DJ30" s="335"/>
      <c r="DK30" s="335"/>
      <c r="DL30" s="335"/>
      <c r="DM30" s="335"/>
      <c r="DN30" s="335"/>
      <c r="DO30" s="335"/>
      <c r="DP30" s="335"/>
      <c r="DQ30" s="335"/>
      <c r="DR30" s="335"/>
      <c r="DS30" s="335"/>
      <c r="DT30" s="335"/>
      <c r="DU30" s="335"/>
      <c r="DV30" s="335"/>
      <c r="DW30" s="335"/>
      <c r="DX30" s="335"/>
      <c r="DY30" s="335"/>
      <c r="DZ30" s="335"/>
      <c r="EA30" s="335"/>
      <c r="EB30" s="335"/>
      <c r="EC30" s="335"/>
      <c r="ED30" s="335"/>
      <c r="EE30" s="335"/>
      <c r="EF30" s="335"/>
      <c r="EG30" s="335"/>
      <c r="EH30" s="335"/>
      <c r="EI30" s="335"/>
      <c r="EJ30" s="335"/>
      <c r="EK30" s="335"/>
      <c r="EL30" s="335"/>
      <c r="EM30" s="335"/>
      <c r="EN30" s="335"/>
      <c r="EO30" s="335"/>
      <c r="EP30" s="335"/>
      <c r="EQ30" s="335"/>
      <c r="ER30" s="335"/>
      <c r="ES30" s="335"/>
      <c r="ET30" s="335"/>
      <c r="EU30" s="335"/>
      <c r="EV30" s="335"/>
      <c r="EW30" s="335"/>
      <c r="EX30" s="335"/>
      <c r="EY30" s="335"/>
      <c r="EZ30" s="335"/>
      <c r="FA30" s="335"/>
      <c r="FB30" s="335"/>
      <c r="FC30" s="335"/>
      <c r="FD30" s="335"/>
      <c r="FE30" s="335"/>
      <c r="FF30" s="335"/>
      <c r="FG30" s="335"/>
      <c r="FH30" s="335"/>
      <c r="FI30" s="335"/>
      <c r="FJ30" s="335"/>
      <c r="FK30" s="335"/>
      <c r="FL30" s="335"/>
      <c r="FM30" s="335"/>
      <c r="FN30" s="335"/>
      <c r="FO30" s="335"/>
      <c r="FP30" s="335"/>
      <c r="FQ30" s="335"/>
      <c r="FR30" s="335"/>
      <c r="FS30" s="335"/>
      <c r="FT30" s="335"/>
      <c r="FU30" s="335"/>
      <c r="FV30" s="335"/>
      <c r="FW30" s="335"/>
      <c r="FX30" s="335"/>
      <c r="FY30" s="335"/>
      <c r="FZ30" s="335"/>
      <c r="GA30" s="335"/>
      <c r="GB30" s="335"/>
      <c r="GC30" s="335"/>
      <c r="GD30" s="335"/>
      <c r="GE30" s="335"/>
      <c r="GF30" s="335"/>
      <c r="GG30" s="335"/>
      <c r="GH30" s="335"/>
      <c r="GI30" s="335"/>
      <c r="GJ30" s="335"/>
      <c r="GK30" s="335"/>
      <c r="GL30" s="335"/>
      <c r="GM30" s="335"/>
      <c r="GN30" s="335"/>
      <c r="GO30" s="335"/>
      <c r="GP30" s="335"/>
      <c r="GQ30" s="335"/>
      <c r="GR30" s="335"/>
      <c r="GS30" s="335"/>
      <c r="GT30" s="335"/>
      <c r="GU30" s="335"/>
      <c r="GV30" s="335"/>
      <c r="GW30" s="335"/>
      <c r="GX30" s="335"/>
      <c r="GY30" s="335"/>
      <c r="GZ30" s="335"/>
      <c r="HA30" s="335"/>
      <c r="HB30" s="335"/>
      <c r="HC30" s="335"/>
      <c r="HD30" s="335"/>
      <c r="HE30" s="335"/>
      <c r="HF30" s="335"/>
      <c r="HG30" s="335"/>
      <c r="HH30" s="335"/>
      <c r="HI30" s="335"/>
      <c r="HJ30" s="335"/>
      <c r="HK30" s="335"/>
      <c r="HL30" s="335"/>
      <c r="HM30" s="335"/>
    </row>
    <row r="31" spans="1:221" x14ac:dyDescent="0.25">
      <c r="A31" s="386" t="s">
        <v>99</v>
      </c>
      <c r="B31" s="335"/>
      <c r="C31" s="335"/>
      <c r="D31" s="362">
        <f>IF('Customer Info'!$C$32=TRUE,0,IF($C$15=0,0,IF($C$15-15000&gt;=0,$C$15-15000,0)))</f>
        <v>0</v>
      </c>
      <c r="E31" s="363" t="s">
        <v>41</v>
      </c>
      <c r="F31" s="364" t="s">
        <v>8</v>
      </c>
      <c r="G31" s="388"/>
      <c r="H31" s="388"/>
      <c r="I31" s="391">
        <f>'Rider Rates'!$B$10</f>
        <v>3.63E-3</v>
      </c>
      <c r="J31" s="391">
        <f t="shared" si="0"/>
        <v>3.63E-3</v>
      </c>
      <c r="K31" s="366" t="s">
        <v>42</v>
      </c>
      <c r="L31" s="250"/>
      <c r="M31" s="250"/>
      <c r="N31" s="250">
        <f t="shared" si="1"/>
        <v>0</v>
      </c>
      <c r="O31" s="250">
        <f t="shared" si="2"/>
        <v>0</v>
      </c>
      <c r="P31" s="360">
        <f>'Rider Rates'!$D$7</f>
        <v>44531</v>
      </c>
      <c r="Q31" s="385"/>
      <c r="R31" s="382"/>
      <c r="S31" s="376"/>
      <c r="T31" s="377"/>
      <c r="U31" s="335"/>
      <c r="V31" s="378"/>
      <c r="W31" s="335"/>
      <c r="X31" s="335"/>
      <c r="Y31" s="335"/>
      <c r="Z31" s="335"/>
      <c r="AA31" s="335"/>
      <c r="AB31" s="335"/>
      <c r="AC31" s="335"/>
      <c r="AD31" s="335"/>
      <c r="AE31" s="335"/>
      <c r="AF31" s="335"/>
      <c r="AG31" s="335"/>
      <c r="AH31" s="335"/>
      <c r="AI31" s="335"/>
      <c r="AJ31" s="335"/>
      <c r="AK31" s="335"/>
      <c r="AL31" s="335"/>
      <c r="AM31" s="335"/>
      <c r="AN31" s="335"/>
      <c r="AO31" s="335"/>
      <c r="AP31" s="335"/>
      <c r="AQ31" s="335"/>
      <c r="AR31" s="335"/>
      <c r="AS31" s="335"/>
      <c r="AT31" s="335"/>
      <c r="AU31" s="335"/>
      <c r="AV31" s="335"/>
      <c r="AW31" s="335"/>
      <c r="AX31" s="335"/>
      <c r="AY31" s="335"/>
      <c r="AZ31" s="335"/>
      <c r="BA31" s="335"/>
      <c r="BB31" s="335"/>
      <c r="BC31" s="335"/>
      <c r="BD31" s="335"/>
      <c r="BE31" s="335"/>
      <c r="BF31" s="335"/>
      <c r="BG31" s="335"/>
      <c r="BH31" s="335"/>
      <c r="BI31" s="335"/>
      <c r="BJ31" s="335"/>
      <c r="BK31" s="335"/>
      <c r="BL31" s="335"/>
      <c r="BM31" s="335"/>
      <c r="BN31" s="335"/>
      <c r="BO31" s="335"/>
      <c r="BP31" s="335"/>
      <c r="BQ31" s="335"/>
      <c r="BR31" s="335"/>
      <c r="BS31" s="335"/>
      <c r="BT31" s="335"/>
      <c r="BU31" s="335"/>
      <c r="BV31" s="335"/>
      <c r="BW31" s="335"/>
      <c r="BX31" s="335"/>
      <c r="BY31" s="335"/>
      <c r="BZ31" s="335"/>
      <c r="CA31" s="335"/>
      <c r="CB31" s="335"/>
      <c r="CC31" s="335"/>
      <c r="CD31" s="335"/>
      <c r="CE31" s="335"/>
      <c r="CF31" s="335"/>
      <c r="CG31" s="335"/>
      <c r="CH31" s="335"/>
      <c r="CI31" s="335"/>
      <c r="CJ31" s="335"/>
      <c r="CK31" s="335"/>
      <c r="CL31" s="335"/>
      <c r="CM31" s="335"/>
      <c r="CN31" s="335"/>
      <c r="CO31" s="335"/>
      <c r="CP31" s="335"/>
      <c r="CQ31" s="335"/>
      <c r="CR31" s="335"/>
      <c r="CS31" s="335"/>
      <c r="CT31" s="335"/>
      <c r="CU31" s="335"/>
      <c r="CV31" s="335"/>
      <c r="CW31" s="335"/>
      <c r="CX31" s="335"/>
      <c r="CY31" s="335"/>
      <c r="CZ31" s="335"/>
      <c r="DA31" s="335"/>
      <c r="DB31" s="335"/>
      <c r="DC31" s="335"/>
      <c r="DD31" s="335"/>
      <c r="DE31" s="335"/>
      <c r="DF31" s="335"/>
      <c r="DG31" s="335"/>
      <c r="DH31" s="335"/>
      <c r="DI31" s="335"/>
      <c r="DJ31" s="335"/>
      <c r="DK31" s="335"/>
      <c r="DL31" s="335"/>
      <c r="DM31" s="335"/>
      <c r="DN31" s="335"/>
      <c r="DO31" s="335"/>
      <c r="DP31" s="335"/>
      <c r="DQ31" s="335"/>
      <c r="DR31" s="335"/>
      <c r="DS31" s="335"/>
      <c r="DT31" s="335"/>
      <c r="DU31" s="335"/>
      <c r="DV31" s="335"/>
      <c r="DW31" s="335"/>
      <c r="DX31" s="335"/>
      <c r="DY31" s="335"/>
      <c r="DZ31" s="335"/>
      <c r="EA31" s="335"/>
      <c r="EB31" s="335"/>
      <c r="EC31" s="335"/>
      <c r="ED31" s="335"/>
      <c r="EE31" s="335"/>
      <c r="EF31" s="335"/>
      <c r="EG31" s="335"/>
      <c r="EH31" s="335"/>
      <c r="EI31" s="335"/>
      <c r="EJ31" s="335"/>
      <c r="EK31" s="335"/>
      <c r="EL31" s="335"/>
      <c r="EM31" s="335"/>
      <c r="EN31" s="335"/>
      <c r="EO31" s="335"/>
      <c r="EP31" s="335"/>
      <c r="EQ31" s="335"/>
      <c r="ER31" s="335"/>
      <c r="ES31" s="335"/>
      <c r="ET31" s="335"/>
      <c r="EU31" s="335"/>
      <c r="EV31" s="335"/>
      <c r="EW31" s="335"/>
      <c r="EX31" s="335"/>
      <c r="EY31" s="335"/>
      <c r="EZ31" s="335"/>
      <c r="FA31" s="335"/>
      <c r="FB31" s="335"/>
      <c r="FC31" s="335"/>
      <c r="FD31" s="335"/>
      <c r="FE31" s="335"/>
      <c r="FF31" s="335"/>
      <c r="FG31" s="335"/>
      <c r="FH31" s="335"/>
      <c r="FI31" s="335"/>
      <c r="FJ31" s="335"/>
      <c r="FK31" s="335"/>
      <c r="FL31" s="335"/>
      <c r="FM31" s="335"/>
      <c r="FN31" s="335"/>
      <c r="FO31" s="335"/>
      <c r="FP31" s="335"/>
      <c r="FQ31" s="335"/>
      <c r="FR31" s="335"/>
      <c r="FS31" s="335"/>
      <c r="FT31" s="335"/>
      <c r="FU31" s="335"/>
      <c r="FV31" s="335"/>
      <c r="FW31" s="335"/>
      <c r="FX31" s="335"/>
      <c r="FY31" s="335"/>
      <c r="FZ31" s="335"/>
      <c r="GA31" s="335"/>
      <c r="GB31" s="335"/>
      <c r="GC31" s="335"/>
      <c r="GD31" s="335"/>
      <c r="GE31" s="335"/>
      <c r="GF31" s="335"/>
      <c r="GG31" s="335"/>
      <c r="GH31" s="335"/>
      <c r="GI31" s="335"/>
      <c r="GJ31" s="335"/>
      <c r="GK31" s="335"/>
      <c r="GL31" s="335"/>
      <c r="GM31" s="335"/>
      <c r="GN31" s="335"/>
      <c r="GO31" s="335"/>
      <c r="GP31" s="335"/>
      <c r="GQ31" s="335"/>
      <c r="GR31" s="335"/>
      <c r="GS31" s="335"/>
      <c r="GT31" s="335"/>
      <c r="GU31" s="335"/>
      <c r="GV31" s="335"/>
      <c r="GW31" s="335"/>
      <c r="GX31" s="335"/>
      <c r="GY31" s="335"/>
      <c r="GZ31" s="335"/>
      <c r="HA31" s="335"/>
      <c r="HB31" s="335"/>
      <c r="HC31" s="335"/>
      <c r="HD31" s="335"/>
      <c r="HE31" s="335"/>
      <c r="HF31" s="335"/>
      <c r="HG31" s="335"/>
      <c r="HH31" s="335"/>
      <c r="HI31" s="335"/>
      <c r="HJ31" s="335"/>
      <c r="HK31" s="335"/>
      <c r="HL31" s="335"/>
      <c r="HM31" s="335"/>
    </row>
    <row r="32" spans="1:221" x14ac:dyDescent="0.25">
      <c r="A32" s="394" t="s">
        <v>159</v>
      </c>
      <c r="B32" s="335"/>
      <c r="C32" s="335"/>
      <c r="D32" s="362">
        <f>IF($C$15&lt;0,0,$C$15)</f>
        <v>0</v>
      </c>
      <c r="E32" s="363" t="s">
        <v>41</v>
      </c>
      <c r="F32" s="364" t="s">
        <v>8</v>
      </c>
      <c r="G32" s="388"/>
      <c r="H32" s="388"/>
      <c r="I32" s="388">
        <f>'Rider Rates'!$B$16</f>
        <v>0</v>
      </c>
      <c r="J32" s="388">
        <f>SUM(G32:I32)</f>
        <v>0</v>
      </c>
      <c r="K32" s="366" t="s">
        <v>42</v>
      </c>
      <c r="L32" s="250"/>
      <c r="M32" s="250"/>
      <c r="N32" s="250">
        <f t="shared" si="1"/>
        <v>0</v>
      </c>
      <c r="O32" s="250">
        <f t="shared" si="2"/>
        <v>0</v>
      </c>
      <c r="P32" s="360">
        <f>'Rider Rates'!$D$16</f>
        <v>45322</v>
      </c>
      <c r="Q32" s="385"/>
      <c r="R32" s="382"/>
      <c r="S32" s="376"/>
      <c r="T32" s="377"/>
      <c r="U32" s="335"/>
      <c r="V32" s="378"/>
      <c r="W32" s="335"/>
      <c r="X32" s="335"/>
      <c r="Y32" s="335"/>
      <c r="Z32" s="335"/>
      <c r="AA32" s="335"/>
      <c r="AB32" s="335"/>
      <c r="AC32" s="335"/>
      <c r="AD32" s="335"/>
      <c r="AE32" s="335"/>
      <c r="AF32" s="335"/>
      <c r="AG32" s="335"/>
      <c r="AH32" s="335"/>
      <c r="AI32" s="335"/>
      <c r="AJ32" s="335"/>
      <c r="AK32" s="335"/>
      <c r="AL32" s="335"/>
      <c r="AM32" s="335"/>
      <c r="AN32" s="335"/>
      <c r="AO32" s="335"/>
      <c r="AP32" s="335"/>
      <c r="AQ32" s="335"/>
      <c r="AR32" s="335"/>
      <c r="AS32" s="335"/>
      <c r="AT32" s="335"/>
      <c r="AU32" s="335"/>
      <c r="AV32" s="335"/>
      <c r="AW32" s="335"/>
      <c r="AX32" s="335"/>
      <c r="AY32" s="335"/>
      <c r="AZ32" s="335"/>
      <c r="BA32" s="335"/>
      <c r="BB32" s="335"/>
      <c r="BC32" s="335"/>
      <c r="BD32" s="335"/>
      <c r="BE32" s="335"/>
      <c r="BF32" s="335"/>
      <c r="BG32" s="335"/>
      <c r="BH32" s="335"/>
      <c r="BI32" s="335"/>
      <c r="BJ32" s="335"/>
      <c r="BK32" s="335"/>
      <c r="BL32" s="335"/>
      <c r="BM32" s="335"/>
      <c r="BN32" s="335"/>
      <c r="BO32" s="335"/>
      <c r="BP32" s="335"/>
      <c r="BQ32" s="335"/>
      <c r="BR32" s="335"/>
      <c r="BS32" s="335"/>
      <c r="BT32" s="335"/>
      <c r="BU32" s="335"/>
      <c r="BV32" s="335"/>
      <c r="BW32" s="335"/>
      <c r="BX32" s="335"/>
      <c r="BY32" s="335"/>
      <c r="BZ32" s="335"/>
      <c r="CA32" s="335"/>
      <c r="CB32" s="335"/>
      <c r="CC32" s="335"/>
      <c r="CD32" s="335"/>
      <c r="CE32" s="335"/>
      <c r="CF32" s="335"/>
      <c r="CG32" s="335"/>
      <c r="CH32" s="335"/>
      <c r="CI32" s="335"/>
      <c r="CJ32" s="335"/>
      <c r="CK32" s="335"/>
      <c r="CL32" s="335"/>
      <c r="CM32" s="335"/>
      <c r="CN32" s="335"/>
      <c r="CO32" s="335"/>
      <c r="CP32" s="335"/>
      <c r="CQ32" s="335"/>
      <c r="CR32" s="335"/>
      <c r="CS32" s="335"/>
      <c r="CT32" s="335"/>
      <c r="CU32" s="335"/>
      <c r="CV32" s="335"/>
      <c r="CW32" s="335"/>
      <c r="CX32" s="335"/>
      <c r="CY32" s="335"/>
      <c r="CZ32" s="335"/>
      <c r="DA32" s="335"/>
      <c r="DB32" s="335"/>
      <c r="DC32" s="335"/>
      <c r="DD32" s="335"/>
      <c r="DE32" s="335"/>
      <c r="DF32" s="335"/>
      <c r="DG32" s="335"/>
      <c r="DH32" s="335"/>
      <c r="DI32" s="335"/>
      <c r="DJ32" s="335"/>
      <c r="DK32" s="335"/>
      <c r="DL32" s="335"/>
      <c r="DM32" s="335"/>
      <c r="DN32" s="335"/>
      <c r="DO32" s="335"/>
      <c r="DP32" s="335"/>
      <c r="DQ32" s="335"/>
      <c r="DR32" s="335"/>
      <c r="DS32" s="335"/>
      <c r="DT32" s="335"/>
      <c r="DU32" s="335"/>
      <c r="DV32" s="335"/>
      <c r="DW32" s="335"/>
      <c r="DX32" s="335"/>
      <c r="DY32" s="335"/>
      <c r="DZ32" s="335"/>
      <c r="EA32" s="335"/>
      <c r="EB32" s="335"/>
      <c r="EC32" s="335"/>
      <c r="ED32" s="335"/>
      <c r="EE32" s="335"/>
      <c r="EF32" s="335"/>
      <c r="EG32" s="335"/>
      <c r="EH32" s="335"/>
      <c r="EI32" s="335"/>
      <c r="EJ32" s="335"/>
      <c r="EK32" s="335"/>
      <c r="EL32" s="335"/>
      <c r="EM32" s="335"/>
      <c r="EN32" s="335"/>
      <c r="EO32" s="335"/>
      <c r="EP32" s="335"/>
      <c r="EQ32" s="335"/>
      <c r="ER32" s="335"/>
      <c r="ES32" s="335"/>
      <c r="ET32" s="335"/>
      <c r="EU32" s="335"/>
      <c r="EV32" s="335"/>
      <c r="EW32" s="335"/>
      <c r="EX32" s="335"/>
      <c r="EY32" s="335"/>
      <c r="EZ32" s="335"/>
      <c r="FA32" s="335"/>
      <c r="FB32" s="335"/>
      <c r="FC32" s="335"/>
      <c r="FD32" s="335"/>
      <c r="FE32" s="335"/>
      <c r="FF32" s="335"/>
      <c r="FG32" s="335"/>
      <c r="FH32" s="335"/>
      <c r="FI32" s="335"/>
      <c r="FJ32" s="335"/>
      <c r="FK32" s="335"/>
      <c r="FL32" s="335"/>
      <c r="FM32" s="335"/>
      <c r="FN32" s="335"/>
      <c r="FO32" s="335"/>
      <c r="FP32" s="335"/>
      <c r="FQ32" s="335"/>
      <c r="FR32" s="335"/>
      <c r="FS32" s="335"/>
      <c r="FT32" s="335"/>
      <c r="FU32" s="335"/>
      <c r="FV32" s="335"/>
      <c r="FW32" s="335"/>
      <c r="FX32" s="335"/>
      <c r="FY32" s="335"/>
      <c r="FZ32" s="335"/>
      <c r="GA32" s="335"/>
      <c r="GB32" s="335"/>
      <c r="GC32" s="335"/>
      <c r="GD32" s="335"/>
      <c r="GE32" s="335"/>
      <c r="GF32" s="335"/>
      <c r="GG32" s="335"/>
      <c r="GH32" s="335"/>
      <c r="GI32" s="335"/>
      <c r="GJ32" s="335"/>
      <c r="GK32" s="335"/>
      <c r="GL32" s="335"/>
      <c r="GM32" s="335"/>
      <c r="GN32" s="335"/>
      <c r="GO32" s="335"/>
      <c r="GP32" s="335"/>
      <c r="GQ32" s="335"/>
      <c r="GR32" s="335"/>
      <c r="GS32" s="335"/>
      <c r="GT32" s="335"/>
      <c r="GU32" s="335"/>
      <c r="GV32" s="335"/>
      <c r="GW32" s="335"/>
      <c r="GX32" s="335"/>
      <c r="GY32" s="335"/>
      <c r="GZ32" s="335"/>
      <c r="HA32" s="335"/>
      <c r="HB32" s="335"/>
      <c r="HC32" s="335"/>
      <c r="HD32" s="335"/>
      <c r="HE32" s="335"/>
      <c r="HF32" s="335"/>
      <c r="HG32" s="335"/>
      <c r="HH32" s="335"/>
      <c r="HI32" s="335"/>
      <c r="HJ32" s="335"/>
      <c r="HK32" s="335"/>
      <c r="HL32" s="335"/>
      <c r="HM32" s="335"/>
    </row>
    <row r="33" spans="1:221" x14ac:dyDescent="0.25">
      <c r="A33" s="394" t="s">
        <v>237</v>
      </c>
      <c r="B33" s="335"/>
      <c r="C33" s="335"/>
      <c r="D33" s="392">
        <f>$N$23</f>
        <v>825</v>
      </c>
      <c r="E33" s="363" t="s">
        <v>122</v>
      </c>
      <c r="F33" s="364" t="s">
        <v>8</v>
      </c>
      <c r="G33" s="388"/>
      <c r="H33" s="388"/>
      <c r="I33" s="393">
        <f>'Rider Rates'!$B$18+'Rider Rates'!$E$18</f>
        <v>0</v>
      </c>
      <c r="J33" s="393">
        <f>SUM(G33:I33)</f>
        <v>0</v>
      </c>
      <c r="K33" s="366"/>
      <c r="L33" s="250"/>
      <c r="M33" s="250"/>
      <c r="N33" s="250">
        <f>ROUND($D$33*'Rider Rates'!$B$18,2)+ROUND($D$33*'Rider Rates'!$E$18,2)</f>
        <v>0</v>
      </c>
      <c r="O33" s="250">
        <f t="shared" si="2"/>
        <v>0</v>
      </c>
      <c r="P33" s="360">
        <f>MAX('Rider Rates'!$D$18,'Rider Rates'!$F$18)</f>
        <v>44531</v>
      </c>
      <c r="Q33" s="385"/>
      <c r="R33" s="382"/>
      <c r="S33" s="376"/>
      <c r="T33" s="377"/>
      <c r="U33" s="335"/>
      <c r="V33" s="378"/>
      <c r="W33" s="335"/>
      <c r="X33" s="335"/>
      <c r="Y33" s="335"/>
      <c r="Z33" s="335"/>
      <c r="AA33" s="335"/>
      <c r="AB33" s="335"/>
      <c r="AC33" s="335"/>
      <c r="AD33" s="335"/>
      <c r="AE33" s="335"/>
      <c r="AF33" s="335"/>
      <c r="AG33" s="335"/>
      <c r="AH33" s="335"/>
      <c r="AI33" s="335"/>
      <c r="AJ33" s="335"/>
      <c r="AK33" s="335"/>
      <c r="AL33" s="335"/>
      <c r="AM33" s="335"/>
      <c r="AN33" s="335"/>
      <c r="AO33" s="335"/>
      <c r="AP33" s="335"/>
      <c r="AQ33" s="335"/>
      <c r="AR33" s="335"/>
      <c r="AS33" s="335"/>
      <c r="AT33" s="335"/>
      <c r="AU33" s="335"/>
      <c r="AV33" s="335"/>
      <c r="AW33" s="335"/>
      <c r="AX33" s="335"/>
      <c r="AY33" s="335"/>
      <c r="AZ33" s="335"/>
      <c r="BA33" s="335"/>
      <c r="BB33" s="335"/>
      <c r="BC33" s="335"/>
      <c r="BD33" s="335"/>
      <c r="BE33" s="335"/>
      <c r="BF33" s="335"/>
      <c r="BG33" s="335"/>
      <c r="BH33" s="335"/>
      <c r="BI33" s="335"/>
      <c r="BJ33" s="335"/>
      <c r="BK33" s="335"/>
      <c r="BL33" s="335"/>
      <c r="BM33" s="335"/>
      <c r="BN33" s="335"/>
      <c r="BO33" s="335"/>
      <c r="BP33" s="335"/>
      <c r="BQ33" s="335"/>
      <c r="BR33" s="335"/>
      <c r="BS33" s="335"/>
      <c r="BT33" s="335"/>
      <c r="BU33" s="335"/>
      <c r="BV33" s="335"/>
      <c r="BW33" s="335"/>
      <c r="BX33" s="335"/>
      <c r="BY33" s="335"/>
      <c r="BZ33" s="335"/>
      <c r="CA33" s="335"/>
      <c r="CB33" s="335"/>
      <c r="CC33" s="335"/>
      <c r="CD33" s="335"/>
      <c r="CE33" s="335"/>
      <c r="CF33" s="335"/>
      <c r="CG33" s="335"/>
      <c r="CH33" s="335"/>
      <c r="CI33" s="335"/>
      <c r="CJ33" s="335"/>
      <c r="CK33" s="335"/>
      <c r="CL33" s="335"/>
      <c r="CM33" s="335"/>
      <c r="CN33" s="335"/>
      <c r="CO33" s="335"/>
      <c r="CP33" s="335"/>
      <c r="CQ33" s="335"/>
      <c r="CR33" s="335"/>
      <c r="CS33" s="335"/>
      <c r="CT33" s="335"/>
      <c r="CU33" s="335"/>
      <c r="CV33" s="335"/>
      <c r="CW33" s="335"/>
      <c r="CX33" s="335"/>
      <c r="CY33" s="335"/>
      <c r="CZ33" s="335"/>
      <c r="DA33" s="335"/>
      <c r="DB33" s="335"/>
      <c r="DC33" s="335"/>
      <c r="DD33" s="335"/>
      <c r="DE33" s="335"/>
      <c r="DF33" s="335"/>
      <c r="DG33" s="335"/>
      <c r="DH33" s="335"/>
      <c r="DI33" s="335"/>
      <c r="DJ33" s="335"/>
      <c r="DK33" s="335"/>
      <c r="DL33" s="335"/>
      <c r="DM33" s="335"/>
      <c r="DN33" s="335"/>
      <c r="DO33" s="335"/>
      <c r="DP33" s="335"/>
      <c r="DQ33" s="335"/>
      <c r="DR33" s="335"/>
      <c r="DS33" s="335"/>
      <c r="DT33" s="335"/>
      <c r="DU33" s="335"/>
      <c r="DV33" s="335"/>
      <c r="DW33" s="335"/>
      <c r="DX33" s="335"/>
      <c r="DY33" s="335"/>
      <c r="DZ33" s="335"/>
      <c r="EA33" s="335"/>
      <c r="EB33" s="335"/>
      <c r="EC33" s="335"/>
      <c r="ED33" s="335"/>
      <c r="EE33" s="335"/>
      <c r="EF33" s="335"/>
      <c r="EG33" s="335"/>
      <c r="EH33" s="335"/>
      <c r="EI33" s="335"/>
      <c r="EJ33" s="335"/>
      <c r="EK33" s="335"/>
      <c r="EL33" s="335"/>
      <c r="EM33" s="335"/>
      <c r="EN33" s="335"/>
      <c r="EO33" s="335"/>
      <c r="EP33" s="335"/>
      <c r="EQ33" s="335"/>
      <c r="ER33" s="335"/>
      <c r="ES33" s="335"/>
      <c r="ET33" s="335"/>
      <c r="EU33" s="335"/>
      <c r="EV33" s="335"/>
      <c r="EW33" s="335"/>
      <c r="EX33" s="335"/>
      <c r="EY33" s="335"/>
      <c r="EZ33" s="335"/>
      <c r="FA33" s="335"/>
      <c r="FB33" s="335"/>
      <c r="FC33" s="335"/>
      <c r="FD33" s="335"/>
      <c r="FE33" s="335"/>
      <c r="FF33" s="335"/>
      <c r="FG33" s="335"/>
      <c r="FH33" s="335"/>
      <c r="FI33" s="335"/>
      <c r="FJ33" s="335"/>
      <c r="FK33" s="335"/>
      <c r="FL33" s="335"/>
      <c r="FM33" s="335"/>
      <c r="FN33" s="335"/>
      <c r="FO33" s="335"/>
      <c r="FP33" s="335"/>
      <c r="FQ33" s="335"/>
      <c r="FR33" s="335"/>
      <c r="FS33" s="335"/>
      <c r="FT33" s="335"/>
      <c r="FU33" s="335"/>
      <c r="FV33" s="335"/>
      <c r="FW33" s="335"/>
      <c r="FX33" s="335"/>
      <c r="FY33" s="335"/>
      <c r="FZ33" s="335"/>
      <c r="GA33" s="335"/>
      <c r="GB33" s="335"/>
      <c r="GC33" s="335"/>
      <c r="GD33" s="335"/>
      <c r="GE33" s="335"/>
      <c r="GF33" s="335"/>
      <c r="GG33" s="335"/>
      <c r="GH33" s="335"/>
      <c r="GI33" s="335"/>
      <c r="GJ33" s="335"/>
      <c r="GK33" s="335"/>
      <c r="GL33" s="335"/>
      <c r="GM33" s="335"/>
      <c r="GN33" s="335"/>
      <c r="GO33" s="335"/>
      <c r="GP33" s="335"/>
      <c r="GQ33" s="335"/>
      <c r="GR33" s="335"/>
      <c r="GS33" s="335"/>
      <c r="GT33" s="335"/>
      <c r="GU33" s="335"/>
      <c r="GV33" s="335"/>
      <c r="GW33" s="335"/>
      <c r="GX33" s="335"/>
      <c r="GY33" s="335"/>
      <c r="GZ33" s="335"/>
      <c r="HA33" s="335"/>
      <c r="HB33" s="335"/>
      <c r="HC33" s="335"/>
      <c r="HD33" s="335"/>
      <c r="HE33" s="335"/>
      <c r="HF33" s="335"/>
      <c r="HG33" s="335"/>
      <c r="HH33" s="335"/>
      <c r="HI33" s="335"/>
      <c r="HJ33" s="335"/>
      <c r="HK33" s="335"/>
      <c r="HL33" s="335"/>
      <c r="HM33" s="335"/>
    </row>
    <row r="34" spans="1:221" x14ac:dyDescent="0.25">
      <c r="A34" s="394" t="s">
        <v>186</v>
      </c>
      <c r="B34" s="335"/>
      <c r="C34" s="335"/>
      <c r="D34" s="362">
        <f>C15</f>
        <v>0</v>
      </c>
      <c r="E34" s="363" t="s">
        <v>41</v>
      </c>
      <c r="F34" s="364" t="s">
        <v>8</v>
      </c>
      <c r="G34" s="388"/>
      <c r="H34" s="388"/>
      <c r="I34" s="388"/>
      <c r="J34" s="395">
        <f>SUM(G34:H34)</f>
        <v>0</v>
      </c>
      <c r="K34" s="366" t="s">
        <v>42</v>
      </c>
      <c r="L34" s="250">
        <f>ROUND(D34*G34,2)</f>
        <v>0</v>
      </c>
      <c r="M34" s="250"/>
      <c r="N34" s="250"/>
      <c r="O34" s="250">
        <f t="shared" si="2"/>
        <v>0</v>
      </c>
      <c r="P34" s="360">
        <f>'Rider Rates'!$D$22</f>
        <v>45444</v>
      </c>
      <c r="Q34" s="385"/>
      <c r="R34" s="382"/>
      <c r="S34" s="376"/>
      <c r="T34" s="377"/>
      <c r="U34" s="335"/>
      <c r="V34" s="378"/>
      <c r="W34" s="335"/>
      <c r="X34" s="335"/>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335"/>
      <c r="AY34" s="335"/>
      <c r="AZ34" s="335"/>
      <c r="BA34" s="335"/>
      <c r="BB34" s="335"/>
      <c r="BC34" s="335"/>
      <c r="BD34" s="335"/>
      <c r="BE34" s="335"/>
      <c r="BF34" s="335"/>
      <c r="BG34" s="335"/>
      <c r="BH34" s="335"/>
      <c r="BI34" s="335"/>
      <c r="BJ34" s="335"/>
      <c r="BK34" s="335"/>
      <c r="BL34" s="335"/>
      <c r="BM34" s="335"/>
      <c r="BN34" s="335"/>
      <c r="BO34" s="335"/>
      <c r="BP34" s="335"/>
      <c r="BQ34" s="335"/>
      <c r="BR34" s="335"/>
      <c r="BS34" s="335"/>
      <c r="BT34" s="335"/>
      <c r="BU34" s="335"/>
      <c r="BV34" s="335"/>
      <c r="BW34" s="335"/>
      <c r="BX34" s="335"/>
      <c r="BY34" s="335"/>
      <c r="BZ34" s="335"/>
      <c r="CA34" s="335"/>
      <c r="CB34" s="335"/>
      <c r="CC34" s="335"/>
      <c r="CD34" s="335"/>
      <c r="CE34" s="335"/>
      <c r="CF34" s="335"/>
      <c r="CG34" s="335"/>
      <c r="CH34" s="335"/>
      <c r="CI34" s="335"/>
      <c r="CJ34" s="335"/>
      <c r="CK34" s="335"/>
      <c r="CL34" s="335"/>
      <c r="CM34" s="335"/>
      <c r="CN34" s="335"/>
      <c r="CO34" s="335"/>
      <c r="CP34" s="335"/>
      <c r="CQ34" s="335"/>
      <c r="CR34" s="335"/>
      <c r="CS34" s="335"/>
      <c r="CT34" s="335"/>
      <c r="CU34" s="335"/>
      <c r="CV34" s="335"/>
      <c r="CW34" s="335"/>
      <c r="CX34" s="335"/>
      <c r="CY34" s="335"/>
      <c r="CZ34" s="335"/>
      <c r="DA34" s="335"/>
      <c r="DB34" s="335"/>
      <c r="DC34" s="335"/>
      <c r="DD34" s="335"/>
      <c r="DE34" s="335"/>
      <c r="DF34" s="335"/>
      <c r="DG34" s="335"/>
      <c r="DH34" s="335"/>
      <c r="DI34" s="335"/>
      <c r="DJ34" s="335"/>
      <c r="DK34" s="335"/>
      <c r="DL34" s="335"/>
      <c r="DM34" s="335"/>
      <c r="DN34" s="335"/>
      <c r="DO34" s="335"/>
      <c r="DP34" s="335"/>
      <c r="DQ34" s="335"/>
      <c r="DR34" s="335"/>
      <c r="DS34" s="335"/>
      <c r="DT34" s="335"/>
      <c r="DU34" s="335"/>
      <c r="DV34" s="335"/>
      <c r="DW34" s="335"/>
      <c r="DX34" s="335"/>
      <c r="DY34" s="335"/>
      <c r="DZ34" s="335"/>
      <c r="EA34" s="335"/>
      <c r="EB34" s="335"/>
      <c r="EC34" s="335"/>
      <c r="ED34" s="335"/>
      <c r="EE34" s="335"/>
      <c r="EF34" s="335"/>
      <c r="EG34" s="335"/>
      <c r="EH34" s="335"/>
      <c r="EI34" s="335"/>
      <c r="EJ34" s="335"/>
      <c r="EK34" s="335"/>
      <c r="EL34" s="335"/>
      <c r="EM34" s="335"/>
      <c r="EN34" s="335"/>
      <c r="EO34" s="335"/>
      <c r="EP34" s="335"/>
      <c r="EQ34" s="335"/>
      <c r="ER34" s="335"/>
      <c r="ES34" s="335"/>
      <c r="ET34" s="335"/>
      <c r="EU34" s="335"/>
      <c r="EV34" s="335"/>
      <c r="EW34" s="335"/>
      <c r="EX34" s="335"/>
      <c r="EY34" s="335"/>
      <c r="EZ34" s="335"/>
      <c r="FA34" s="335"/>
      <c r="FB34" s="335"/>
      <c r="FC34" s="335"/>
      <c r="FD34" s="335"/>
      <c r="FE34" s="335"/>
      <c r="FF34" s="335"/>
      <c r="FG34" s="335"/>
      <c r="FH34" s="335"/>
      <c r="FI34" s="335"/>
      <c r="FJ34" s="335"/>
      <c r="FK34" s="335"/>
      <c r="FL34" s="335"/>
      <c r="FM34" s="335"/>
      <c r="FN34" s="335"/>
      <c r="FO34" s="335"/>
      <c r="FP34" s="335"/>
      <c r="FQ34" s="335"/>
      <c r="FR34" s="335"/>
      <c r="FS34" s="335"/>
      <c r="FT34" s="335"/>
      <c r="FU34" s="335"/>
      <c r="FV34" s="335"/>
      <c r="FW34" s="335"/>
      <c r="FX34" s="335"/>
      <c r="FY34" s="335"/>
      <c r="FZ34" s="335"/>
      <c r="GA34" s="335"/>
      <c r="GB34" s="335"/>
      <c r="GC34" s="335"/>
      <c r="GD34" s="335"/>
      <c r="GE34" s="335"/>
      <c r="GF34" s="335"/>
      <c r="GG34" s="335"/>
      <c r="GH34" s="335"/>
      <c r="GI34" s="335"/>
      <c r="GJ34" s="335"/>
      <c r="GK34" s="335"/>
      <c r="GL34" s="335"/>
      <c r="GM34" s="335"/>
      <c r="GN34" s="335"/>
      <c r="GO34" s="335"/>
      <c r="GP34" s="335"/>
      <c r="GQ34" s="335"/>
      <c r="GR34" s="335"/>
      <c r="GS34" s="335"/>
      <c r="GT34" s="335"/>
      <c r="GU34" s="335"/>
      <c r="GV34" s="335"/>
      <c r="GW34" s="335"/>
      <c r="GX34" s="335"/>
      <c r="GY34" s="335"/>
      <c r="GZ34" s="335"/>
      <c r="HA34" s="335"/>
      <c r="HB34" s="335"/>
      <c r="HC34" s="335"/>
      <c r="HD34" s="335"/>
      <c r="HE34" s="335"/>
      <c r="HF34" s="335"/>
      <c r="HG34" s="335"/>
      <c r="HH34" s="335"/>
      <c r="HI34" s="335"/>
      <c r="HJ34" s="335"/>
      <c r="HK34" s="335"/>
      <c r="HL34" s="335"/>
      <c r="HM34" s="335"/>
    </row>
    <row r="35" spans="1:221" x14ac:dyDescent="0.25">
      <c r="A35" s="394" t="s">
        <v>162</v>
      </c>
      <c r="B35" s="335"/>
      <c r="C35" s="335"/>
      <c r="D35" s="362">
        <f t="shared" ref="D35:D36" si="3">C16</f>
        <v>0</v>
      </c>
      <c r="E35" s="363" t="s">
        <v>41</v>
      </c>
      <c r="F35" s="364" t="s">
        <v>8</v>
      </c>
      <c r="G35" s="388"/>
      <c r="H35" s="388"/>
      <c r="I35" s="388"/>
      <c r="J35" s="395">
        <f>SUM(G35:H35)</f>
        <v>0</v>
      </c>
      <c r="K35" s="366" t="s">
        <v>42</v>
      </c>
      <c r="L35" s="250">
        <f>ROUND(D35*G35,2)</f>
        <v>0</v>
      </c>
      <c r="M35" s="250"/>
      <c r="N35" s="250"/>
      <c r="O35" s="250">
        <f t="shared" si="2"/>
        <v>0</v>
      </c>
      <c r="P35" s="360">
        <f>'Rider Rates'!$D$35</f>
        <v>45444</v>
      </c>
      <c r="Q35" s="385"/>
      <c r="R35" s="382"/>
      <c r="S35" s="376"/>
      <c r="T35" s="377"/>
      <c r="U35" s="335"/>
      <c r="V35" s="378"/>
      <c r="W35" s="335"/>
      <c r="X35" s="335"/>
      <c r="Y35" s="335"/>
      <c r="Z35" s="335"/>
      <c r="AA35" s="335"/>
      <c r="AB35" s="335"/>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c r="AZ35" s="335"/>
      <c r="BA35" s="335"/>
      <c r="BB35" s="335"/>
      <c r="BC35" s="335"/>
      <c r="BD35" s="335"/>
      <c r="BE35" s="335"/>
      <c r="BF35" s="335"/>
      <c r="BG35" s="335"/>
      <c r="BH35" s="335"/>
      <c r="BI35" s="335"/>
      <c r="BJ35" s="335"/>
      <c r="BK35" s="335"/>
      <c r="BL35" s="335"/>
      <c r="BM35" s="335"/>
      <c r="BN35" s="335"/>
      <c r="BO35" s="335"/>
      <c r="BP35" s="335"/>
      <c r="BQ35" s="335"/>
      <c r="BR35" s="335"/>
      <c r="BS35" s="335"/>
      <c r="BT35" s="335"/>
      <c r="BU35" s="335"/>
      <c r="BV35" s="335"/>
      <c r="BW35" s="335"/>
      <c r="BX35" s="335"/>
      <c r="BY35" s="335"/>
      <c r="BZ35" s="335"/>
      <c r="CA35" s="335"/>
      <c r="CB35" s="335"/>
      <c r="CC35" s="335"/>
      <c r="CD35" s="335"/>
      <c r="CE35" s="335"/>
      <c r="CF35" s="335"/>
      <c r="CG35" s="335"/>
      <c r="CH35" s="335"/>
      <c r="CI35" s="335"/>
      <c r="CJ35" s="335"/>
      <c r="CK35" s="335"/>
      <c r="CL35" s="335"/>
      <c r="CM35" s="335"/>
      <c r="CN35" s="335"/>
      <c r="CO35" s="335"/>
      <c r="CP35" s="335"/>
      <c r="CQ35" s="335"/>
      <c r="CR35" s="335"/>
      <c r="CS35" s="335"/>
      <c r="CT35" s="335"/>
      <c r="CU35" s="335"/>
      <c r="CV35" s="335"/>
      <c r="CW35" s="335"/>
      <c r="CX35" s="335"/>
      <c r="CY35" s="335"/>
      <c r="CZ35" s="335"/>
      <c r="DA35" s="335"/>
      <c r="DB35" s="335"/>
      <c r="DC35" s="335"/>
      <c r="DD35" s="335"/>
      <c r="DE35" s="335"/>
      <c r="DF35" s="335"/>
      <c r="DG35" s="335"/>
      <c r="DH35" s="335"/>
      <c r="DI35" s="335"/>
      <c r="DJ35" s="335"/>
      <c r="DK35" s="335"/>
      <c r="DL35" s="335"/>
      <c r="DM35" s="335"/>
      <c r="DN35" s="335"/>
      <c r="DO35" s="335"/>
      <c r="DP35" s="335"/>
      <c r="DQ35" s="335"/>
      <c r="DR35" s="335"/>
      <c r="DS35" s="335"/>
      <c r="DT35" s="335"/>
      <c r="DU35" s="335"/>
      <c r="DV35" s="335"/>
      <c r="DW35" s="335"/>
      <c r="DX35" s="335"/>
      <c r="DY35" s="335"/>
      <c r="DZ35" s="335"/>
      <c r="EA35" s="335"/>
      <c r="EB35" s="335"/>
      <c r="EC35" s="335"/>
      <c r="ED35" s="335"/>
      <c r="EE35" s="335"/>
      <c r="EF35" s="335"/>
      <c r="EG35" s="335"/>
      <c r="EH35" s="335"/>
      <c r="EI35" s="335"/>
      <c r="EJ35" s="335"/>
      <c r="EK35" s="335"/>
      <c r="EL35" s="335"/>
      <c r="EM35" s="335"/>
      <c r="EN35" s="335"/>
      <c r="EO35" s="335"/>
      <c r="EP35" s="335"/>
      <c r="EQ35" s="335"/>
      <c r="ER35" s="335"/>
      <c r="ES35" s="335"/>
      <c r="ET35" s="335"/>
      <c r="EU35" s="335"/>
      <c r="EV35" s="335"/>
      <c r="EW35" s="335"/>
      <c r="EX35" s="335"/>
      <c r="EY35" s="335"/>
      <c r="EZ35" s="335"/>
      <c r="FA35" s="335"/>
      <c r="FB35" s="335"/>
      <c r="FC35" s="335"/>
      <c r="FD35" s="335"/>
      <c r="FE35" s="335"/>
      <c r="FF35" s="335"/>
      <c r="FG35" s="335"/>
      <c r="FH35" s="335"/>
      <c r="FI35" s="335"/>
      <c r="FJ35" s="335"/>
      <c r="FK35" s="335"/>
      <c r="FL35" s="335"/>
      <c r="FM35" s="335"/>
      <c r="FN35" s="335"/>
      <c r="FO35" s="335"/>
      <c r="FP35" s="335"/>
      <c r="FQ35" s="335"/>
      <c r="FR35" s="335"/>
      <c r="FS35" s="335"/>
      <c r="FT35" s="335"/>
      <c r="FU35" s="335"/>
      <c r="FV35" s="335"/>
      <c r="FW35" s="335"/>
      <c r="FX35" s="335"/>
      <c r="FY35" s="335"/>
      <c r="FZ35" s="335"/>
      <c r="GA35" s="335"/>
      <c r="GB35" s="335"/>
      <c r="GC35" s="335"/>
      <c r="GD35" s="335"/>
      <c r="GE35" s="335"/>
      <c r="GF35" s="335"/>
      <c r="GG35" s="335"/>
      <c r="GH35" s="335"/>
      <c r="GI35" s="335"/>
      <c r="GJ35" s="335"/>
      <c r="GK35" s="335"/>
      <c r="GL35" s="335"/>
      <c r="GM35" s="335"/>
      <c r="GN35" s="335"/>
      <c r="GO35" s="335"/>
      <c r="GP35" s="335"/>
      <c r="GQ35" s="335"/>
      <c r="GR35" s="335"/>
      <c r="GS35" s="335"/>
      <c r="GT35" s="335"/>
      <c r="GU35" s="335"/>
      <c r="GV35" s="335"/>
      <c r="GW35" s="335"/>
      <c r="GX35" s="335"/>
      <c r="GY35" s="335"/>
      <c r="GZ35" s="335"/>
      <c r="HA35" s="335"/>
      <c r="HB35" s="335"/>
      <c r="HC35" s="335"/>
      <c r="HD35" s="335"/>
      <c r="HE35" s="335"/>
      <c r="HF35" s="335"/>
      <c r="HG35" s="335"/>
      <c r="HH35" s="335"/>
      <c r="HI35" s="335"/>
      <c r="HJ35" s="335"/>
      <c r="HK35" s="335"/>
      <c r="HL35" s="335"/>
      <c r="HM35" s="335"/>
    </row>
    <row r="36" spans="1:221" x14ac:dyDescent="0.25">
      <c r="A36" s="394" t="s">
        <v>219</v>
      </c>
      <c r="B36" s="335"/>
      <c r="C36" s="335"/>
      <c r="D36" s="362">
        <f t="shared" si="3"/>
        <v>0</v>
      </c>
      <c r="E36" s="363" t="s">
        <v>41</v>
      </c>
      <c r="F36" s="357" t="s">
        <v>8</v>
      </c>
      <c r="G36" s="388"/>
      <c r="H36" s="388"/>
      <c r="I36" s="388"/>
      <c r="J36" s="395">
        <f>SUM(G36:H36)</f>
        <v>0</v>
      </c>
      <c r="K36" s="366" t="s">
        <v>42</v>
      </c>
      <c r="L36" s="250">
        <f>ROUND(D36*G36,2)</f>
        <v>0</v>
      </c>
      <c r="M36" s="250"/>
      <c r="N36" s="250"/>
      <c r="O36" s="250">
        <f t="shared" si="2"/>
        <v>0</v>
      </c>
      <c r="P36" s="360">
        <f>'Rider Rates'!D36</f>
        <v>45444</v>
      </c>
      <c r="Q36" s="385"/>
      <c r="R36" s="382"/>
      <c r="S36" s="376"/>
      <c r="T36" s="377"/>
      <c r="U36" s="335"/>
      <c r="V36" s="378"/>
      <c r="W36" s="335"/>
      <c r="X36" s="335"/>
      <c r="Y36" s="335"/>
      <c r="Z36" s="335"/>
      <c r="AA36" s="335"/>
      <c r="AB36" s="335"/>
      <c r="AC36" s="335"/>
      <c r="AD36" s="335"/>
      <c r="AE36" s="335"/>
      <c r="AF36" s="335"/>
      <c r="AG36" s="335"/>
      <c r="AH36" s="335"/>
      <c r="AI36" s="335"/>
      <c r="AJ36" s="335"/>
      <c r="AK36" s="335"/>
      <c r="AL36" s="335"/>
      <c r="AM36" s="335"/>
      <c r="AN36" s="335"/>
      <c r="AO36" s="335"/>
      <c r="AP36" s="335"/>
      <c r="AQ36" s="335"/>
      <c r="AR36" s="335"/>
      <c r="AS36" s="335"/>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c r="BU36" s="335"/>
      <c r="BV36" s="335"/>
      <c r="BW36" s="335"/>
      <c r="BX36" s="335"/>
      <c r="BY36" s="335"/>
      <c r="BZ36" s="335"/>
      <c r="CA36" s="335"/>
      <c r="CB36" s="335"/>
      <c r="CC36" s="335"/>
      <c r="CD36" s="335"/>
      <c r="CE36" s="335"/>
      <c r="CF36" s="335"/>
      <c r="CG36" s="335"/>
      <c r="CH36" s="335"/>
      <c r="CI36" s="335"/>
      <c r="CJ36" s="335"/>
      <c r="CK36" s="335"/>
      <c r="CL36" s="335"/>
      <c r="CM36" s="335"/>
      <c r="CN36" s="335"/>
      <c r="CO36" s="335"/>
      <c r="CP36" s="335"/>
      <c r="CQ36" s="335"/>
      <c r="CR36" s="335"/>
      <c r="CS36" s="335"/>
      <c r="CT36" s="335"/>
      <c r="CU36" s="335"/>
      <c r="CV36" s="335"/>
      <c r="CW36" s="335"/>
      <c r="CX36" s="335"/>
      <c r="CY36" s="335"/>
      <c r="CZ36" s="335"/>
      <c r="DA36" s="335"/>
      <c r="DB36" s="335"/>
      <c r="DC36" s="335"/>
      <c r="DD36" s="335"/>
      <c r="DE36" s="335"/>
      <c r="DF36" s="335"/>
      <c r="DG36" s="335"/>
      <c r="DH36" s="335"/>
      <c r="DI36" s="335"/>
      <c r="DJ36" s="335"/>
      <c r="DK36" s="335"/>
      <c r="DL36" s="335"/>
      <c r="DM36" s="335"/>
      <c r="DN36" s="335"/>
      <c r="DO36" s="335"/>
      <c r="DP36" s="335"/>
      <c r="DQ36" s="335"/>
      <c r="DR36" s="335"/>
      <c r="DS36" s="335"/>
      <c r="DT36" s="335"/>
      <c r="DU36" s="335"/>
      <c r="DV36" s="335"/>
      <c r="DW36" s="335"/>
      <c r="DX36" s="335"/>
      <c r="DY36" s="335"/>
      <c r="DZ36" s="335"/>
      <c r="EA36" s="335"/>
      <c r="EB36" s="335"/>
      <c r="EC36" s="335"/>
      <c r="ED36" s="335"/>
      <c r="EE36" s="335"/>
      <c r="EF36" s="335"/>
      <c r="EG36" s="335"/>
      <c r="EH36" s="335"/>
      <c r="EI36" s="335"/>
      <c r="EJ36" s="335"/>
      <c r="EK36" s="335"/>
      <c r="EL36" s="335"/>
      <c r="EM36" s="335"/>
      <c r="EN36" s="335"/>
      <c r="EO36" s="335"/>
      <c r="EP36" s="335"/>
      <c r="EQ36" s="335"/>
      <c r="ER36" s="335"/>
      <c r="ES36" s="335"/>
      <c r="ET36" s="335"/>
      <c r="EU36" s="335"/>
      <c r="EV36" s="335"/>
      <c r="EW36" s="335"/>
      <c r="EX36" s="335"/>
      <c r="EY36" s="335"/>
      <c r="EZ36" s="335"/>
      <c r="FA36" s="335"/>
      <c r="FB36" s="335"/>
      <c r="FC36" s="335"/>
      <c r="FD36" s="335"/>
      <c r="FE36" s="335"/>
      <c r="FF36" s="335"/>
      <c r="FG36" s="335"/>
      <c r="FH36" s="335"/>
      <c r="FI36" s="335"/>
      <c r="FJ36" s="335"/>
      <c r="FK36" s="335"/>
      <c r="FL36" s="335"/>
      <c r="FM36" s="335"/>
      <c r="FN36" s="335"/>
      <c r="FO36" s="335"/>
      <c r="FP36" s="335"/>
      <c r="FQ36" s="335"/>
      <c r="FR36" s="335"/>
      <c r="FS36" s="335"/>
      <c r="FT36" s="335"/>
      <c r="FU36" s="335"/>
      <c r="FV36" s="335"/>
      <c r="FW36" s="335"/>
      <c r="FX36" s="335"/>
      <c r="FY36" s="335"/>
      <c r="FZ36" s="335"/>
      <c r="GA36" s="335"/>
      <c r="GB36" s="335"/>
      <c r="GC36" s="335"/>
      <c r="GD36" s="335"/>
      <c r="GE36" s="335"/>
      <c r="GF36" s="335"/>
      <c r="GG36" s="335"/>
      <c r="GH36" s="335"/>
      <c r="GI36" s="335"/>
      <c r="GJ36" s="335"/>
      <c r="GK36" s="335"/>
      <c r="GL36" s="335"/>
      <c r="GM36" s="335"/>
      <c r="GN36" s="335"/>
      <c r="GO36" s="335"/>
      <c r="GP36" s="335"/>
      <c r="GQ36" s="335"/>
      <c r="GR36" s="335"/>
      <c r="GS36" s="335"/>
      <c r="GT36" s="335"/>
      <c r="GU36" s="335"/>
      <c r="GV36" s="335"/>
      <c r="GW36" s="335"/>
      <c r="GX36" s="335"/>
      <c r="GY36" s="335"/>
      <c r="GZ36" s="335"/>
      <c r="HA36" s="335"/>
      <c r="HB36" s="335"/>
      <c r="HC36" s="335"/>
      <c r="HD36" s="335"/>
      <c r="HE36" s="335"/>
      <c r="HF36" s="335"/>
      <c r="HG36" s="335"/>
      <c r="HH36" s="335"/>
      <c r="HI36" s="335"/>
      <c r="HJ36" s="335"/>
      <c r="HK36" s="335"/>
      <c r="HL36" s="335"/>
      <c r="HM36" s="335"/>
    </row>
    <row r="37" spans="1:221" x14ac:dyDescent="0.25">
      <c r="A37" s="394" t="s">
        <v>193</v>
      </c>
      <c r="B37" s="335"/>
      <c r="C37" s="335"/>
      <c r="D37" s="362">
        <f>C16+C17</f>
        <v>0</v>
      </c>
      <c r="E37" s="363" t="s">
        <v>41</v>
      </c>
      <c r="F37" s="364" t="s">
        <v>8</v>
      </c>
      <c r="G37" s="388"/>
      <c r="H37" s="388"/>
      <c r="I37" s="388"/>
      <c r="J37" s="395">
        <f>SUM(G37:H37)</f>
        <v>0</v>
      </c>
      <c r="K37" s="366" t="s">
        <v>42</v>
      </c>
      <c r="L37" s="250">
        <f>ROUND(D37*G37,2)</f>
        <v>0</v>
      </c>
      <c r="M37" s="250"/>
      <c r="N37" s="250"/>
      <c r="O37" s="250">
        <f t="shared" si="2"/>
        <v>0</v>
      </c>
      <c r="P37" s="360">
        <f>'Rider Rates'!$D$45</f>
        <v>45747</v>
      </c>
      <c r="Q37" s="385"/>
      <c r="R37" s="382"/>
      <c r="S37" s="376"/>
      <c r="T37" s="377"/>
      <c r="U37" s="335"/>
      <c r="V37" s="378"/>
      <c r="W37" s="335"/>
      <c r="X37" s="335"/>
      <c r="Y37" s="335"/>
      <c r="Z37" s="335"/>
      <c r="AA37" s="335"/>
      <c r="AB37" s="335"/>
      <c r="AC37" s="335"/>
      <c r="AD37" s="335"/>
      <c r="AE37" s="335"/>
      <c r="AF37" s="335"/>
      <c r="AG37" s="335"/>
      <c r="AH37" s="335"/>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c r="BE37" s="335"/>
      <c r="BF37" s="335"/>
      <c r="BG37" s="335"/>
      <c r="BH37" s="335"/>
      <c r="BI37" s="335"/>
      <c r="BJ37" s="335"/>
      <c r="BK37" s="335"/>
      <c r="BL37" s="335"/>
      <c r="BM37" s="335"/>
      <c r="BN37" s="335"/>
      <c r="BO37" s="335"/>
      <c r="BP37" s="335"/>
      <c r="BQ37" s="335"/>
      <c r="BR37" s="335"/>
      <c r="BS37" s="335"/>
      <c r="BT37" s="335"/>
      <c r="BU37" s="335"/>
      <c r="BV37" s="335"/>
      <c r="BW37" s="335"/>
      <c r="BX37" s="335"/>
      <c r="BY37" s="335"/>
      <c r="BZ37" s="335"/>
      <c r="CA37" s="335"/>
      <c r="CB37" s="335"/>
      <c r="CC37" s="335"/>
      <c r="CD37" s="335"/>
      <c r="CE37" s="335"/>
      <c r="CF37" s="335"/>
      <c r="CG37" s="335"/>
      <c r="CH37" s="335"/>
      <c r="CI37" s="335"/>
      <c r="CJ37" s="335"/>
      <c r="CK37" s="335"/>
      <c r="CL37" s="335"/>
      <c r="CM37" s="335"/>
      <c r="CN37" s="335"/>
      <c r="CO37" s="335"/>
      <c r="CP37" s="335"/>
      <c r="CQ37" s="335"/>
      <c r="CR37" s="335"/>
      <c r="CS37" s="335"/>
      <c r="CT37" s="335"/>
      <c r="CU37" s="335"/>
      <c r="CV37" s="335"/>
      <c r="CW37" s="335"/>
      <c r="CX37" s="335"/>
      <c r="CY37" s="335"/>
      <c r="CZ37" s="335"/>
      <c r="DA37" s="335"/>
      <c r="DB37" s="335"/>
      <c r="DC37" s="335"/>
      <c r="DD37" s="335"/>
      <c r="DE37" s="335"/>
      <c r="DF37" s="335"/>
      <c r="DG37" s="335"/>
      <c r="DH37" s="335"/>
      <c r="DI37" s="335"/>
      <c r="DJ37" s="335"/>
      <c r="DK37" s="335"/>
      <c r="DL37" s="335"/>
      <c r="DM37" s="335"/>
      <c r="DN37" s="335"/>
      <c r="DO37" s="335"/>
      <c r="DP37" s="335"/>
      <c r="DQ37" s="335"/>
      <c r="DR37" s="335"/>
      <c r="DS37" s="335"/>
      <c r="DT37" s="335"/>
      <c r="DU37" s="335"/>
      <c r="DV37" s="335"/>
      <c r="DW37" s="335"/>
      <c r="DX37" s="335"/>
      <c r="DY37" s="335"/>
      <c r="DZ37" s="335"/>
      <c r="EA37" s="335"/>
      <c r="EB37" s="335"/>
      <c r="EC37" s="335"/>
      <c r="ED37" s="335"/>
      <c r="EE37" s="335"/>
      <c r="EF37" s="335"/>
      <c r="EG37" s="335"/>
      <c r="EH37" s="335"/>
      <c r="EI37" s="335"/>
      <c r="EJ37" s="335"/>
      <c r="EK37" s="335"/>
      <c r="EL37" s="335"/>
      <c r="EM37" s="335"/>
      <c r="EN37" s="335"/>
      <c r="EO37" s="335"/>
      <c r="EP37" s="335"/>
      <c r="EQ37" s="335"/>
      <c r="ER37" s="335"/>
      <c r="ES37" s="335"/>
      <c r="ET37" s="335"/>
      <c r="EU37" s="335"/>
      <c r="EV37" s="335"/>
      <c r="EW37" s="335"/>
      <c r="EX37" s="335"/>
      <c r="EY37" s="335"/>
      <c r="EZ37" s="335"/>
      <c r="FA37" s="335"/>
      <c r="FB37" s="335"/>
      <c r="FC37" s="335"/>
      <c r="FD37" s="335"/>
      <c r="FE37" s="335"/>
      <c r="FF37" s="335"/>
      <c r="FG37" s="335"/>
      <c r="FH37" s="335"/>
      <c r="FI37" s="335"/>
      <c r="FJ37" s="335"/>
      <c r="FK37" s="335"/>
      <c r="FL37" s="335"/>
      <c r="FM37" s="335"/>
      <c r="FN37" s="335"/>
      <c r="FO37" s="335"/>
      <c r="FP37" s="335"/>
      <c r="FQ37" s="335"/>
      <c r="FR37" s="335"/>
      <c r="FS37" s="335"/>
      <c r="FT37" s="335"/>
      <c r="FU37" s="335"/>
      <c r="FV37" s="335"/>
      <c r="FW37" s="335"/>
      <c r="FX37" s="335"/>
      <c r="FY37" s="335"/>
      <c r="FZ37" s="335"/>
      <c r="GA37" s="335"/>
      <c r="GB37" s="335"/>
      <c r="GC37" s="335"/>
      <c r="GD37" s="335"/>
      <c r="GE37" s="335"/>
      <c r="GF37" s="335"/>
      <c r="GG37" s="335"/>
      <c r="GH37" s="335"/>
      <c r="GI37" s="335"/>
      <c r="GJ37" s="335"/>
      <c r="GK37" s="335"/>
      <c r="GL37" s="335"/>
      <c r="GM37" s="335"/>
      <c r="GN37" s="335"/>
      <c r="GO37" s="335"/>
      <c r="GP37" s="335"/>
      <c r="GQ37" s="335"/>
      <c r="GR37" s="335"/>
      <c r="GS37" s="335"/>
      <c r="GT37" s="335"/>
      <c r="GU37" s="335"/>
      <c r="GV37" s="335"/>
      <c r="GW37" s="335"/>
      <c r="GX37" s="335"/>
      <c r="GY37" s="335"/>
      <c r="GZ37" s="335"/>
      <c r="HA37" s="335"/>
      <c r="HB37" s="335"/>
      <c r="HC37" s="335"/>
      <c r="HD37" s="335"/>
      <c r="HE37" s="335"/>
      <c r="HF37" s="335"/>
      <c r="HG37" s="335"/>
      <c r="HH37" s="335"/>
      <c r="HI37" s="335"/>
      <c r="HJ37" s="335"/>
      <c r="HK37" s="335"/>
      <c r="HL37" s="335"/>
      <c r="HM37" s="335"/>
    </row>
    <row r="38" spans="1:221" x14ac:dyDescent="0.25">
      <c r="A38" s="396" t="s">
        <v>210</v>
      </c>
      <c r="B38" s="335"/>
      <c r="C38" s="335"/>
      <c r="D38" s="362">
        <f>IF($C$15&lt;0,0,IF($C$15&gt;833000,833000,$C$15))</f>
        <v>0</v>
      </c>
      <c r="E38" s="363" t="s">
        <v>41</v>
      </c>
      <c r="F38" s="364" t="s">
        <v>8</v>
      </c>
      <c r="G38" s="388"/>
      <c r="H38" s="388"/>
      <c r="I38" s="388">
        <f>'Rider Rates'!D49</f>
        <v>1.8006999999999999E-3</v>
      </c>
      <c r="J38" s="388">
        <f>SUM(G38:I38)</f>
        <v>1.8006999999999999E-3</v>
      </c>
      <c r="K38" s="366" t="s">
        <v>42</v>
      </c>
      <c r="L38" s="250"/>
      <c r="M38" s="250"/>
      <c r="N38" s="250">
        <f>D38*J38</f>
        <v>0</v>
      </c>
      <c r="O38" s="250">
        <f t="shared" si="2"/>
        <v>0</v>
      </c>
      <c r="P38" s="360">
        <f>'Rider Rates'!E49</f>
        <v>45658</v>
      </c>
      <c r="Q38" s="385"/>
      <c r="R38" s="382"/>
      <c r="S38" s="376"/>
      <c r="T38" s="377"/>
      <c r="U38" s="335"/>
      <c r="V38" s="378"/>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35"/>
      <c r="BM38" s="335"/>
      <c r="BN38" s="335"/>
      <c r="BO38" s="335"/>
      <c r="BP38" s="335"/>
      <c r="BQ38" s="335"/>
      <c r="BR38" s="335"/>
      <c r="BS38" s="335"/>
      <c r="BT38" s="335"/>
      <c r="BU38" s="335"/>
      <c r="BV38" s="335"/>
      <c r="BW38" s="335"/>
      <c r="BX38" s="335"/>
      <c r="BY38" s="335"/>
      <c r="BZ38" s="335"/>
      <c r="CA38" s="335"/>
      <c r="CB38" s="335"/>
      <c r="CC38" s="335"/>
      <c r="CD38" s="335"/>
      <c r="CE38" s="335"/>
      <c r="CF38" s="335"/>
      <c r="CG38" s="335"/>
      <c r="CH38" s="335"/>
      <c r="CI38" s="335"/>
      <c r="CJ38" s="335"/>
      <c r="CK38" s="335"/>
      <c r="CL38" s="335"/>
      <c r="CM38" s="335"/>
      <c r="CN38" s="335"/>
      <c r="CO38" s="335"/>
      <c r="CP38" s="335"/>
      <c r="CQ38" s="335"/>
      <c r="CR38" s="335"/>
      <c r="CS38" s="335"/>
      <c r="CT38" s="335"/>
      <c r="CU38" s="335"/>
      <c r="CV38" s="335"/>
      <c r="CW38" s="335"/>
      <c r="CX38" s="335"/>
      <c r="CY38" s="335"/>
      <c r="CZ38" s="335"/>
      <c r="DA38" s="335"/>
      <c r="DB38" s="335"/>
      <c r="DC38" s="335"/>
      <c r="DD38" s="335"/>
      <c r="DE38" s="335"/>
      <c r="DF38" s="335"/>
      <c r="DG38" s="335"/>
      <c r="DH38" s="335"/>
      <c r="DI38" s="335"/>
      <c r="DJ38" s="335"/>
      <c r="DK38" s="335"/>
      <c r="DL38" s="335"/>
      <c r="DM38" s="335"/>
      <c r="DN38" s="335"/>
      <c r="DO38" s="335"/>
      <c r="DP38" s="335"/>
      <c r="DQ38" s="335"/>
      <c r="DR38" s="335"/>
      <c r="DS38" s="335"/>
      <c r="DT38" s="335"/>
      <c r="DU38" s="335"/>
      <c r="DV38" s="335"/>
      <c r="DW38" s="335"/>
      <c r="DX38" s="335"/>
      <c r="DY38" s="335"/>
      <c r="DZ38" s="335"/>
      <c r="EA38" s="335"/>
      <c r="EB38" s="335"/>
      <c r="EC38" s="335"/>
      <c r="ED38" s="335"/>
      <c r="EE38" s="335"/>
      <c r="EF38" s="335"/>
      <c r="EG38" s="335"/>
      <c r="EH38" s="335"/>
      <c r="EI38" s="335"/>
      <c r="EJ38" s="335"/>
      <c r="EK38" s="335"/>
      <c r="EL38" s="335"/>
      <c r="EM38" s="335"/>
      <c r="EN38" s="335"/>
      <c r="EO38" s="335"/>
      <c r="EP38" s="335"/>
      <c r="EQ38" s="335"/>
      <c r="ER38" s="335"/>
      <c r="ES38" s="335"/>
      <c r="ET38" s="335"/>
      <c r="EU38" s="335"/>
      <c r="EV38" s="335"/>
      <c r="EW38" s="335"/>
      <c r="EX38" s="335"/>
      <c r="EY38" s="335"/>
      <c r="EZ38" s="335"/>
      <c r="FA38" s="335"/>
      <c r="FB38" s="335"/>
      <c r="FC38" s="335"/>
      <c r="FD38" s="335"/>
      <c r="FE38" s="335"/>
      <c r="FF38" s="335"/>
      <c r="FG38" s="335"/>
      <c r="FH38" s="335"/>
      <c r="FI38" s="335"/>
      <c r="FJ38" s="335"/>
      <c r="FK38" s="335"/>
      <c r="FL38" s="335"/>
      <c r="FM38" s="335"/>
      <c r="FN38" s="335"/>
      <c r="FO38" s="335"/>
      <c r="FP38" s="335"/>
      <c r="FQ38" s="335"/>
      <c r="FR38" s="335"/>
      <c r="FS38" s="335"/>
      <c r="FT38" s="335"/>
      <c r="FU38" s="335"/>
      <c r="FV38" s="335"/>
      <c r="FW38" s="335"/>
      <c r="FX38" s="335"/>
      <c r="FY38" s="335"/>
      <c r="FZ38" s="335"/>
      <c r="GA38" s="335"/>
      <c r="GB38" s="335"/>
      <c r="GC38" s="335"/>
      <c r="GD38" s="335"/>
      <c r="GE38" s="335"/>
      <c r="GF38" s="335"/>
      <c r="GG38" s="335"/>
      <c r="GH38" s="335"/>
      <c r="GI38" s="335"/>
      <c r="GJ38" s="335"/>
      <c r="GK38" s="335"/>
      <c r="GL38" s="335"/>
      <c r="GM38" s="335"/>
      <c r="GN38" s="335"/>
      <c r="GO38" s="335"/>
      <c r="GP38" s="335"/>
      <c r="GQ38" s="335"/>
      <c r="GR38" s="335"/>
      <c r="GS38" s="335"/>
      <c r="GT38" s="335"/>
      <c r="GU38" s="335"/>
      <c r="GV38" s="335"/>
      <c r="GW38" s="335"/>
      <c r="GX38" s="335"/>
      <c r="GY38" s="335"/>
      <c r="GZ38" s="335"/>
      <c r="HA38" s="335"/>
      <c r="HB38" s="335"/>
      <c r="HC38" s="335"/>
      <c r="HD38" s="335"/>
      <c r="HE38" s="335"/>
      <c r="HF38" s="335"/>
      <c r="HG38" s="335"/>
      <c r="HH38" s="335"/>
      <c r="HI38" s="335"/>
      <c r="HJ38" s="335"/>
      <c r="HK38" s="335"/>
      <c r="HL38" s="335"/>
      <c r="HM38" s="335"/>
    </row>
    <row r="39" spans="1:221" x14ac:dyDescent="0.25">
      <c r="A39" s="394" t="s">
        <v>189</v>
      </c>
      <c r="B39" s="335"/>
      <c r="C39" s="335"/>
      <c r="D39" s="362">
        <f>IF($C$15&lt;0,0,$C$15)</f>
        <v>0</v>
      </c>
      <c r="E39" s="397" t="s">
        <v>41</v>
      </c>
      <c r="F39" s="364" t="s">
        <v>8</v>
      </c>
      <c r="G39" s="388"/>
      <c r="H39" s="388">
        <f>'Rider Rates'!$B$56</f>
        <v>1.9706999999999999E-2</v>
      </c>
      <c r="I39" s="388"/>
      <c r="J39" s="388">
        <f>SUM(G39:I39)</f>
        <v>1.9706999999999999E-2</v>
      </c>
      <c r="K39" s="366" t="s">
        <v>42</v>
      </c>
      <c r="L39" s="250"/>
      <c r="M39" s="250">
        <f>ROUND(D39*H39,2)</f>
        <v>0</v>
      </c>
      <c r="N39" s="398"/>
      <c r="O39" s="250">
        <f t="shared" si="2"/>
        <v>0</v>
      </c>
      <c r="P39" s="360">
        <f>'Rider Rates'!$D$56</f>
        <v>45747</v>
      </c>
      <c r="Q39" s="385"/>
      <c r="R39" s="382"/>
      <c r="S39" s="376"/>
      <c r="T39" s="377"/>
      <c r="U39" s="335"/>
      <c r="V39" s="378"/>
      <c r="W39" s="335"/>
      <c r="X39" s="335"/>
      <c r="Y39" s="335"/>
      <c r="Z39" s="335"/>
      <c r="AA39" s="335"/>
      <c r="AB39" s="335"/>
      <c r="AC39" s="335"/>
      <c r="AD39" s="335"/>
      <c r="AE39" s="335"/>
      <c r="AF39" s="335"/>
      <c r="AG39" s="335"/>
      <c r="AH39" s="335"/>
      <c r="AI39" s="335"/>
      <c r="AJ39" s="335"/>
      <c r="AK39" s="335"/>
      <c r="AL39" s="335"/>
      <c r="AM39" s="335"/>
      <c r="AN39" s="335"/>
      <c r="AO39" s="335"/>
      <c r="AP39" s="335"/>
      <c r="AQ39" s="335"/>
      <c r="AR39" s="335"/>
      <c r="AS39" s="335"/>
      <c r="AT39" s="335"/>
      <c r="AU39" s="335"/>
      <c r="AV39" s="335"/>
      <c r="AW39" s="335"/>
      <c r="AX39" s="335"/>
      <c r="AY39" s="335"/>
      <c r="AZ39" s="335"/>
      <c r="BA39" s="335"/>
      <c r="BB39" s="335"/>
      <c r="BC39" s="335"/>
      <c r="BD39" s="335"/>
      <c r="BE39" s="335"/>
      <c r="BF39" s="335"/>
      <c r="BG39" s="335"/>
      <c r="BH39" s="335"/>
      <c r="BI39" s="335"/>
      <c r="BJ39" s="335"/>
      <c r="BK39" s="335"/>
      <c r="BL39" s="335"/>
      <c r="BM39" s="335"/>
      <c r="BN39" s="335"/>
      <c r="BO39" s="335"/>
      <c r="BP39" s="335"/>
      <c r="BQ39" s="335"/>
      <c r="BR39" s="335"/>
      <c r="BS39" s="335"/>
      <c r="BT39" s="335"/>
      <c r="BU39" s="335"/>
      <c r="BV39" s="335"/>
      <c r="BW39" s="335"/>
      <c r="BX39" s="335"/>
      <c r="BY39" s="335"/>
      <c r="BZ39" s="335"/>
      <c r="CA39" s="335"/>
      <c r="CB39" s="335"/>
      <c r="CC39" s="335"/>
      <c r="CD39" s="335"/>
      <c r="CE39" s="335"/>
      <c r="CF39" s="335"/>
      <c r="CG39" s="335"/>
      <c r="CH39" s="335"/>
      <c r="CI39" s="335"/>
      <c r="CJ39" s="335"/>
      <c r="CK39" s="335"/>
      <c r="CL39" s="335"/>
      <c r="CM39" s="335"/>
      <c r="CN39" s="335"/>
      <c r="CO39" s="335"/>
      <c r="CP39" s="335"/>
      <c r="CQ39" s="335"/>
      <c r="CR39" s="335"/>
      <c r="CS39" s="335"/>
      <c r="CT39" s="335"/>
      <c r="CU39" s="335"/>
      <c r="CV39" s="335"/>
      <c r="CW39" s="335"/>
      <c r="CX39" s="335"/>
      <c r="CY39" s="335"/>
      <c r="CZ39" s="335"/>
      <c r="DA39" s="335"/>
      <c r="DB39" s="335"/>
      <c r="DC39" s="335"/>
      <c r="DD39" s="335"/>
      <c r="DE39" s="335"/>
      <c r="DF39" s="335"/>
      <c r="DG39" s="335"/>
      <c r="DH39" s="335"/>
      <c r="DI39" s="335"/>
      <c r="DJ39" s="335"/>
      <c r="DK39" s="335"/>
      <c r="DL39" s="335"/>
      <c r="DM39" s="335"/>
      <c r="DN39" s="335"/>
      <c r="DO39" s="335"/>
      <c r="DP39" s="335"/>
      <c r="DQ39" s="335"/>
      <c r="DR39" s="335"/>
      <c r="DS39" s="335"/>
      <c r="DT39" s="335"/>
      <c r="DU39" s="335"/>
      <c r="DV39" s="335"/>
      <c r="DW39" s="335"/>
      <c r="DX39" s="335"/>
      <c r="DY39" s="335"/>
      <c r="DZ39" s="335"/>
      <c r="EA39" s="335"/>
      <c r="EB39" s="335"/>
      <c r="EC39" s="335"/>
      <c r="ED39" s="335"/>
      <c r="EE39" s="335"/>
      <c r="EF39" s="335"/>
      <c r="EG39" s="335"/>
      <c r="EH39" s="335"/>
      <c r="EI39" s="335"/>
      <c r="EJ39" s="335"/>
      <c r="EK39" s="335"/>
      <c r="EL39" s="335"/>
      <c r="EM39" s="335"/>
      <c r="EN39" s="335"/>
      <c r="EO39" s="335"/>
      <c r="EP39" s="335"/>
      <c r="EQ39" s="335"/>
      <c r="ER39" s="335"/>
      <c r="ES39" s="335"/>
      <c r="ET39" s="335"/>
      <c r="EU39" s="335"/>
      <c r="EV39" s="335"/>
      <c r="EW39" s="335"/>
      <c r="EX39" s="335"/>
      <c r="EY39" s="335"/>
      <c r="EZ39" s="335"/>
      <c r="FA39" s="335"/>
      <c r="FB39" s="335"/>
      <c r="FC39" s="335"/>
      <c r="FD39" s="335"/>
      <c r="FE39" s="335"/>
      <c r="FF39" s="335"/>
      <c r="FG39" s="335"/>
      <c r="FH39" s="335"/>
      <c r="FI39" s="335"/>
      <c r="FJ39" s="335"/>
      <c r="FK39" s="335"/>
      <c r="FL39" s="335"/>
      <c r="FM39" s="335"/>
      <c r="FN39" s="335"/>
      <c r="FO39" s="335"/>
      <c r="FP39" s="335"/>
      <c r="FQ39" s="335"/>
      <c r="FR39" s="335"/>
      <c r="FS39" s="335"/>
      <c r="FT39" s="335"/>
      <c r="FU39" s="335"/>
      <c r="FV39" s="335"/>
      <c r="FW39" s="335"/>
      <c r="FX39" s="335"/>
      <c r="FY39" s="335"/>
      <c r="FZ39" s="335"/>
      <c r="GA39" s="335"/>
      <c r="GB39" s="335"/>
      <c r="GC39" s="335"/>
      <c r="GD39" s="335"/>
      <c r="GE39" s="335"/>
      <c r="GF39" s="335"/>
      <c r="GG39" s="335"/>
      <c r="GH39" s="335"/>
      <c r="GI39" s="335"/>
      <c r="GJ39" s="335"/>
      <c r="GK39" s="335"/>
      <c r="GL39" s="335"/>
      <c r="GM39" s="335"/>
      <c r="GN39" s="335"/>
      <c r="GO39" s="335"/>
      <c r="GP39" s="335"/>
      <c r="GQ39" s="335"/>
      <c r="GR39" s="335"/>
      <c r="GS39" s="335"/>
      <c r="GT39" s="335"/>
      <c r="GU39" s="335"/>
      <c r="GV39" s="335"/>
      <c r="GW39" s="335"/>
      <c r="GX39" s="335"/>
      <c r="GY39" s="335"/>
      <c r="GZ39" s="335"/>
      <c r="HA39" s="335"/>
      <c r="HB39" s="335"/>
      <c r="HC39" s="335"/>
      <c r="HD39" s="335"/>
      <c r="HE39" s="335"/>
      <c r="HF39" s="335"/>
      <c r="HG39" s="335"/>
      <c r="HH39" s="335"/>
      <c r="HI39" s="335"/>
      <c r="HJ39" s="335"/>
      <c r="HK39" s="335"/>
      <c r="HL39" s="335"/>
      <c r="HM39" s="335"/>
    </row>
    <row r="40" spans="1:221" x14ac:dyDescent="0.25">
      <c r="A40" s="386" t="s">
        <v>96</v>
      </c>
      <c r="B40" s="335"/>
      <c r="C40" s="335"/>
      <c r="D40" s="362">
        <f>IF('Customer Info'!C34=TRUE,0,IF($C$15&lt;0,0,$C$15))</f>
        <v>0</v>
      </c>
      <c r="E40" s="363" t="s">
        <v>41</v>
      </c>
      <c r="F40" s="364" t="s">
        <v>8</v>
      </c>
      <c r="G40" s="388"/>
      <c r="H40" s="388"/>
      <c r="I40" s="388">
        <f>'Rider Rates'!$B$70+'Rider Rates'!$C$70</f>
        <v>0</v>
      </c>
      <c r="J40" s="388">
        <f t="shared" si="0"/>
        <v>0</v>
      </c>
      <c r="K40" s="366" t="s">
        <v>42</v>
      </c>
      <c r="L40" s="250"/>
      <c r="M40" s="250"/>
      <c r="N40" s="250">
        <f>ROUND($D$40*'Rider Rates'!$B$70,2)+ROUND($D$40*'Rider Rates'!$C$70,2)</f>
        <v>0</v>
      </c>
      <c r="O40" s="250">
        <f t="shared" si="2"/>
        <v>0</v>
      </c>
      <c r="P40" s="360">
        <f>'Rider Rates'!$D$70</f>
        <v>45444</v>
      </c>
      <c r="Q40" s="385"/>
      <c r="R40" s="382"/>
      <c r="S40" s="376"/>
      <c r="T40" s="377"/>
      <c r="U40" s="335"/>
      <c r="V40" s="378"/>
      <c r="W40" s="335"/>
      <c r="X40" s="335"/>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c r="BU40" s="335"/>
      <c r="BV40" s="335"/>
      <c r="BW40" s="335"/>
      <c r="BX40" s="335"/>
      <c r="BY40" s="335"/>
      <c r="BZ40" s="335"/>
      <c r="CA40" s="335"/>
      <c r="CB40" s="335"/>
      <c r="CC40" s="335"/>
      <c r="CD40" s="335"/>
      <c r="CE40" s="335"/>
      <c r="CF40" s="335"/>
      <c r="CG40" s="335"/>
      <c r="CH40" s="335"/>
      <c r="CI40" s="335"/>
      <c r="CJ40" s="335"/>
      <c r="CK40" s="335"/>
      <c r="CL40" s="335"/>
      <c r="CM40" s="335"/>
      <c r="CN40" s="335"/>
      <c r="CO40" s="335"/>
      <c r="CP40" s="335"/>
      <c r="CQ40" s="335"/>
      <c r="CR40" s="335"/>
      <c r="CS40" s="335"/>
      <c r="CT40" s="335"/>
      <c r="CU40" s="335"/>
      <c r="CV40" s="335"/>
      <c r="CW40" s="335"/>
      <c r="CX40" s="335"/>
      <c r="CY40" s="335"/>
      <c r="CZ40" s="335"/>
      <c r="DA40" s="335"/>
      <c r="DB40" s="335"/>
      <c r="DC40" s="335"/>
      <c r="DD40" s="335"/>
      <c r="DE40" s="335"/>
      <c r="DF40" s="335"/>
      <c r="DG40" s="335"/>
      <c r="DH40" s="335"/>
      <c r="DI40" s="335"/>
      <c r="DJ40" s="335"/>
      <c r="DK40" s="335"/>
      <c r="DL40" s="335"/>
      <c r="DM40" s="335"/>
      <c r="DN40" s="335"/>
      <c r="DO40" s="335"/>
      <c r="DP40" s="335"/>
      <c r="DQ40" s="335"/>
      <c r="DR40" s="335"/>
      <c r="DS40" s="335"/>
      <c r="DT40" s="335"/>
      <c r="DU40" s="335"/>
      <c r="DV40" s="335"/>
      <c r="DW40" s="335"/>
      <c r="DX40" s="335"/>
      <c r="DY40" s="335"/>
      <c r="DZ40" s="335"/>
      <c r="EA40" s="335"/>
      <c r="EB40" s="335"/>
      <c r="EC40" s="335"/>
      <c r="ED40" s="335"/>
      <c r="EE40" s="335"/>
      <c r="EF40" s="335"/>
      <c r="EG40" s="335"/>
      <c r="EH40" s="335"/>
      <c r="EI40" s="335"/>
      <c r="EJ40" s="335"/>
      <c r="EK40" s="335"/>
      <c r="EL40" s="335"/>
      <c r="EM40" s="335"/>
      <c r="EN40" s="335"/>
      <c r="EO40" s="335"/>
      <c r="EP40" s="335"/>
      <c r="EQ40" s="335"/>
      <c r="ER40" s="335"/>
      <c r="ES40" s="335"/>
      <c r="ET40" s="335"/>
      <c r="EU40" s="335"/>
      <c r="EV40" s="335"/>
      <c r="EW40" s="335"/>
      <c r="EX40" s="335"/>
      <c r="EY40" s="335"/>
      <c r="EZ40" s="335"/>
      <c r="FA40" s="335"/>
      <c r="FB40" s="335"/>
      <c r="FC40" s="335"/>
      <c r="FD40" s="335"/>
      <c r="FE40" s="335"/>
      <c r="FF40" s="335"/>
      <c r="FG40" s="335"/>
      <c r="FH40" s="335"/>
      <c r="FI40" s="335"/>
      <c r="FJ40" s="335"/>
      <c r="FK40" s="335"/>
      <c r="FL40" s="335"/>
      <c r="FM40" s="335"/>
      <c r="FN40" s="335"/>
      <c r="FO40" s="335"/>
      <c r="FP40" s="335"/>
      <c r="FQ40" s="335"/>
      <c r="FR40" s="335"/>
      <c r="FS40" s="335"/>
      <c r="FT40" s="335"/>
      <c r="FU40" s="335"/>
      <c r="FV40" s="335"/>
      <c r="FW40" s="335"/>
      <c r="FX40" s="335"/>
      <c r="FY40" s="335"/>
      <c r="FZ40" s="335"/>
      <c r="GA40" s="335"/>
      <c r="GB40" s="335"/>
      <c r="GC40" s="335"/>
      <c r="GD40" s="335"/>
      <c r="GE40" s="335"/>
      <c r="GF40" s="335"/>
      <c r="GG40" s="335"/>
      <c r="GH40" s="335"/>
      <c r="GI40" s="335"/>
      <c r="GJ40" s="335"/>
      <c r="GK40" s="335"/>
      <c r="GL40" s="335"/>
      <c r="GM40" s="335"/>
      <c r="GN40" s="335"/>
      <c r="GO40" s="335"/>
      <c r="GP40" s="335"/>
      <c r="GQ40" s="335"/>
      <c r="GR40" s="335"/>
      <c r="GS40" s="335"/>
      <c r="GT40" s="335"/>
      <c r="GU40" s="335"/>
      <c r="GV40" s="335"/>
      <c r="GW40" s="335"/>
      <c r="GX40" s="335"/>
      <c r="GY40" s="335"/>
      <c r="GZ40" s="335"/>
      <c r="HA40" s="335"/>
      <c r="HB40" s="335"/>
      <c r="HC40" s="335"/>
      <c r="HD40" s="335"/>
      <c r="HE40" s="335"/>
      <c r="HF40" s="335"/>
      <c r="HG40" s="335"/>
      <c r="HH40" s="335"/>
      <c r="HI40" s="335"/>
      <c r="HJ40" s="335"/>
      <c r="HK40" s="335"/>
      <c r="HL40" s="335"/>
      <c r="HM40" s="335"/>
    </row>
    <row r="41" spans="1:221" x14ac:dyDescent="0.25">
      <c r="A41" s="386" t="s">
        <v>96</v>
      </c>
      <c r="B41" s="335"/>
      <c r="C41" s="335"/>
      <c r="D41" s="362"/>
      <c r="E41" s="363" t="s">
        <v>115</v>
      </c>
      <c r="F41" s="364"/>
      <c r="G41" s="388"/>
      <c r="H41" s="388"/>
      <c r="I41" s="402">
        <f>'Rider Rates'!$B$77</f>
        <v>0</v>
      </c>
      <c r="J41" s="402">
        <f>IF('Customer Info'!C34=TRUE,0,SUM(G41:I41))</f>
        <v>0</v>
      </c>
      <c r="K41" s="366"/>
      <c r="L41" s="250"/>
      <c r="M41" s="250"/>
      <c r="N41" s="250">
        <f>J41</f>
        <v>0</v>
      </c>
      <c r="O41" s="250">
        <f>SUM(L41:N41)</f>
        <v>0</v>
      </c>
      <c r="P41" s="360">
        <f>'Rider Rates'!$D$77</f>
        <v>45444</v>
      </c>
      <c r="Q41" s="385"/>
      <c r="R41" s="382"/>
      <c r="S41" s="376"/>
      <c r="T41" s="377"/>
      <c r="U41" s="335"/>
      <c r="V41" s="378"/>
      <c r="W41" s="335"/>
      <c r="X41" s="335"/>
      <c r="Y41" s="335"/>
      <c r="Z41" s="335"/>
      <c r="AA41" s="335"/>
      <c r="AB41" s="335"/>
      <c r="AC41" s="335"/>
      <c r="AD41" s="335"/>
      <c r="AE41" s="335"/>
      <c r="AF41" s="335"/>
      <c r="AG41" s="335"/>
      <c r="AH41" s="335"/>
      <c r="AI41" s="335"/>
      <c r="AJ41" s="335"/>
      <c r="AK41" s="335"/>
      <c r="AL41" s="335"/>
      <c r="AM41" s="335"/>
      <c r="AN41" s="335"/>
      <c r="AO41" s="335"/>
      <c r="AP41" s="335"/>
      <c r="AQ41" s="335"/>
      <c r="AR41" s="335"/>
      <c r="AS41" s="335"/>
      <c r="AT41" s="335"/>
      <c r="AU41" s="335"/>
      <c r="AV41" s="335"/>
      <c r="AW41" s="335"/>
      <c r="AX41" s="335"/>
      <c r="AY41" s="335"/>
      <c r="AZ41" s="335"/>
      <c r="BA41" s="335"/>
      <c r="BB41" s="335"/>
      <c r="BC41" s="335"/>
      <c r="BD41" s="335"/>
      <c r="BE41" s="335"/>
      <c r="BF41" s="335"/>
      <c r="BG41" s="335"/>
      <c r="BH41" s="335"/>
      <c r="BI41" s="335"/>
      <c r="BJ41" s="335"/>
      <c r="BK41" s="335"/>
      <c r="BL41" s="335"/>
      <c r="BM41" s="335"/>
      <c r="BN41" s="335"/>
      <c r="BO41" s="335"/>
      <c r="BP41" s="335"/>
      <c r="BQ41" s="335"/>
      <c r="BR41" s="335"/>
      <c r="BS41" s="335"/>
      <c r="BT41" s="335"/>
      <c r="BU41" s="335"/>
      <c r="BV41" s="335"/>
      <c r="BW41" s="335"/>
      <c r="BX41" s="335"/>
      <c r="BY41" s="335"/>
      <c r="BZ41" s="335"/>
      <c r="CA41" s="335"/>
      <c r="CB41" s="335"/>
      <c r="CC41" s="335"/>
      <c r="CD41" s="335"/>
      <c r="CE41" s="335"/>
      <c r="CF41" s="335"/>
      <c r="CG41" s="335"/>
      <c r="CH41" s="335"/>
      <c r="CI41" s="335"/>
      <c r="CJ41" s="335"/>
      <c r="CK41" s="335"/>
      <c r="CL41" s="335"/>
      <c r="CM41" s="335"/>
      <c r="CN41" s="335"/>
      <c r="CO41" s="335"/>
      <c r="CP41" s="335"/>
      <c r="CQ41" s="335"/>
      <c r="CR41" s="335"/>
      <c r="CS41" s="335"/>
      <c r="CT41" s="335"/>
      <c r="CU41" s="335"/>
      <c r="CV41" s="335"/>
      <c r="CW41" s="335"/>
      <c r="CX41" s="335"/>
      <c r="CY41" s="335"/>
      <c r="CZ41" s="335"/>
      <c r="DA41" s="335"/>
      <c r="DB41" s="335"/>
      <c r="DC41" s="335"/>
      <c r="DD41" s="335"/>
      <c r="DE41" s="335"/>
      <c r="DF41" s="335"/>
      <c r="DG41" s="335"/>
      <c r="DH41" s="335"/>
      <c r="DI41" s="335"/>
      <c r="DJ41" s="335"/>
      <c r="DK41" s="335"/>
      <c r="DL41" s="335"/>
      <c r="DM41" s="335"/>
      <c r="DN41" s="335"/>
      <c r="DO41" s="335"/>
      <c r="DP41" s="335"/>
      <c r="DQ41" s="335"/>
      <c r="DR41" s="335"/>
      <c r="DS41" s="335"/>
      <c r="DT41" s="335"/>
      <c r="DU41" s="335"/>
      <c r="DV41" s="335"/>
      <c r="DW41" s="335"/>
      <c r="DX41" s="335"/>
      <c r="DY41" s="335"/>
      <c r="DZ41" s="335"/>
      <c r="EA41" s="335"/>
      <c r="EB41" s="335"/>
      <c r="EC41" s="335"/>
      <c r="ED41" s="335"/>
      <c r="EE41" s="335"/>
      <c r="EF41" s="335"/>
      <c r="EG41" s="335"/>
      <c r="EH41" s="335"/>
      <c r="EI41" s="335"/>
      <c r="EJ41" s="335"/>
      <c r="EK41" s="335"/>
      <c r="EL41" s="335"/>
      <c r="EM41" s="335"/>
      <c r="EN41" s="335"/>
      <c r="EO41" s="335"/>
      <c r="EP41" s="335"/>
      <c r="EQ41" s="335"/>
      <c r="ER41" s="335"/>
      <c r="ES41" s="335"/>
      <c r="ET41" s="335"/>
      <c r="EU41" s="335"/>
      <c r="EV41" s="335"/>
      <c r="EW41" s="335"/>
      <c r="EX41" s="335"/>
      <c r="EY41" s="335"/>
      <c r="EZ41" s="335"/>
      <c r="FA41" s="335"/>
      <c r="FB41" s="335"/>
      <c r="FC41" s="335"/>
      <c r="FD41" s="335"/>
      <c r="FE41" s="335"/>
      <c r="FF41" s="335"/>
      <c r="FG41" s="335"/>
      <c r="FH41" s="335"/>
      <c r="FI41" s="335"/>
      <c r="FJ41" s="335"/>
      <c r="FK41" s="335"/>
      <c r="FL41" s="335"/>
      <c r="FM41" s="335"/>
      <c r="FN41" s="335"/>
      <c r="FO41" s="335"/>
      <c r="FP41" s="335"/>
      <c r="FQ41" s="335"/>
      <c r="FR41" s="335"/>
      <c r="FS41" s="335"/>
      <c r="FT41" s="335"/>
      <c r="FU41" s="335"/>
      <c r="FV41" s="335"/>
      <c r="FW41" s="335"/>
      <c r="FX41" s="335"/>
      <c r="FY41" s="335"/>
      <c r="FZ41" s="335"/>
      <c r="GA41" s="335"/>
      <c r="GB41" s="335"/>
      <c r="GC41" s="335"/>
      <c r="GD41" s="335"/>
      <c r="GE41" s="335"/>
      <c r="GF41" s="335"/>
      <c r="GG41" s="335"/>
      <c r="GH41" s="335"/>
      <c r="GI41" s="335"/>
      <c r="GJ41" s="335"/>
      <c r="GK41" s="335"/>
      <c r="GL41" s="335"/>
      <c r="GM41" s="335"/>
      <c r="GN41" s="335"/>
      <c r="GO41" s="335"/>
      <c r="GP41" s="335"/>
      <c r="GQ41" s="335"/>
      <c r="GR41" s="335"/>
      <c r="GS41" s="335"/>
      <c r="GT41" s="335"/>
      <c r="GU41" s="335"/>
      <c r="GV41" s="335"/>
      <c r="GW41" s="335"/>
      <c r="GX41" s="335"/>
      <c r="GY41" s="335"/>
      <c r="GZ41" s="335"/>
      <c r="HA41" s="335"/>
      <c r="HB41" s="335"/>
      <c r="HC41" s="335"/>
      <c r="HD41" s="335"/>
      <c r="HE41" s="335"/>
      <c r="HF41" s="335"/>
      <c r="HG41" s="335"/>
      <c r="HH41" s="335"/>
      <c r="HI41" s="335"/>
      <c r="HJ41" s="335"/>
      <c r="HK41" s="335"/>
      <c r="HL41" s="335"/>
      <c r="HM41" s="335"/>
    </row>
    <row r="42" spans="1:221" x14ac:dyDescent="0.25">
      <c r="A42" s="386" t="s">
        <v>81</v>
      </c>
      <c r="B42" s="335"/>
      <c r="C42" s="335"/>
      <c r="D42" s="392">
        <f>$N$23</f>
        <v>825</v>
      </c>
      <c r="E42" s="363" t="s">
        <v>122</v>
      </c>
      <c r="F42" s="364" t="s">
        <v>8</v>
      </c>
      <c r="G42" s="399"/>
      <c r="H42" s="355"/>
      <c r="I42" s="400">
        <f>'Rider Rates'!$B$85</f>
        <v>1.9512100000000001E-2</v>
      </c>
      <c r="J42" s="400">
        <f t="shared" si="0"/>
        <v>1.9512100000000001E-2</v>
      </c>
      <c r="K42" s="366"/>
      <c r="L42" s="250"/>
      <c r="M42" s="250"/>
      <c r="N42" s="250">
        <f>ROUND(D42*I42,2)</f>
        <v>16.100000000000001</v>
      </c>
      <c r="O42" s="250">
        <f t="shared" si="2"/>
        <v>16.100000000000001</v>
      </c>
      <c r="P42" s="360">
        <f>'Rider Rates'!$D$85</f>
        <v>45747</v>
      </c>
      <c r="Q42" s="385"/>
      <c r="R42" s="382"/>
      <c r="S42" s="376"/>
      <c r="T42" s="377"/>
      <c r="U42" s="335"/>
      <c r="V42" s="378"/>
      <c r="W42" s="335"/>
      <c r="X42" s="335"/>
      <c r="Y42" s="335"/>
      <c r="Z42" s="335"/>
      <c r="AA42" s="335"/>
      <c r="AB42" s="335"/>
      <c r="AC42" s="335"/>
      <c r="AD42" s="335"/>
      <c r="AE42" s="335"/>
      <c r="AF42" s="335"/>
      <c r="AG42" s="335"/>
      <c r="AH42" s="335"/>
      <c r="AI42" s="335"/>
      <c r="AJ42" s="335"/>
      <c r="AK42" s="335"/>
      <c r="AL42" s="335"/>
      <c r="AM42" s="335"/>
      <c r="AN42" s="335"/>
      <c r="AO42" s="335"/>
      <c r="AP42" s="335"/>
      <c r="AQ42" s="335"/>
      <c r="AR42" s="335"/>
      <c r="AS42" s="335"/>
      <c r="AT42" s="335"/>
      <c r="AU42" s="335"/>
      <c r="AV42" s="335"/>
      <c r="AW42" s="335"/>
      <c r="AX42" s="335"/>
      <c r="AY42" s="335"/>
      <c r="AZ42" s="335"/>
      <c r="BA42" s="335"/>
      <c r="BB42" s="335"/>
      <c r="BC42" s="335"/>
      <c r="BD42" s="335"/>
      <c r="BE42" s="335"/>
      <c r="BF42" s="335"/>
      <c r="BG42" s="335"/>
      <c r="BH42" s="335"/>
      <c r="BI42" s="335"/>
      <c r="BJ42" s="335"/>
      <c r="BK42" s="335"/>
      <c r="BL42" s="335"/>
      <c r="BM42" s="335"/>
      <c r="BN42" s="335"/>
      <c r="BO42" s="335"/>
      <c r="BP42" s="335"/>
      <c r="BQ42" s="335"/>
      <c r="BR42" s="335"/>
      <c r="BS42" s="335"/>
      <c r="BT42" s="335"/>
      <c r="BU42" s="335"/>
      <c r="BV42" s="335"/>
      <c r="BW42" s="335"/>
      <c r="BX42" s="335"/>
      <c r="BY42" s="335"/>
      <c r="BZ42" s="335"/>
      <c r="CA42" s="335"/>
      <c r="CB42" s="335"/>
      <c r="CC42" s="335"/>
      <c r="CD42" s="335"/>
      <c r="CE42" s="335"/>
      <c r="CF42" s="335"/>
      <c r="CG42" s="335"/>
      <c r="CH42" s="335"/>
      <c r="CI42" s="335"/>
      <c r="CJ42" s="335"/>
      <c r="CK42" s="335"/>
      <c r="CL42" s="335"/>
      <c r="CM42" s="335"/>
      <c r="CN42" s="335"/>
      <c r="CO42" s="335"/>
      <c r="CP42" s="335"/>
      <c r="CQ42" s="335"/>
      <c r="CR42" s="335"/>
      <c r="CS42" s="335"/>
      <c r="CT42" s="335"/>
      <c r="CU42" s="335"/>
      <c r="CV42" s="335"/>
      <c r="CW42" s="335"/>
      <c r="CX42" s="335"/>
      <c r="CY42" s="335"/>
      <c r="CZ42" s="335"/>
      <c r="DA42" s="335"/>
      <c r="DB42" s="335"/>
      <c r="DC42" s="335"/>
      <c r="DD42" s="335"/>
      <c r="DE42" s="335"/>
      <c r="DF42" s="335"/>
      <c r="DG42" s="335"/>
      <c r="DH42" s="335"/>
      <c r="DI42" s="335"/>
      <c r="DJ42" s="335"/>
      <c r="DK42" s="335"/>
      <c r="DL42" s="335"/>
      <c r="DM42" s="335"/>
      <c r="DN42" s="335"/>
      <c r="DO42" s="335"/>
      <c r="DP42" s="335"/>
      <c r="DQ42" s="335"/>
      <c r="DR42" s="335"/>
      <c r="DS42" s="335"/>
      <c r="DT42" s="335"/>
      <c r="DU42" s="335"/>
      <c r="DV42" s="335"/>
      <c r="DW42" s="335"/>
      <c r="DX42" s="335"/>
      <c r="DY42" s="335"/>
      <c r="DZ42" s="335"/>
      <c r="EA42" s="335"/>
      <c r="EB42" s="335"/>
      <c r="EC42" s="335"/>
      <c r="ED42" s="335"/>
      <c r="EE42" s="335"/>
      <c r="EF42" s="335"/>
      <c r="EG42" s="335"/>
      <c r="EH42" s="335"/>
      <c r="EI42" s="335"/>
      <c r="EJ42" s="335"/>
      <c r="EK42" s="335"/>
      <c r="EL42" s="335"/>
      <c r="EM42" s="335"/>
      <c r="EN42" s="335"/>
      <c r="EO42" s="335"/>
      <c r="EP42" s="335"/>
      <c r="EQ42" s="335"/>
      <c r="ER42" s="335"/>
      <c r="ES42" s="335"/>
      <c r="ET42" s="335"/>
      <c r="EU42" s="335"/>
      <c r="EV42" s="335"/>
      <c r="EW42" s="335"/>
      <c r="EX42" s="335"/>
      <c r="EY42" s="335"/>
      <c r="EZ42" s="335"/>
      <c r="FA42" s="335"/>
      <c r="FB42" s="335"/>
      <c r="FC42" s="335"/>
      <c r="FD42" s="335"/>
      <c r="FE42" s="335"/>
      <c r="FF42" s="335"/>
      <c r="FG42" s="335"/>
      <c r="FH42" s="335"/>
      <c r="FI42" s="335"/>
      <c r="FJ42" s="335"/>
      <c r="FK42" s="335"/>
      <c r="FL42" s="335"/>
      <c r="FM42" s="335"/>
      <c r="FN42" s="335"/>
      <c r="FO42" s="335"/>
      <c r="FP42" s="335"/>
      <c r="FQ42" s="335"/>
      <c r="FR42" s="335"/>
      <c r="FS42" s="335"/>
      <c r="FT42" s="335"/>
      <c r="FU42" s="335"/>
      <c r="FV42" s="335"/>
      <c r="FW42" s="335"/>
      <c r="FX42" s="335"/>
      <c r="FY42" s="335"/>
      <c r="FZ42" s="335"/>
      <c r="GA42" s="335"/>
      <c r="GB42" s="335"/>
      <c r="GC42" s="335"/>
      <c r="GD42" s="335"/>
      <c r="GE42" s="335"/>
      <c r="GF42" s="335"/>
      <c r="GG42" s="335"/>
      <c r="GH42" s="335"/>
      <c r="GI42" s="335"/>
      <c r="GJ42" s="335"/>
      <c r="GK42" s="335"/>
      <c r="GL42" s="335"/>
      <c r="GM42" s="335"/>
      <c r="GN42" s="335"/>
      <c r="GO42" s="335"/>
      <c r="GP42" s="335"/>
      <c r="GQ42" s="335"/>
      <c r="GR42" s="335"/>
      <c r="GS42" s="335"/>
      <c r="GT42" s="335"/>
      <c r="GU42" s="335"/>
      <c r="GV42" s="335"/>
      <c r="GW42" s="335"/>
      <c r="GX42" s="335"/>
      <c r="GY42" s="335"/>
      <c r="GZ42" s="335"/>
      <c r="HA42" s="335"/>
      <c r="HB42" s="335"/>
      <c r="HC42" s="335"/>
      <c r="HD42" s="335"/>
      <c r="HE42" s="335"/>
      <c r="HF42" s="335"/>
      <c r="HG42" s="335"/>
      <c r="HH42" s="335"/>
      <c r="HI42" s="335"/>
      <c r="HJ42" s="335"/>
      <c r="HK42" s="335"/>
      <c r="HL42" s="335"/>
      <c r="HM42" s="335"/>
    </row>
    <row r="43" spans="1:221" x14ac:dyDescent="0.25">
      <c r="A43" s="386" t="s">
        <v>82</v>
      </c>
      <c r="B43" s="335"/>
      <c r="C43" s="335"/>
      <c r="D43" s="392">
        <f>$N$23</f>
        <v>825</v>
      </c>
      <c r="E43" s="363" t="s">
        <v>122</v>
      </c>
      <c r="F43" s="364" t="s">
        <v>8</v>
      </c>
      <c r="G43" s="401"/>
      <c r="H43" s="355"/>
      <c r="I43" s="400">
        <f>'Rider Rates'!$B$87</f>
        <v>6.6985699999999995E-2</v>
      </c>
      <c r="J43" s="400">
        <f t="shared" si="0"/>
        <v>6.6985699999999995E-2</v>
      </c>
      <c r="K43" s="366"/>
      <c r="L43" s="250"/>
      <c r="M43" s="250"/>
      <c r="N43" s="250">
        <f>ROUND(D43*I43,2)</f>
        <v>55.26</v>
      </c>
      <c r="O43" s="250">
        <f t="shared" si="2"/>
        <v>55.26</v>
      </c>
      <c r="P43" s="360">
        <f>'Rider Rates'!$D$87</f>
        <v>45167</v>
      </c>
      <c r="Q43" s="385"/>
      <c r="R43" s="382"/>
      <c r="S43" s="376"/>
      <c r="T43" s="377"/>
      <c r="U43" s="335"/>
      <c r="V43" s="378"/>
      <c r="W43" s="335"/>
      <c r="X43" s="335"/>
      <c r="Y43" s="335"/>
      <c r="Z43" s="335"/>
      <c r="AA43" s="335"/>
      <c r="AB43" s="335"/>
      <c r="AC43" s="335"/>
      <c r="AD43" s="335"/>
      <c r="AE43" s="335"/>
      <c r="AF43" s="335"/>
      <c r="AG43" s="335"/>
      <c r="AH43" s="335"/>
      <c r="AI43" s="335"/>
      <c r="AJ43" s="335"/>
      <c r="AK43" s="335"/>
      <c r="AL43" s="335"/>
      <c r="AM43" s="335"/>
      <c r="AN43" s="335"/>
      <c r="AO43" s="335"/>
      <c r="AP43" s="335"/>
      <c r="AQ43" s="335"/>
      <c r="AR43" s="335"/>
      <c r="AS43" s="335"/>
      <c r="AT43" s="335"/>
      <c r="AU43" s="335"/>
      <c r="AV43" s="335"/>
      <c r="AW43" s="335"/>
      <c r="AX43" s="335"/>
      <c r="AY43" s="335"/>
      <c r="AZ43" s="335"/>
      <c r="BA43" s="335"/>
      <c r="BB43" s="335"/>
      <c r="BC43" s="335"/>
      <c r="BD43" s="335"/>
      <c r="BE43" s="335"/>
      <c r="BF43" s="335"/>
      <c r="BG43" s="335"/>
      <c r="BH43" s="335"/>
      <c r="BI43" s="335"/>
      <c r="BJ43" s="335"/>
      <c r="BK43" s="335"/>
      <c r="BL43" s="335"/>
      <c r="BM43" s="335"/>
      <c r="BN43" s="335"/>
      <c r="BO43" s="335"/>
      <c r="BP43" s="335"/>
      <c r="BQ43" s="335"/>
      <c r="BR43" s="335"/>
      <c r="BS43" s="335"/>
      <c r="BT43" s="335"/>
      <c r="BU43" s="335"/>
      <c r="BV43" s="335"/>
      <c r="BW43" s="335"/>
      <c r="BX43" s="335"/>
      <c r="BY43" s="335"/>
      <c r="BZ43" s="335"/>
      <c r="CA43" s="335"/>
      <c r="CB43" s="335"/>
      <c r="CC43" s="335"/>
      <c r="CD43" s="335"/>
      <c r="CE43" s="335"/>
      <c r="CF43" s="335"/>
      <c r="CG43" s="335"/>
      <c r="CH43" s="335"/>
      <c r="CI43" s="335"/>
      <c r="CJ43" s="335"/>
      <c r="CK43" s="335"/>
      <c r="CL43" s="335"/>
      <c r="CM43" s="335"/>
      <c r="CN43" s="335"/>
      <c r="CO43" s="335"/>
      <c r="CP43" s="335"/>
      <c r="CQ43" s="335"/>
      <c r="CR43" s="335"/>
      <c r="CS43" s="335"/>
      <c r="CT43" s="335"/>
      <c r="CU43" s="335"/>
      <c r="CV43" s="335"/>
      <c r="CW43" s="335"/>
      <c r="CX43" s="335"/>
      <c r="CY43" s="335"/>
      <c r="CZ43" s="335"/>
      <c r="DA43" s="335"/>
      <c r="DB43" s="335"/>
      <c r="DC43" s="335"/>
      <c r="DD43" s="335"/>
      <c r="DE43" s="335"/>
      <c r="DF43" s="335"/>
      <c r="DG43" s="335"/>
      <c r="DH43" s="335"/>
      <c r="DI43" s="335"/>
      <c r="DJ43" s="335"/>
      <c r="DK43" s="335"/>
      <c r="DL43" s="335"/>
      <c r="DM43" s="335"/>
      <c r="DN43" s="335"/>
      <c r="DO43" s="335"/>
      <c r="DP43" s="335"/>
      <c r="DQ43" s="335"/>
      <c r="DR43" s="335"/>
      <c r="DS43" s="335"/>
      <c r="DT43" s="335"/>
      <c r="DU43" s="335"/>
      <c r="DV43" s="335"/>
      <c r="DW43" s="335"/>
      <c r="DX43" s="335"/>
      <c r="DY43" s="335"/>
      <c r="DZ43" s="335"/>
      <c r="EA43" s="335"/>
      <c r="EB43" s="335"/>
      <c r="EC43" s="335"/>
      <c r="ED43" s="335"/>
      <c r="EE43" s="335"/>
      <c r="EF43" s="335"/>
      <c r="EG43" s="335"/>
      <c r="EH43" s="335"/>
      <c r="EI43" s="335"/>
      <c r="EJ43" s="335"/>
      <c r="EK43" s="335"/>
      <c r="EL43" s="335"/>
      <c r="EM43" s="335"/>
      <c r="EN43" s="335"/>
      <c r="EO43" s="335"/>
      <c r="EP43" s="335"/>
      <c r="EQ43" s="335"/>
      <c r="ER43" s="335"/>
      <c r="ES43" s="335"/>
      <c r="ET43" s="335"/>
      <c r="EU43" s="335"/>
      <c r="EV43" s="335"/>
      <c r="EW43" s="335"/>
      <c r="EX43" s="335"/>
      <c r="EY43" s="335"/>
      <c r="EZ43" s="335"/>
      <c r="FA43" s="335"/>
      <c r="FB43" s="335"/>
      <c r="FC43" s="335"/>
      <c r="FD43" s="335"/>
      <c r="FE43" s="335"/>
      <c r="FF43" s="335"/>
      <c r="FG43" s="335"/>
      <c r="FH43" s="335"/>
      <c r="FI43" s="335"/>
      <c r="FJ43" s="335"/>
      <c r="FK43" s="335"/>
      <c r="FL43" s="335"/>
      <c r="FM43" s="335"/>
      <c r="FN43" s="335"/>
      <c r="FO43" s="335"/>
      <c r="FP43" s="335"/>
      <c r="FQ43" s="335"/>
      <c r="FR43" s="335"/>
      <c r="FS43" s="335"/>
      <c r="FT43" s="335"/>
      <c r="FU43" s="335"/>
      <c r="FV43" s="335"/>
      <c r="FW43" s="335"/>
      <c r="FX43" s="335"/>
      <c r="FY43" s="335"/>
      <c r="FZ43" s="335"/>
      <c r="GA43" s="335"/>
      <c r="GB43" s="335"/>
      <c r="GC43" s="335"/>
      <c r="GD43" s="335"/>
      <c r="GE43" s="335"/>
      <c r="GF43" s="335"/>
      <c r="GG43" s="335"/>
      <c r="GH43" s="335"/>
      <c r="GI43" s="335"/>
      <c r="GJ43" s="335"/>
      <c r="GK43" s="335"/>
      <c r="GL43" s="335"/>
      <c r="GM43" s="335"/>
      <c r="GN43" s="335"/>
      <c r="GO43" s="335"/>
      <c r="GP43" s="335"/>
      <c r="GQ43" s="335"/>
      <c r="GR43" s="335"/>
      <c r="GS43" s="335"/>
      <c r="GT43" s="335"/>
      <c r="GU43" s="335"/>
      <c r="GV43" s="335"/>
      <c r="GW43" s="335"/>
      <c r="GX43" s="335"/>
      <c r="GY43" s="335"/>
      <c r="GZ43" s="335"/>
      <c r="HA43" s="335"/>
      <c r="HB43" s="335"/>
      <c r="HC43" s="335"/>
      <c r="HD43" s="335"/>
      <c r="HE43" s="335"/>
      <c r="HF43" s="335"/>
      <c r="HG43" s="335"/>
      <c r="HH43" s="335"/>
      <c r="HI43" s="335"/>
      <c r="HJ43" s="335"/>
      <c r="HK43" s="335"/>
      <c r="HL43" s="335"/>
      <c r="HM43" s="335"/>
    </row>
    <row r="44" spans="1:221" x14ac:dyDescent="0.25">
      <c r="A44" s="394" t="s">
        <v>206</v>
      </c>
      <c r="B44" s="335"/>
      <c r="C44" s="335"/>
      <c r="D44" s="392"/>
      <c r="E44" s="397" t="s">
        <v>115</v>
      </c>
      <c r="F44" s="385"/>
      <c r="G44" s="401"/>
      <c r="H44" s="355"/>
      <c r="I44" s="402">
        <f>'Rider Rates'!$B$91</f>
        <v>18.72</v>
      </c>
      <c r="J44" s="402">
        <f t="shared" si="0"/>
        <v>18.72</v>
      </c>
      <c r="K44" s="366"/>
      <c r="L44" s="250"/>
      <c r="M44" s="250"/>
      <c r="N44" s="250">
        <f>I44</f>
        <v>18.72</v>
      </c>
      <c r="O44" s="250">
        <f t="shared" si="2"/>
        <v>18.72</v>
      </c>
      <c r="P44" s="360">
        <f>'Rider Rates'!$D$91</f>
        <v>45747</v>
      </c>
      <c r="Q44" s="385"/>
      <c r="R44" s="382"/>
      <c r="S44" s="376"/>
      <c r="T44" s="377"/>
      <c r="U44" s="335"/>
      <c r="V44" s="378"/>
      <c r="W44" s="335"/>
      <c r="X44" s="335"/>
      <c r="Y44" s="335"/>
      <c r="Z44" s="335"/>
      <c r="AA44" s="335"/>
      <c r="AB44" s="335"/>
      <c r="AC44" s="335"/>
      <c r="AD44" s="335"/>
      <c r="AE44" s="335"/>
      <c r="AF44" s="335"/>
      <c r="AG44" s="335"/>
      <c r="AH44" s="335"/>
      <c r="AI44" s="335"/>
      <c r="AJ44" s="335"/>
      <c r="AK44" s="335"/>
      <c r="AL44" s="335"/>
      <c r="AM44" s="335"/>
      <c r="AN44" s="335"/>
      <c r="AO44" s="335"/>
      <c r="AP44" s="335"/>
      <c r="AQ44" s="335"/>
      <c r="AR44" s="335"/>
      <c r="AS44" s="335"/>
      <c r="AT44" s="335"/>
      <c r="AU44" s="335"/>
      <c r="AV44" s="335"/>
      <c r="AW44" s="335"/>
      <c r="AX44" s="335"/>
      <c r="AY44" s="335"/>
      <c r="AZ44" s="335"/>
      <c r="BA44" s="335"/>
      <c r="BB44" s="335"/>
      <c r="BC44" s="335"/>
      <c r="BD44" s="335"/>
      <c r="BE44" s="335"/>
      <c r="BF44" s="335"/>
      <c r="BG44" s="335"/>
      <c r="BH44" s="335"/>
      <c r="BI44" s="335"/>
      <c r="BJ44" s="335"/>
      <c r="BK44" s="335"/>
      <c r="BL44" s="335"/>
      <c r="BM44" s="335"/>
      <c r="BN44" s="335"/>
      <c r="BO44" s="335"/>
      <c r="BP44" s="335"/>
      <c r="BQ44" s="335"/>
      <c r="BR44" s="335"/>
      <c r="BS44" s="335"/>
      <c r="BT44" s="335"/>
      <c r="BU44" s="335"/>
      <c r="BV44" s="335"/>
      <c r="BW44" s="335"/>
      <c r="BX44" s="335"/>
      <c r="BY44" s="335"/>
      <c r="BZ44" s="335"/>
      <c r="CA44" s="335"/>
      <c r="CB44" s="335"/>
      <c r="CC44" s="335"/>
      <c r="CD44" s="335"/>
      <c r="CE44" s="335"/>
      <c r="CF44" s="335"/>
      <c r="CG44" s="335"/>
      <c r="CH44" s="335"/>
      <c r="CI44" s="335"/>
      <c r="CJ44" s="335"/>
      <c r="CK44" s="335"/>
      <c r="CL44" s="335"/>
      <c r="CM44" s="335"/>
      <c r="CN44" s="335"/>
      <c r="CO44" s="335"/>
      <c r="CP44" s="335"/>
      <c r="CQ44" s="335"/>
      <c r="CR44" s="335"/>
      <c r="CS44" s="335"/>
      <c r="CT44" s="335"/>
      <c r="CU44" s="335"/>
      <c r="CV44" s="335"/>
      <c r="CW44" s="335"/>
      <c r="CX44" s="335"/>
      <c r="CY44" s="335"/>
      <c r="CZ44" s="335"/>
      <c r="DA44" s="335"/>
      <c r="DB44" s="335"/>
      <c r="DC44" s="335"/>
      <c r="DD44" s="335"/>
      <c r="DE44" s="335"/>
      <c r="DF44" s="335"/>
      <c r="DG44" s="335"/>
      <c r="DH44" s="335"/>
      <c r="DI44" s="335"/>
      <c r="DJ44" s="335"/>
      <c r="DK44" s="335"/>
      <c r="DL44" s="335"/>
      <c r="DM44" s="335"/>
      <c r="DN44" s="335"/>
      <c r="DO44" s="335"/>
      <c r="DP44" s="335"/>
      <c r="DQ44" s="335"/>
      <c r="DR44" s="335"/>
      <c r="DS44" s="335"/>
      <c r="DT44" s="335"/>
      <c r="DU44" s="335"/>
      <c r="DV44" s="335"/>
      <c r="DW44" s="335"/>
      <c r="DX44" s="335"/>
      <c r="DY44" s="335"/>
      <c r="DZ44" s="335"/>
      <c r="EA44" s="335"/>
      <c r="EB44" s="335"/>
      <c r="EC44" s="335"/>
      <c r="ED44" s="335"/>
      <c r="EE44" s="335"/>
      <c r="EF44" s="335"/>
      <c r="EG44" s="335"/>
      <c r="EH44" s="335"/>
      <c r="EI44" s="335"/>
      <c r="EJ44" s="335"/>
      <c r="EK44" s="335"/>
      <c r="EL44" s="335"/>
      <c r="EM44" s="335"/>
      <c r="EN44" s="335"/>
      <c r="EO44" s="335"/>
      <c r="EP44" s="335"/>
      <c r="EQ44" s="335"/>
      <c r="ER44" s="335"/>
      <c r="ES44" s="335"/>
      <c r="ET44" s="335"/>
      <c r="EU44" s="335"/>
      <c r="EV44" s="335"/>
      <c r="EW44" s="335"/>
      <c r="EX44" s="335"/>
      <c r="EY44" s="335"/>
      <c r="EZ44" s="335"/>
      <c r="FA44" s="335"/>
      <c r="FB44" s="335"/>
      <c r="FC44" s="335"/>
      <c r="FD44" s="335"/>
      <c r="FE44" s="335"/>
      <c r="FF44" s="335"/>
      <c r="FG44" s="335"/>
      <c r="FH44" s="335"/>
      <c r="FI44" s="335"/>
      <c r="FJ44" s="335"/>
      <c r="FK44" s="335"/>
      <c r="FL44" s="335"/>
      <c r="FM44" s="335"/>
      <c r="FN44" s="335"/>
      <c r="FO44" s="335"/>
      <c r="FP44" s="335"/>
      <c r="FQ44" s="335"/>
      <c r="FR44" s="335"/>
      <c r="FS44" s="335"/>
      <c r="FT44" s="335"/>
      <c r="FU44" s="335"/>
      <c r="FV44" s="335"/>
      <c r="FW44" s="335"/>
      <c r="FX44" s="335"/>
      <c r="FY44" s="335"/>
      <c r="FZ44" s="335"/>
      <c r="GA44" s="335"/>
      <c r="GB44" s="335"/>
      <c r="GC44" s="335"/>
      <c r="GD44" s="335"/>
      <c r="GE44" s="335"/>
      <c r="GF44" s="335"/>
      <c r="GG44" s="335"/>
      <c r="GH44" s="335"/>
      <c r="GI44" s="335"/>
      <c r="GJ44" s="335"/>
      <c r="GK44" s="335"/>
      <c r="GL44" s="335"/>
      <c r="GM44" s="335"/>
      <c r="GN44" s="335"/>
      <c r="GO44" s="335"/>
      <c r="GP44" s="335"/>
      <c r="GQ44" s="335"/>
      <c r="GR44" s="335"/>
      <c r="GS44" s="335"/>
      <c r="GT44" s="335"/>
      <c r="GU44" s="335"/>
      <c r="GV44" s="335"/>
      <c r="GW44" s="335"/>
      <c r="GX44" s="335"/>
      <c r="GY44" s="335"/>
      <c r="GZ44" s="335"/>
      <c r="HA44" s="335"/>
      <c r="HB44" s="335"/>
      <c r="HC44" s="335"/>
      <c r="HD44" s="335"/>
      <c r="HE44" s="335"/>
      <c r="HF44" s="335"/>
      <c r="HG44" s="335"/>
      <c r="HH44" s="335"/>
      <c r="HI44" s="335"/>
      <c r="HJ44" s="335"/>
      <c r="HK44" s="335"/>
      <c r="HL44" s="335"/>
      <c r="HM44" s="335"/>
    </row>
    <row r="45" spans="1:221" x14ac:dyDescent="0.25">
      <c r="A45" s="394" t="s">
        <v>239</v>
      </c>
      <c r="B45" s="335"/>
      <c r="C45" s="335"/>
      <c r="D45" s="362">
        <f>IF($C$15&lt;0,0,$C$15)</f>
        <v>0</v>
      </c>
      <c r="E45" s="363" t="s">
        <v>41</v>
      </c>
      <c r="F45" s="364" t="s">
        <v>8</v>
      </c>
      <c r="G45" s="388"/>
      <c r="H45" s="388"/>
      <c r="I45" s="388"/>
      <c r="J45" s="388">
        <f>'Rider Rates'!$B$95</f>
        <v>0</v>
      </c>
      <c r="K45" s="366" t="s">
        <v>42</v>
      </c>
      <c r="L45" s="250"/>
      <c r="M45" s="250"/>
      <c r="N45" s="250"/>
      <c r="O45" s="250">
        <f>ROUND($D45*('Rider Rates'!B$95),2)</f>
        <v>0</v>
      </c>
      <c r="P45" s="360">
        <f>'Rider Rates'!$D$95</f>
        <v>44531</v>
      </c>
      <c r="Q45" s="385"/>
      <c r="R45" s="382"/>
      <c r="S45" s="376"/>
      <c r="T45" s="377"/>
      <c r="U45" s="335"/>
      <c r="V45" s="378"/>
      <c r="W45" s="335"/>
      <c r="X45" s="335"/>
      <c r="Y45" s="335"/>
      <c r="Z45" s="335"/>
      <c r="AA45" s="335"/>
      <c r="AB45" s="335"/>
      <c r="AC45" s="335"/>
      <c r="AD45" s="335"/>
      <c r="AE45" s="335"/>
      <c r="AF45" s="335"/>
      <c r="AG45" s="335"/>
      <c r="AH45" s="335"/>
      <c r="AI45" s="335"/>
      <c r="AJ45" s="335"/>
      <c r="AK45" s="335"/>
      <c r="AL45" s="335"/>
      <c r="AM45" s="335"/>
      <c r="AN45" s="335"/>
      <c r="AO45" s="335"/>
      <c r="AP45" s="335"/>
      <c r="AQ45" s="335"/>
      <c r="AR45" s="335"/>
      <c r="AS45" s="335"/>
      <c r="AT45" s="335"/>
      <c r="AU45" s="335"/>
      <c r="AV45" s="335"/>
      <c r="AW45" s="335"/>
      <c r="AX45" s="335"/>
      <c r="AY45" s="335"/>
      <c r="AZ45" s="335"/>
      <c r="BA45" s="335"/>
      <c r="BB45" s="335"/>
      <c r="BC45" s="335"/>
      <c r="BD45" s="335"/>
      <c r="BE45" s="335"/>
      <c r="BF45" s="335"/>
      <c r="BG45" s="335"/>
      <c r="BH45" s="335"/>
      <c r="BI45" s="335"/>
      <c r="BJ45" s="335"/>
      <c r="BK45" s="335"/>
      <c r="BL45" s="335"/>
      <c r="BM45" s="335"/>
      <c r="BN45" s="335"/>
      <c r="BO45" s="335"/>
      <c r="BP45" s="335"/>
      <c r="BQ45" s="335"/>
      <c r="BR45" s="335"/>
      <c r="BS45" s="335"/>
      <c r="BT45" s="335"/>
      <c r="BU45" s="335"/>
      <c r="BV45" s="335"/>
      <c r="BW45" s="335"/>
      <c r="BX45" s="335"/>
      <c r="BY45" s="335"/>
      <c r="BZ45" s="335"/>
      <c r="CA45" s="335"/>
      <c r="CB45" s="335"/>
      <c r="CC45" s="335"/>
      <c r="CD45" s="335"/>
      <c r="CE45" s="335"/>
      <c r="CF45" s="335"/>
      <c r="CG45" s="335"/>
      <c r="CH45" s="335"/>
      <c r="CI45" s="335"/>
      <c r="CJ45" s="335"/>
      <c r="CK45" s="335"/>
      <c r="CL45" s="335"/>
      <c r="CM45" s="335"/>
      <c r="CN45" s="335"/>
      <c r="CO45" s="335"/>
      <c r="CP45" s="335"/>
      <c r="CQ45" s="335"/>
      <c r="CR45" s="335"/>
      <c r="CS45" s="335"/>
      <c r="CT45" s="335"/>
      <c r="CU45" s="335"/>
      <c r="CV45" s="335"/>
      <c r="CW45" s="335"/>
      <c r="CX45" s="335"/>
      <c r="CY45" s="335"/>
      <c r="CZ45" s="335"/>
      <c r="DA45" s="335"/>
      <c r="DB45" s="335"/>
      <c r="DC45" s="335"/>
      <c r="DD45" s="335"/>
      <c r="DE45" s="335"/>
      <c r="DF45" s="335"/>
      <c r="DG45" s="335"/>
      <c r="DH45" s="335"/>
      <c r="DI45" s="335"/>
      <c r="DJ45" s="335"/>
      <c r="DK45" s="335"/>
      <c r="DL45" s="335"/>
      <c r="DM45" s="335"/>
      <c r="DN45" s="335"/>
      <c r="DO45" s="335"/>
      <c r="DP45" s="335"/>
      <c r="DQ45" s="335"/>
      <c r="DR45" s="335"/>
      <c r="DS45" s="335"/>
      <c r="DT45" s="335"/>
      <c r="DU45" s="335"/>
      <c r="DV45" s="335"/>
      <c r="DW45" s="335"/>
      <c r="DX45" s="335"/>
      <c r="DY45" s="335"/>
      <c r="DZ45" s="335"/>
      <c r="EA45" s="335"/>
      <c r="EB45" s="335"/>
      <c r="EC45" s="335"/>
      <c r="ED45" s="335"/>
      <c r="EE45" s="335"/>
      <c r="EF45" s="335"/>
      <c r="EG45" s="335"/>
      <c r="EH45" s="335"/>
      <c r="EI45" s="335"/>
      <c r="EJ45" s="335"/>
      <c r="EK45" s="335"/>
      <c r="EL45" s="335"/>
      <c r="EM45" s="335"/>
      <c r="EN45" s="335"/>
      <c r="EO45" s="335"/>
      <c r="EP45" s="335"/>
      <c r="EQ45" s="335"/>
      <c r="ER45" s="335"/>
      <c r="ES45" s="335"/>
      <c r="ET45" s="335"/>
      <c r="EU45" s="335"/>
      <c r="EV45" s="335"/>
      <c r="EW45" s="335"/>
      <c r="EX45" s="335"/>
      <c r="EY45" s="335"/>
      <c r="EZ45" s="335"/>
      <c r="FA45" s="335"/>
      <c r="FB45" s="335"/>
      <c r="FC45" s="335"/>
      <c r="FD45" s="335"/>
      <c r="FE45" s="335"/>
      <c r="FF45" s="335"/>
      <c r="FG45" s="335"/>
      <c r="FH45" s="335"/>
      <c r="FI45" s="335"/>
      <c r="FJ45" s="335"/>
      <c r="FK45" s="335"/>
      <c r="FL45" s="335"/>
      <c r="FM45" s="335"/>
      <c r="FN45" s="335"/>
      <c r="FO45" s="335"/>
      <c r="FP45" s="335"/>
      <c r="FQ45" s="335"/>
      <c r="FR45" s="335"/>
      <c r="FS45" s="335"/>
      <c r="FT45" s="335"/>
      <c r="FU45" s="335"/>
      <c r="FV45" s="335"/>
      <c r="FW45" s="335"/>
      <c r="FX45" s="335"/>
      <c r="FY45" s="335"/>
      <c r="FZ45" s="335"/>
      <c r="GA45" s="335"/>
      <c r="GB45" s="335"/>
      <c r="GC45" s="335"/>
      <c r="GD45" s="335"/>
      <c r="GE45" s="335"/>
      <c r="GF45" s="335"/>
      <c r="GG45" s="335"/>
      <c r="GH45" s="335"/>
      <c r="GI45" s="335"/>
      <c r="GJ45" s="335"/>
      <c r="GK45" s="335"/>
      <c r="GL45" s="335"/>
      <c r="GM45" s="335"/>
      <c r="GN45" s="335"/>
      <c r="GO45" s="335"/>
      <c r="GP45" s="335"/>
      <c r="GQ45" s="335"/>
      <c r="GR45" s="335"/>
      <c r="GS45" s="335"/>
      <c r="GT45" s="335"/>
      <c r="GU45" s="335"/>
      <c r="GV45" s="335"/>
      <c r="GW45" s="335"/>
      <c r="GX45" s="335"/>
      <c r="GY45" s="335"/>
      <c r="GZ45" s="335"/>
      <c r="HA45" s="335"/>
      <c r="HB45" s="335"/>
      <c r="HC45" s="335"/>
      <c r="HD45" s="335"/>
      <c r="HE45" s="335"/>
      <c r="HF45" s="335"/>
      <c r="HG45" s="335"/>
      <c r="HH45" s="335"/>
      <c r="HI45" s="335"/>
      <c r="HJ45" s="335"/>
      <c r="HK45" s="335"/>
      <c r="HL45" s="335"/>
      <c r="HM45" s="335"/>
    </row>
    <row r="46" spans="1:221" x14ac:dyDescent="0.25">
      <c r="A46" s="386" t="s">
        <v>156</v>
      </c>
      <c r="B46" s="335"/>
      <c r="C46" s="335"/>
      <c r="D46" s="392">
        <f>$N$23</f>
        <v>825</v>
      </c>
      <c r="E46" s="363" t="s">
        <v>122</v>
      </c>
      <c r="F46" s="364" t="s">
        <v>8</v>
      </c>
      <c r="G46" s="401"/>
      <c r="H46" s="355"/>
      <c r="I46" s="400">
        <f>'Rider Rates'!$B$105</f>
        <v>0.24140039999999999</v>
      </c>
      <c r="J46" s="400">
        <f t="shared" si="0"/>
        <v>0.24140039999999999</v>
      </c>
      <c r="K46" s="366"/>
      <c r="L46" s="250"/>
      <c r="M46" s="250"/>
      <c r="N46" s="250">
        <f>ROUND(D46*I46,2)</f>
        <v>199.16</v>
      </c>
      <c r="O46" s="250">
        <f t="shared" si="2"/>
        <v>199.16</v>
      </c>
      <c r="P46" s="360">
        <f>'Rider Rates'!$D$105</f>
        <v>45716</v>
      </c>
      <c r="Q46" s="385"/>
      <c r="R46" s="382"/>
      <c r="S46" s="376"/>
      <c r="T46" s="377"/>
      <c r="U46" s="335"/>
      <c r="V46" s="378"/>
      <c r="W46" s="335"/>
      <c r="X46" s="335"/>
      <c r="Y46" s="335"/>
      <c r="Z46" s="335"/>
      <c r="AA46" s="335"/>
      <c r="AB46" s="335"/>
      <c r="AC46" s="335"/>
      <c r="AD46" s="335"/>
      <c r="AE46" s="335"/>
      <c r="AF46" s="335"/>
      <c r="AG46" s="335"/>
      <c r="AH46" s="335"/>
      <c r="AI46" s="335"/>
      <c r="AJ46" s="335"/>
      <c r="AK46" s="335"/>
      <c r="AL46" s="335"/>
      <c r="AM46" s="335"/>
      <c r="AN46" s="335"/>
      <c r="AO46" s="335"/>
      <c r="AP46" s="335"/>
      <c r="AQ46" s="335"/>
      <c r="AR46" s="335"/>
      <c r="AS46" s="335"/>
      <c r="AT46" s="335"/>
      <c r="AU46" s="335"/>
      <c r="AV46" s="335"/>
      <c r="AW46" s="335"/>
      <c r="AX46" s="335"/>
      <c r="AY46" s="335"/>
      <c r="AZ46" s="335"/>
      <c r="BA46" s="335"/>
      <c r="BB46" s="335"/>
      <c r="BC46" s="335"/>
      <c r="BD46" s="335"/>
      <c r="BE46" s="335"/>
      <c r="BF46" s="335"/>
      <c r="BG46" s="335"/>
      <c r="BH46" s="335"/>
      <c r="BI46" s="335"/>
      <c r="BJ46" s="335"/>
      <c r="BK46" s="335"/>
      <c r="BL46" s="335"/>
      <c r="BM46" s="335"/>
      <c r="BN46" s="335"/>
      <c r="BO46" s="335"/>
      <c r="BP46" s="335"/>
      <c r="BQ46" s="335"/>
      <c r="BR46" s="335"/>
      <c r="BS46" s="335"/>
      <c r="BT46" s="335"/>
      <c r="BU46" s="335"/>
      <c r="BV46" s="335"/>
      <c r="BW46" s="335"/>
      <c r="BX46" s="335"/>
      <c r="BY46" s="335"/>
      <c r="BZ46" s="335"/>
      <c r="CA46" s="335"/>
      <c r="CB46" s="335"/>
      <c r="CC46" s="335"/>
      <c r="CD46" s="335"/>
      <c r="CE46" s="335"/>
      <c r="CF46" s="335"/>
      <c r="CG46" s="335"/>
      <c r="CH46" s="335"/>
      <c r="CI46" s="335"/>
      <c r="CJ46" s="335"/>
      <c r="CK46" s="335"/>
      <c r="CL46" s="335"/>
      <c r="CM46" s="335"/>
      <c r="CN46" s="335"/>
      <c r="CO46" s="335"/>
      <c r="CP46" s="335"/>
      <c r="CQ46" s="335"/>
      <c r="CR46" s="335"/>
      <c r="CS46" s="335"/>
      <c r="CT46" s="335"/>
      <c r="CU46" s="335"/>
      <c r="CV46" s="335"/>
      <c r="CW46" s="335"/>
      <c r="CX46" s="335"/>
      <c r="CY46" s="335"/>
      <c r="CZ46" s="335"/>
      <c r="DA46" s="335"/>
      <c r="DB46" s="335"/>
      <c r="DC46" s="335"/>
      <c r="DD46" s="335"/>
      <c r="DE46" s="335"/>
      <c r="DF46" s="335"/>
      <c r="DG46" s="335"/>
      <c r="DH46" s="335"/>
      <c r="DI46" s="335"/>
      <c r="DJ46" s="335"/>
      <c r="DK46" s="335"/>
      <c r="DL46" s="335"/>
      <c r="DM46" s="335"/>
      <c r="DN46" s="335"/>
      <c r="DO46" s="335"/>
      <c r="DP46" s="335"/>
      <c r="DQ46" s="335"/>
      <c r="DR46" s="335"/>
      <c r="DS46" s="335"/>
      <c r="DT46" s="335"/>
      <c r="DU46" s="335"/>
      <c r="DV46" s="335"/>
      <c r="DW46" s="335"/>
      <c r="DX46" s="335"/>
      <c r="DY46" s="335"/>
      <c r="DZ46" s="335"/>
      <c r="EA46" s="335"/>
      <c r="EB46" s="335"/>
      <c r="EC46" s="335"/>
      <c r="ED46" s="335"/>
      <c r="EE46" s="335"/>
      <c r="EF46" s="335"/>
      <c r="EG46" s="335"/>
      <c r="EH46" s="335"/>
      <c r="EI46" s="335"/>
      <c r="EJ46" s="335"/>
      <c r="EK46" s="335"/>
      <c r="EL46" s="335"/>
      <c r="EM46" s="335"/>
      <c r="EN46" s="335"/>
      <c r="EO46" s="335"/>
      <c r="EP46" s="335"/>
      <c r="EQ46" s="335"/>
      <c r="ER46" s="335"/>
      <c r="ES46" s="335"/>
      <c r="ET46" s="335"/>
      <c r="EU46" s="335"/>
      <c r="EV46" s="335"/>
      <c r="EW46" s="335"/>
      <c r="EX46" s="335"/>
      <c r="EY46" s="335"/>
      <c r="EZ46" s="335"/>
      <c r="FA46" s="335"/>
      <c r="FB46" s="335"/>
      <c r="FC46" s="335"/>
      <c r="FD46" s="335"/>
      <c r="FE46" s="335"/>
      <c r="FF46" s="335"/>
      <c r="FG46" s="335"/>
      <c r="FH46" s="335"/>
      <c r="FI46" s="335"/>
      <c r="FJ46" s="335"/>
      <c r="FK46" s="335"/>
      <c r="FL46" s="335"/>
      <c r="FM46" s="335"/>
      <c r="FN46" s="335"/>
      <c r="FO46" s="335"/>
      <c r="FP46" s="335"/>
      <c r="FQ46" s="335"/>
      <c r="FR46" s="335"/>
      <c r="FS46" s="335"/>
      <c r="FT46" s="335"/>
      <c r="FU46" s="335"/>
      <c r="FV46" s="335"/>
      <c r="FW46" s="335"/>
      <c r="FX46" s="335"/>
      <c r="FY46" s="335"/>
      <c r="FZ46" s="335"/>
      <c r="GA46" s="335"/>
      <c r="GB46" s="335"/>
      <c r="GC46" s="335"/>
      <c r="GD46" s="335"/>
      <c r="GE46" s="335"/>
      <c r="GF46" s="335"/>
      <c r="GG46" s="335"/>
      <c r="GH46" s="335"/>
      <c r="GI46" s="335"/>
      <c r="GJ46" s="335"/>
      <c r="GK46" s="335"/>
      <c r="GL46" s="335"/>
      <c r="GM46" s="335"/>
      <c r="GN46" s="335"/>
      <c r="GO46" s="335"/>
      <c r="GP46" s="335"/>
      <c r="GQ46" s="335"/>
      <c r="GR46" s="335"/>
      <c r="GS46" s="335"/>
      <c r="GT46" s="335"/>
      <c r="GU46" s="335"/>
      <c r="GV46" s="335"/>
      <c r="GW46" s="335"/>
      <c r="GX46" s="335"/>
      <c r="GY46" s="335"/>
      <c r="GZ46" s="335"/>
      <c r="HA46" s="335"/>
      <c r="HB46" s="335"/>
      <c r="HC46" s="335"/>
      <c r="HD46" s="335"/>
      <c r="HE46" s="335"/>
      <c r="HF46" s="335"/>
      <c r="HG46" s="335"/>
      <c r="HH46" s="335"/>
      <c r="HI46" s="335"/>
      <c r="HJ46" s="335"/>
      <c r="HK46" s="335"/>
      <c r="HL46" s="335"/>
      <c r="HM46" s="335"/>
    </row>
    <row r="47" spans="1:221" x14ac:dyDescent="0.25">
      <c r="A47" s="394" t="s">
        <v>217</v>
      </c>
      <c r="B47" s="335"/>
      <c r="C47" s="335"/>
      <c r="D47" s="392"/>
      <c r="E47" s="397" t="s">
        <v>115</v>
      </c>
      <c r="F47" s="385"/>
      <c r="G47" s="401"/>
      <c r="H47" s="355"/>
      <c r="I47" s="403">
        <f>'Rider Rates'!B121</f>
        <v>4.84</v>
      </c>
      <c r="J47" s="402">
        <f t="shared" si="0"/>
        <v>4.84</v>
      </c>
      <c r="K47" s="366"/>
      <c r="L47" s="250"/>
      <c r="M47" s="250"/>
      <c r="N47" s="404">
        <f>I47</f>
        <v>4.84</v>
      </c>
      <c r="O47" s="250">
        <f t="shared" si="2"/>
        <v>4.84</v>
      </c>
      <c r="P47" s="360">
        <f>'Rider Rates'!D121</f>
        <v>45593</v>
      </c>
      <c r="Q47" s="385"/>
      <c r="R47" s="382"/>
      <c r="S47" s="376"/>
      <c r="T47" s="377"/>
      <c r="U47" s="335"/>
      <c r="V47" s="378"/>
      <c r="W47" s="335"/>
      <c r="X47" s="335"/>
      <c r="Y47" s="335"/>
      <c r="Z47" s="335"/>
      <c r="AA47" s="335"/>
      <c r="AB47" s="335"/>
      <c r="AC47" s="335"/>
      <c r="AD47" s="335"/>
      <c r="AE47" s="335"/>
      <c r="AF47" s="335"/>
      <c r="AG47" s="335"/>
      <c r="AH47" s="335"/>
      <c r="AI47" s="335"/>
      <c r="AJ47" s="335"/>
      <c r="AK47" s="335"/>
      <c r="AL47" s="335"/>
      <c r="AM47" s="335"/>
      <c r="AN47" s="335"/>
      <c r="AO47" s="335"/>
      <c r="AP47" s="335"/>
      <c r="AQ47" s="335"/>
      <c r="AR47" s="335"/>
      <c r="AS47" s="335"/>
      <c r="AT47" s="335"/>
      <c r="AU47" s="335"/>
      <c r="AV47" s="335"/>
      <c r="AW47" s="335"/>
      <c r="AX47" s="335"/>
      <c r="AY47" s="335"/>
      <c r="AZ47" s="335"/>
      <c r="BA47" s="335"/>
      <c r="BB47" s="335"/>
      <c r="BC47" s="335"/>
      <c r="BD47" s="335"/>
      <c r="BE47" s="335"/>
      <c r="BF47" s="335"/>
      <c r="BG47" s="335"/>
      <c r="BH47" s="335"/>
      <c r="BI47" s="335"/>
      <c r="BJ47" s="335"/>
      <c r="BK47" s="335"/>
      <c r="BL47" s="335"/>
      <c r="BM47" s="335"/>
      <c r="BN47" s="335"/>
      <c r="BO47" s="335"/>
      <c r="BP47" s="335"/>
      <c r="BQ47" s="335"/>
      <c r="BR47" s="335"/>
      <c r="BS47" s="335"/>
      <c r="BT47" s="335"/>
      <c r="BU47" s="335"/>
      <c r="BV47" s="335"/>
      <c r="BW47" s="335"/>
      <c r="BX47" s="335"/>
      <c r="BY47" s="335"/>
      <c r="BZ47" s="335"/>
      <c r="CA47" s="335"/>
      <c r="CB47" s="335"/>
      <c r="CC47" s="335"/>
      <c r="CD47" s="335"/>
      <c r="CE47" s="335"/>
      <c r="CF47" s="335"/>
      <c r="CG47" s="335"/>
      <c r="CH47" s="335"/>
      <c r="CI47" s="335"/>
      <c r="CJ47" s="335"/>
      <c r="CK47" s="335"/>
      <c r="CL47" s="335"/>
      <c r="CM47" s="335"/>
      <c r="CN47" s="335"/>
      <c r="CO47" s="335"/>
      <c r="CP47" s="335"/>
      <c r="CQ47" s="335"/>
      <c r="CR47" s="335"/>
      <c r="CS47" s="335"/>
      <c r="CT47" s="335"/>
      <c r="CU47" s="335"/>
      <c r="CV47" s="335"/>
      <c r="CW47" s="335"/>
      <c r="CX47" s="335"/>
      <c r="CY47" s="335"/>
      <c r="CZ47" s="335"/>
      <c r="DA47" s="335"/>
      <c r="DB47" s="335"/>
      <c r="DC47" s="335"/>
      <c r="DD47" s="335"/>
      <c r="DE47" s="335"/>
      <c r="DF47" s="335"/>
      <c r="DG47" s="335"/>
      <c r="DH47" s="335"/>
      <c r="DI47" s="335"/>
      <c r="DJ47" s="335"/>
      <c r="DK47" s="335"/>
      <c r="DL47" s="335"/>
      <c r="DM47" s="335"/>
      <c r="DN47" s="335"/>
      <c r="DO47" s="335"/>
      <c r="DP47" s="335"/>
      <c r="DQ47" s="335"/>
      <c r="DR47" s="335"/>
      <c r="DS47" s="335"/>
      <c r="DT47" s="335"/>
      <c r="DU47" s="335"/>
      <c r="DV47" s="335"/>
      <c r="DW47" s="335"/>
      <c r="DX47" s="335"/>
      <c r="DY47" s="335"/>
      <c r="DZ47" s="335"/>
      <c r="EA47" s="335"/>
      <c r="EB47" s="335"/>
      <c r="EC47" s="335"/>
      <c r="ED47" s="335"/>
      <c r="EE47" s="335"/>
      <c r="EF47" s="335"/>
      <c r="EG47" s="335"/>
      <c r="EH47" s="335"/>
      <c r="EI47" s="335"/>
      <c r="EJ47" s="335"/>
      <c r="EK47" s="335"/>
      <c r="EL47" s="335"/>
      <c r="EM47" s="335"/>
      <c r="EN47" s="335"/>
      <c r="EO47" s="335"/>
      <c r="EP47" s="335"/>
      <c r="EQ47" s="335"/>
      <c r="ER47" s="335"/>
      <c r="ES47" s="335"/>
      <c r="ET47" s="335"/>
      <c r="EU47" s="335"/>
      <c r="EV47" s="335"/>
      <c r="EW47" s="335"/>
      <c r="EX47" s="335"/>
      <c r="EY47" s="335"/>
      <c r="EZ47" s="335"/>
      <c r="FA47" s="335"/>
      <c r="FB47" s="335"/>
      <c r="FC47" s="335"/>
      <c r="FD47" s="335"/>
      <c r="FE47" s="335"/>
      <c r="FF47" s="335"/>
      <c r="FG47" s="335"/>
      <c r="FH47" s="335"/>
      <c r="FI47" s="335"/>
      <c r="FJ47" s="335"/>
      <c r="FK47" s="335"/>
      <c r="FL47" s="335"/>
      <c r="FM47" s="335"/>
      <c r="FN47" s="335"/>
      <c r="FO47" s="335"/>
      <c r="FP47" s="335"/>
      <c r="FQ47" s="335"/>
      <c r="FR47" s="335"/>
      <c r="FS47" s="335"/>
      <c r="FT47" s="335"/>
      <c r="FU47" s="335"/>
      <c r="FV47" s="335"/>
      <c r="FW47" s="335"/>
      <c r="FX47" s="335"/>
      <c r="FY47" s="335"/>
      <c r="FZ47" s="335"/>
      <c r="GA47" s="335"/>
      <c r="GB47" s="335"/>
      <c r="GC47" s="335"/>
      <c r="GD47" s="335"/>
      <c r="GE47" s="335"/>
      <c r="GF47" s="335"/>
      <c r="GG47" s="335"/>
      <c r="GH47" s="335"/>
      <c r="GI47" s="335"/>
      <c r="GJ47" s="335"/>
      <c r="GK47" s="335"/>
      <c r="GL47" s="335"/>
      <c r="GM47" s="335"/>
      <c r="GN47" s="335"/>
      <c r="GO47" s="335"/>
      <c r="GP47" s="335"/>
      <c r="GQ47" s="335"/>
      <c r="GR47" s="335"/>
      <c r="GS47" s="335"/>
      <c r="GT47" s="335"/>
      <c r="GU47" s="335"/>
      <c r="GV47" s="335"/>
      <c r="GW47" s="335"/>
      <c r="GX47" s="335"/>
      <c r="GY47" s="335"/>
      <c r="GZ47" s="335"/>
      <c r="HA47" s="335"/>
      <c r="HB47" s="335"/>
      <c r="HC47" s="335"/>
      <c r="HD47" s="335"/>
      <c r="HE47" s="335"/>
      <c r="HF47" s="335"/>
      <c r="HG47" s="335"/>
      <c r="HH47" s="335"/>
      <c r="HI47" s="335"/>
      <c r="HJ47" s="335"/>
      <c r="HK47" s="335"/>
      <c r="HL47" s="335"/>
      <c r="HM47" s="335"/>
    </row>
    <row r="48" spans="1:221" x14ac:dyDescent="0.25">
      <c r="A48" s="386" t="s">
        <v>157</v>
      </c>
      <c r="B48" s="335"/>
      <c r="C48" s="335"/>
      <c r="D48" s="362">
        <f>C16+C17</f>
        <v>0</v>
      </c>
      <c r="E48" s="363" t="s">
        <v>41</v>
      </c>
      <c r="F48" s="364" t="s">
        <v>8</v>
      </c>
      <c r="G48" s="388"/>
      <c r="H48" s="388"/>
      <c r="I48" s="400"/>
      <c r="J48" s="395">
        <f>SUM(G48:H48)</f>
        <v>0</v>
      </c>
      <c r="K48" s="366" t="s">
        <v>42</v>
      </c>
      <c r="L48" s="250">
        <f>ROUND(D48*G48,2)</f>
        <v>0</v>
      </c>
      <c r="M48" s="250"/>
      <c r="N48" s="250"/>
      <c r="O48" s="250">
        <f t="shared" si="2"/>
        <v>0</v>
      </c>
      <c r="P48" s="360">
        <f>'Rider Rates'!$D$112</f>
        <v>44531</v>
      </c>
      <c r="Q48" s="385"/>
      <c r="R48" s="382"/>
      <c r="S48" s="376"/>
      <c r="T48" s="377"/>
      <c r="U48" s="335"/>
      <c r="V48" s="378"/>
      <c r="W48" s="335"/>
      <c r="X48" s="335"/>
      <c r="Y48" s="335"/>
      <c r="Z48" s="335"/>
      <c r="AA48" s="335"/>
      <c r="AB48" s="335"/>
      <c r="AC48" s="335"/>
      <c r="AD48" s="335"/>
      <c r="AE48" s="335"/>
      <c r="AF48" s="335"/>
      <c r="AG48" s="335"/>
      <c r="AH48" s="335"/>
      <c r="AI48" s="335"/>
      <c r="AJ48" s="335"/>
      <c r="AK48" s="335"/>
      <c r="AL48" s="335"/>
      <c r="AM48" s="335"/>
      <c r="AN48" s="335"/>
      <c r="AO48" s="335"/>
      <c r="AP48" s="335"/>
      <c r="AQ48" s="335"/>
      <c r="AR48" s="335"/>
      <c r="AS48" s="335"/>
      <c r="AT48" s="335"/>
      <c r="AU48" s="335"/>
      <c r="AV48" s="335"/>
      <c r="AW48" s="335"/>
      <c r="AX48" s="335"/>
      <c r="AY48" s="335"/>
      <c r="AZ48" s="335"/>
      <c r="BA48" s="335"/>
      <c r="BB48" s="335"/>
      <c r="BC48" s="335"/>
      <c r="BD48" s="335"/>
      <c r="BE48" s="335"/>
      <c r="BF48" s="335"/>
      <c r="BG48" s="335"/>
      <c r="BH48" s="335"/>
      <c r="BI48" s="335"/>
      <c r="BJ48" s="335"/>
      <c r="BK48" s="335"/>
      <c r="BL48" s="335"/>
      <c r="BM48" s="335"/>
      <c r="BN48" s="335"/>
      <c r="BO48" s="335"/>
      <c r="BP48" s="335"/>
      <c r="BQ48" s="335"/>
      <c r="BR48" s="335"/>
      <c r="BS48" s="335"/>
      <c r="BT48" s="335"/>
      <c r="BU48" s="335"/>
      <c r="BV48" s="335"/>
      <c r="BW48" s="335"/>
      <c r="BX48" s="335"/>
      <c r="BY48" s="335"/>
      <c r="BZ48" s="335"/>
      <c r="CA48" s="335"/>
      <c r="CB48" s="335"/>
      <c r="CC48" s="335"/>
      <c r="CD48" s="335"/>
      <c r="CE48" s="335"/>
      <c r="CF48" s="335"/>
      <c r="CG48" s="335"/>
      <c r="CH48" s="335"/>
      <c r="CI48" s="335"/>
      <c r="CJ48" s="335"/>
      <c r="CK48" s="335"/>
      <c r="CL48" s="335"/>
      <c r="CM48" s="335"/>
      <c r="CN48" s="335"/>
      <c r="CO48" s="335"/>
      <c r="CP48" s="335"/>
      <c r="CQ48" s="335"/>
      <c r="CR48" s="335"/>
      <c r="CS48" s="335"/>
      <c r="CT48" s="335"/>
      <c r="CU48" s="335"/>
      <c r="CV48" s="335"/>
      <c r="CW48" s="335"/>
      <c r="CX48" s="335"/>
      <c r="CY48" s="335"/>
      <c r="CZ48" s="335"/>
      <c r="DA48" s="335"/>
      <c r="DB48" s="335"/>
      <c r="DC48" s="335"/>
      <c r="DD48" s="335"/>
      <c r="DE48" s="335"/>
      <c r="DF48" s="335"/>
      <c r="DG48" s="335"/>
      <c r="DH48" s="335"/>
      <c r="DI48" s="335"/>
      <c r="DJ48" s="335"/>
      <c r="DK48" s="335"/>
      <c r="DL48" s="335"/>
      <c r="DM48" s="335"/>
      <c r="DN48" s="335"/>
      <c r="DO48" s="335"/>
      <c r="DP48" s="335"/>
      <c r="DQ48" s="335"/>
      <c r="DR48" s="335"/>
      <c r="DS48" s="335"/>
      <c r="DT48" s="335"/>
      <c r="DU48" s="335"/>
      <c r="DV48" s="335"/>
      <c r="DW48" s="335"/>
      <c r="DX48" s="335"/>
      <c r="DY48" s="335"/>
      <c r="DZ48" s="335"/>
      <c r="EA48" s="335"/>
      <c r="EB48" s="335"/>
      <c r="EC48" s="335"/>
      <c r="ED48" s="335"/>
      <c r="EE48" s="335"/>
      <c r="EF48" s="335"/>
      <c r="EG48" s="335"/>
      <c r="EH48" s="335"/>
      <c r="EI48" s="335"/>
      <c r="EJ48" s="335"/>
      <c r="EK48" s="335"/>
      <c r="EL48" s="335"/>
      <c r="EM48" s="335"/>
      <c r="EN48" s="335"/>
      <c r="EO48" s="335"/>
      <c r="EP48" s="335"/>
      <c r="EQ48" s="335"/>
      <c r="ER48" s="335"/>
      <c r="ES48" s="335"/>
      <c r="ET48" s="335"/>
      <c r="EU48" s="335"/>
      <c r="EV48" s="335"/>
      <c r="EW48" s="335"/>
      <c r="EX48" s="335"/>
      <c r="EY48" s="335"/>
      <c r="EZ48" s="335"/>
      <c r="FA48" s="335"/>
      <c r="FB48" s="335"/>
      <c r="FC48" s="335"/>
      <c r="FD48" s="335"/>
      <c r="FE48" s="335"/>
      <c r="FF48" s="335"/>
      <c r="FG48" s="335"/>
      <c r="FH48" s="335"/>
      <c r="FI48" s="335"/>
      <c r="FJ48" s="335"/>
      <c r="FK48" s="335"/>
      <c r="FL48" s="335"/>
      <c r="FM48" s="335"/>
      <c r="FN48" s="335"/>
      <c r="FO48" s="335"/>
      <c r="FP48" s="335"/>
      <c r="FQ48" s="335"/>
      <c r="FR48" s="335"/>
      <c r="FS48" s="335"/>
      <c r="FT48" s="335"/>
      <c r="FU48" s="335"/>
      <c r="FV48" s="335"/>
      <c r="FW48" s="335"/>
      <c r="FX48" s="335"/>
      <c r="FY48" s="335"/>
      <c r="FZ48" s="335"/>
      <c r="GA48" s="335"/>
      <c r="GB48" s="335"/>
      <c r="GC48" s="335"/>
      <c r="GD48" s="335"/>
      <c r="GE48" s="335"/>
      <c r="GF48" s="335"/>
      <c r="GG48" s="335"/>
      <c r="GH48" s="335"/>
      <c r="GI48" s="335"/>
      <c r="GJ48" s="335"/>
      <c r="GK48" s="335"/>
      <c r="GL48" s="335"/>
      <c r="GM48" s="335"/>
      <c r="GN48" s="335"/>
      <c r="GO48" s="335"/>
      <c r="GP48" s="335"/>
      <c r="GQ48" s="335"/>
      <c r="GR48" s="335"/>
      <c r="GS48" s="335"/>
      <c r="GT48" s="335"/>
      <c r="GU48" s="335"/>
      <c r="GV48" s="335"/>
      <c r="GW48" s="335"/>
      <c r="GX48" s="335"/>
      <c r="GY48" s="335"/>
      <c r="GZ48" s="335"/>
      <c r="HA48" s="335"/>
      <c r="HB48" s="335"/>
      <c r="HC48" s="335"/>
      <c r="HD48" s="335"/>
      <c r="HE48" s="335"/>
      <c r="HF48" s="335"/>
      <c r="HG48" s="335"/>
      <c r="HH48" s="335"/>
      <c r="HI48" s="335"/>
      <c r="HJ48" s="335"/>
      <c r="HK48" s="335"/>
      <c r="HL48" s="335"/>
      <c r="HM48" s="335"/>
    </row>
    <row r="49" spans="1:236" x14ac:dyDescent="0.25">
      <c r="A49" s="394" t="s">
        <v>208</v>
      </c>
      <c r="B49" s="335"/>
      <c r="C49" s="335"/>
      <c r="D49" s="362">
        <f>IF($C$15&lt;1,0,$C$15)</f>
        <v>0</v>
      </c>
      <c r="E49" s="363" t="s">
        <v>41</v>
      </c>
      <c r="F49" s="357" t="s">
        <v>8</v>
      </c>
      <c r="G49" s="365"/>
      <c r="H49" s="365"/>
      <c r="I49" s="405">
        <f>'Rider Rates'!B118</f>
        <v>0</v>
      </c>
      <c r="J49" s="405">
        <f>SUM(G49:I49)</f>
        <v>0</v>
      </c>
      <c r="K49" s="366" t="s">
        <v>42</v>
      </c>
      <c r="L49" s="250"/>
      <c r="M49" s="250"/>
      <c r="N49" s="250">
        <f>D49*J49</f>
        <v>0</v>
      </c>
      <c r="O49" s="250">
        <f>SUM(L49:N49)</f>
        <v>0</v>
      </c>
      <c r="P49" s="360">
        <f>'Rider Rates'!D118</f>
        <v>45657</v>
      </c>
      <c r="Q49" s="385"/>
      <c r="R49" s="382"/>
      <c r="S49" s="376"/>
      <c r="T49" s="377"/>
      <c r="U49" s="335"/>
      <c r="V49" s="378"/>
      <c r="W49" s="335"/>
      <c r="X49" s="335"/>
      <c r="Y49" s="335"/>
      <c r="Z49" s="335"/>
      <c r="AA49" s="335"/>
      <c r="AB49" s="335"/>
      <c r="AC49" s="335"/>
      <c r="AD49" s="335"/>
      <c r="AE49" s="335"/>
      <c r="AF49" s="335"/>
      <c r="AG49" s="335"/>
      <c r="AH49" s="335"/>
      <c r="AI49" s="335"/>
      <c r="AJ49" s="335"/>
      <c r="AK49" s="335"/>
      <c r="AL49" s="335"/>
      <c r="AM49" s="335"/>
      <c r="AN49" s="335"/>
      <c r="AO49" s="335"/>
      <c r="AP49" s="335"/>
      <c r="AQ49" s="335"/>
      <c r="AR49" s="335"/>
      <c r="AS49" s="335"/>
      <c r="AT49" s="335"/>
      <c r="AU49" s="335"/>
      <c r="AV49" s="335"/>
      <c r="AW49" s="335"/>
      <c r="AX49" s="335"/>
      <c r="AY49" s="335"/>
      <c r="AZ49" s="335"/>
      <c r="BA49" s="335"/>
      <c r="BB49" s="335"/>
      <c r="BC49" s="335"/>
      <c r="BD49" s="335"/>
      <c r="BE49" s="335"/>
      <c r="BF49" s="335"/>
      <c r="BG49" s="335"/>
      <c r="BH49" s="335"/>
      <c r="BI49" s="335"/>
      <c r="BJ49" s="335"/>
      <c r="BK49" s="335"/>
      <c r="BL49" s="335"/>
      <c r="BM49" s="335"/>
      <c r="BN49" s="335"/>
      <c r="BO49" s="335"/>
      <c r="BP49" s="335"/>
      <c r="BQ49" s="335"/>
      <c r="BR49" s="335"/>
      <c r="BS49" s="335"/>
      <c r="BT49" s="335"/>
      <c r="BU49" s="335"/>
      <c r="BV49" s="335"/>
      <c r="BW49" s="335"/>
      <c r="BX49" s="335"/>
      <c r="BY49" s="335"/>
      <c r="BZ49" s="335"/>
      <c r="CA49" s="335"/>
      <c r="CB49" s="335"/>
      <c r="CC49" s="335"/>
      <c r="CD49" s="335"/>
      <c r="CE49" s="335"/>
      <c r="CF49" s="335"/>
      <c r="CG49" s="335"/>
      <c r="CH49" s="335"/>
      <c r="CI49" s="335"/>
      <c r="CJ49" s="335"/>
      <c r="CK49" s="335"/>
      <c r="CL49" s="335"/>
      <c r="CM49" s="335"/>
      <c r="CN49" s="335"/>
      <c r="CO49" s="335"/>
      <c r="CP49" s="335"/>
      <c r="CQ49" s="335"/>
      <c r="CR49" s="335"/>
      <c r="CS49" s="335"/>
      <c r="CT49" s="335"/>
      <c r="CU49" s="335"/>
      <c r="CV49" s="335"/>
      <c r="CW49" s="335"/>
      <c r="CX49" s="335"/>
      <c r="CY49" s="335"/>
      <c r="CZ49" s="335"/>
      <c r="DA49" s="335"/>
      <c r="DB49" s="335"/>
      <c r="DC49" s="335"/>
      <c r="DD49" s="335"/>
      <c r="DE49" s="335"/>
      <c r="DF49" s="335"/>
      <c r="DG49" s="335"/>
      <c r="DH49" s="335"/>
      <c r="DI49" s="335"/>
      <c r="DJ49" s="335"/>
      <c r="DK49" s="335"/>
      <c r="DL49" s="335"/>
      <c r="DM49" s="335"/>
      <c r="DN49" s="335"/>
      <c r="DO49" s="335"/>
      <c r="DP49" s="335"/>
      <c r="DQ49" s="335"/>
      <c r="DR49" s="335"/>
      <c r="DS49" s="335"/>
      <c r="DT49" s="335"/>
      <c r="DU49" s="335"/>
      <c r="DV49" s="335"/>
      <c r="DW49" s="335"/>
      <c r="DX49" s="335"/>
      <c r="DY49" s="335"/>
      <c r="DZ49" s="335"/>
      <c r="EA49" s="335"/>
      <c r="EB49" s="335"/>
      <c r="EC49" s="335"/>
      <c r="ED49" s="335"/>
      <c r="EE49" s="335"/>
      <c r="EF49" s="335"/>
      <c r="EG49" s="335"/>
      <c r="EH49" s="335"/>
      <c r="EI49" s="335"/>
      <c r="EJ49" s="335"/>
      <c r="EK49" s="335"/>
      <c r="EL49" s="335"/>
      <c r="EM49" s="335"/>
      <c r="EN49" s="335"/>
      <c r="EO49" s="335"/>
      <c r="EP49" s="335"/>
      <c r="EQ49" s="335"/>
      <c r="ER49" s="335"/>
      <c r="ES49" s="335"/>
      <c r="ET49" s="335"/>
      <c r="EU49" s="335"/>
      <c r="EV49" s="335"/>
      <c r="EW49" s="335"/>
      <c r="EX49" s="335"/>
      <c r="EY49" s="335"/>
      <c r="EZ49" s="335"/>
      <c r="FA49" s="335"/>
      <c r="FB49" s="335"/>
      <c r="FC49" s="335"/>
      <c r="FD49" s="335"/>
      <c r="FE49" s="335"/>
      <c r="FF49" s="335"/>
      <c r="FG49" s="335"/>
      <c r="FH49" s="335"/>
      <c r="FI49" s="335"/>
      <c r="FJ49" s="335"/>
      <c r="FK49" s="335"/>
      <c r="FL49" s="335"/>
      <c r="FM49" s="335"/>
      <c r="FN49" s="335"/>
      <c r="FO49" s="335"/>
      <c r="FP49" s="335"/>
      <c r="FQ49" s="335"/>
      <c r="FR49" s="335"/>
      <c r="FS49" s="335"/>
      <c r="FT49" s="335"/>
      <c r="FU49" s="335"/>
      <c r="FV49" s="335"/>
      <c r="FW49" s="335"/>
      <c r="FX49" s="335"/>
      <c r="FY49" s="335"/>
      <c r="FZ49" s="335"/>
      <c r="GA49" s="335"/>
      <c r="GB49" s="335"/>
      <c r="GC49" s="335"/>
      <c r="GD49" s="335"/>
      <c r="GE49" s="335"/>
      <c r="GF49" s="335"/>
      <c r="GG49" s="335"/>
      <c r="GH49" s="335"/>
      <c r="GI49" s="335"/>
      <c r="GJ49" s="335"/>
      <c r="GK49" s="335"/>
      <c r="GL49" s="335"/>
      <c r="GM49" s="335"/>
      <c r="GN49" s="335"/>
      <c r="GO49" s="335"/>
      <c r="GP49" s="335"/>
      <c r="GQ49" s="335"/>
      <c r="GR49" s="335"/>
      <c r="GS49" s="335"/>
      <c r="GT49" s="335"/>
      <c r="GU49" s="335"/>
      <c r="GV49" s="335"/>
      <c r="GW49" s="335"/>
      <c r="GX49" s="335"/>
      <c r="GY49" s="335"/>
      <c r="GZ49" s="335"/>
      <c r="HA49" s="335"/>
      <c r="HB49" s="335"/>
      <c r="HC49" s="335"/>
      <c r="HD49" s="335"/>
      <c r="HE49" s="335"/>
      <c r="HF49" s="335"/>
      <c r="HG49" s="335"/>
      <c r="HH49" s="335"/>
      <c r="HI49" s="335"/>
      <c r="HJ49" s="335"/>
      <c r="HK49" s="335"/>
      <c r="HL49" s="335"/>
      <c r="HM49" s="335"/>
    </row>
    <row r="50" spans="1:236" x14ac:dyDescent="0.25">
      <c r="A50" s="335" t="s">
        <v>233</v>
      </c>
      <c r="B50" s="335"/>
      <c r="C50" s="335"/>
      <c r="D50" s="362">
        <f>IF(C15&lt;0,0,IF(C15&gt;833000,833000,C15))</f>
        <v>0</v>
      </c>
      <c r="E50" s="363" t="s">
        <v>41</v>
      </c>
      <c r="F50" s="364" t="s">
        <v>8</v>
      </c>
      <c r="G50" s="439"/>
      <c r="H50" s="439"/>
      <c r="I50" s="439">
        <f>'Rider Rates'!$B$125</f>
        <v>2.9050000000000001E-4</v>
      </c>
      <c r="J50" s="439">
        <f>SUM(G50:I50)</f>
        <v>2.9050000000000001E-4</v>
      </c>
      <c r="K50" s="366" t="s">
        <v>42</v>
      </c>
      <c r="L50" s="440"/>
      <c r="M50" s="440"/>
      <c r="N50" s="440">
        <f>IF(D50*J50&gt;'Rider Rates'!$C$125,'Rider Rates'!$C$125,D50*J50)</f>
        <v>0</v>
      </c>
      <c r="O50" s="440">
        <f>SUM(L50:N50)</f>
        <v>0</v>
      </c>
      <c r="P50" s="408">
        <f>'Rider Rates'!$E$125</f>
        <v>45658</v>
      </c>
      <c r="Q50" s="385"/>
      <c r="R50" s="382"/>
      <c r="S50" s="376"/>
      <c r="T50" s="377"/>
      <c r="U50" s="335"/>
      <c r="V50" s="378"/>
      <c r="W50" s="335"/>
      <c r="X50" s="335"/>
      <c r="Y50" s="335"/>
      <c r="Z50" s="335"/>
      <c r="AA50" s="335"/>
      <c r="AB50" s="335"/>
      <c r="AC50" s="335"/>
      <c r="AD50" s="335"/>
      <c r="AE50" s="335"/>
      <c r="AF50" s="335"/>
      <c r="AG50" s="335"/>
      <c r="AH50" s="335"/>
      <c r="AI50" s="335"/>
      <c r="AJ50" s="335"/>
      <c r="AK50" s="335"/>
      <c r="AL50" s="335"/>
      <c r="AM50" s="335"/>
      <c r="AN50" s="335"/>
      <c r="AO50" s="335"/>
      <c r="AP50" s="335"/>
      <c r="AQ50" s="335"/>
      <c r="AR50" s="335"/>
      <c r="AS50" s="335"/>
      <c r="AT50" s="335"/>
      <c r="AU50" s="335"/>
      <c r="AV50" s="335"/>
      <c r="AW50" s="335"/>
      <c r="AX50" s="335"/>
      <c r="AY50" s="335"/>
      <c r="AZ50" s="335"/>
      <c r="BA50" s="335"/>
      <c r="BB50" s="335"/>
      <c r="BC50" s="335"/>
      <c r="BD50" s="335"/>
      <c r="BE50" s="335"/>
      <c r="BF50" s="335"/>
      <c r="BG50" s="335"/>
      <c r="BH50" s="335"/>
      <c r="BI50" s="335"/>
      <c r="BJ50" s="335"/>
      <c r="BK50" s="335"/>
      <c r="BL50" s="335"/>
      <c r="BM50" s="335"/>
      <c r="BN50" s="335"/>
      <c r="BO50" s="335"/>
      <c r="BP50" s="335"/>
      <c r="BQ50" s="335"/>
      <c r="BR50" s="335"/>
      <c r="BS50" s="335"/>
      <c r="BT50" s="335"/>
      <c r="BU50" s="335"/>
      <c r="BV50" s="335"/>
      <c r="BW50" s="335"/>
      <c r="BX50" s="335"/>
      <c r="BY50" s="335"/>
      <c r="BZ50" s="335"/>
      <c r="CA50" s="335"/>
      <c r="CB50" s="335"/>
      <c r="CC50" s="335"/>
      <c r="CD50" s="335"/>
      <c r="CE50" s="335"/>
      <c r="CF50" s="335"/>
      <c r="CG50" s="335"/>
      <c r="CH50" s="335"/>
      <c r="CI50" s="335"/>
      <c r="CJ50" s="335"/>
      <c r="CK50" s="335"/>
      <c r="CL50" s="335"/>
      <c r="CM50" s="335"/>
      <c r="CN50" s="335"/>
      <c r="CO50" s="335"/>
      <c r="CP50" s="335"/>
      <c r="CQ50" s="335"/>
      <c r="CR50" s="335"/>
      <c r="CS50" s="335"/>
      <c r="CT50" s="335"/>
      <c r="CU50" s="335"/>
      <c r="CV50" s="335"/>
      <c r="CW50" s="335"/>
      <c r="CX50" s="335"/>
      <c r="CY50" s="335"/>
      <c r="CZ50" s="335"/>
      <c r="DA50" s="335"/>
      <c r="DB50" s="335"/>
      <c r="DC50" s="335"/>
      <c r="DD50" s="335"/>
      <c r="DE50" s="335"/>
      <c r="DF50" s="335"/>
      <c r="DG50" s="335"/>
      <c r="DH50" s="335"/>
      <c r="DI50" s="335"/>
      <c r="DJ50" s="335"/>
      <c r="DK50" s="335"/>
      <c r="DL50" s="335"/>
      <c r="DM50" s="335"/>
      <c r="DN50" s="335"/>
      <c r="DO50" s="335"/>
      <c r="DP50" s="335"/>
      <c r="DQ50" s="335"/>
      <c r="DR50" s="335"/>
      <c r="DS50" s="335"/>
      <c r="DT50" s="335"/>
      <c r="DU50" s="335"/>
      <c r="DV50" s="335"/>
      <c r="DW50" s="335"/>
      <c r="DX50" s="335"/>
      <c r="DY50" s="335"/>
      <c r="DZ50" s="335"/>
      <c r="EA50" s="335"/>
      <c r="EB50" s="335"/>
      <c r="EC50" s="335"/>
      <c r="ED50" s="335"/>
      <c r="EE50" s="335"/>
      <c r="EF50" s="335"/>
      <c r="EG50" s="335"/>
      <c r="EH50" s="335"/>
      <c r="EI50" s="335"/>
      <c r="EJ50" s="335"/>
      <c r="EK50" s="335"/>
      <c r="EL50" s="335"/>
      <c r="EM50" s="335"/>
      <c r="EN50" s="335"/>
      <c r="EO50" s="335"/>
      <c r="EP50" s="335"/>
      <c r="EQ50" s="335"/>
      <c r="ER50" s="335"/>
      <c r="ES50" s="335"/>
      <c r="ET50" s="335"/>
      <c r="EU50" s="335"/>
      <c r="EV50" s="335"/>
      <c r="EW50" s="335"/>
      <c r="EX50" s="335"/>
      <c r="EY50" s="335"/>
      <c r="EZ50" s="335"/>
      <c r="FA50" s="335"/>
      <c r="FB50" s="335"/>
      <c r="FC50" s="335"/>
      <c r="FD50" s="335"/>
      <c r="FE50" s="335"/>
      <c r="FF50" s="335"/>
      <c r="FG50" s="335"/>
      <c r="FH50" s="335"/>
      <c r="FI50" s="335"/>
      <c r="FJ50" s="335"/>
      <c r="FK50" s="335"/>
      <c r="FL50" s="335"/>
      <c r="FM50" s="335"/>
      <c r="FN50" s="335"/>
      <c r="FO50" s="335"/>
      <c r="FP50" s="335"/>
      <c r="FQ50" s="335"/>
      <c r="FR50" s="335"/>
      <c r="FS50" s="335"/>
      <c r="FT50" s="335"/>
      <c r="FU50" s="335"/>
      <c r="FV50" s="335"/>
      <c r="FW50" s="335"/>
      <c r="FX50" s="335"/>
      <c r="FY50" s="335"/>
      <c r="FZ50" s="335"/>
      <c r="GA50" s="335"/>
      <c r="GB50" s="335"/>
      <c r="GC50" s="335"/>
      <c r="GD50" s="335"/>
      <c r="GE50" s="335"/>
      <c r="GF50" s="335"/>
      <c r="GG50" s="335"/>
      <c r="GH50" s="335"/>
      <c r="GI50" s="335"/>
      <c r="GJ50" s="335"/>
      <c r="GK50" s="335"/>
      <c r="GL50" s="335"/>
      <c r="GM50" s="335"/>
      <c r="GN50" s="335"/>
      <c r="GO50" s="335"/>
      <c r="GP50" s="335"/>
      <c r="GQ50" s="335"/>
      <c r="GR50" s="335"/>
      <c r="GS50" s="335"/>
      <c r="GT50" s="335"/>
      <c r="GU50" s="335"/>
      <c r="GV50" s="335"/>
      <c r="GW50" s="335"/>
      <c r="GX50" s="335"/>
      <c r="GY50" s="335"/>
      <c r="GZ50" s="335"/>
      <c r="HA50" s="335"/>
      <c r="HB50" s="335"/>
      <c r="HC50" s="335"/>
      <c r="HD50" s="335"/>
      <c r="HE50" s="335"/>
      <c r="HF50" s="335"/>
      <c r="HG50" s="335"/>
      <c r="HH50" s="335"/>
      <c r="HI50" s="335"/>
      <c r="HJ50" s="335"/>
      <c r="HK50" s="335"/>
      <c r="HL50" s="335"/>
      <c r="HM50" s="335"/>
    </row>
    <row r="51" spans="1:236" x14ac:dyDescent="0.25">
      <c r="A51" s="335" t="s">
        <v>234</v>
      </c>
      <c r="B51" s="335"/>
      <c r="C51" s="335"/>
      <c r="D51" s="390">
        <f>IF(C15&gt;833000,C15-833000,0)</f>
        <v>0</v>
      </c>
      <c r="E51" s="363" t="s">
        <v>41</v>
      </c>
      <c r="F51" s="364" t="s">
        <v>8</v>
      </c>
      <c r="G51" s="439"/>
      <c r="H51" s="439"/>
      <c r="I51" s="439">
        <f>'Rider Rates'!$B$126</f>
        <v>0</v>
      </c>
      <c r="J51" s="439">
        <f>SUM(G51:I51)</f>
        <v>0</v>
      </c>
      <c r="K51" s="366" t="s">
        <v>42</v>
      </c>
      <c r="L51" s="440"/>
      <c r="M51" s="440"/>
      <c r="N51" s="440">
        <f>D51*J51</f>
        <v>0</v>
      </c>
      <c r="O51" s="440">
        <f>SUM(L51:N51)</f>
        <v>0</v>
      </c>
      <c r="P51" s="408">
        <f>'Rider Rates'!$E$126</f>
        <v>45658</v>
      </c>
      <c r="Q51" s="385"/>
      <c r="R51" s="382"/>
      <c r="S51" s="376"/>
      <c r="T51" s="377"/>
      <c r="U51" s="335"/>
      <c r="V51" s="378"/>
      <c r="W51" s="335"/>
      <c r="X51" s="335"/>
      <c r="Y51" s="335"/>
      <c r="Z51" s="335"/>
      <c r="AA51" s="335"/>
      <c r="AB51" s="335"/>
      <c r="AC51" s="335"/>
      <c r="AD51" s="335"/>
      <c r="AE51" s="335"/>
      <c r="AF51" s="335"/>
      <c r="AG51" s="335"/>
      <c r="AH51" s="335"/>
      <c r="AI51" s="335"/>
      <c r="AJ51" s="335"/>
      <c r="AK51" s="335"/>
      <c r="AL51" s="335"/>
      <c r="AM51" s="335"/>
      <c r="AN51" s="335"/>
      <c r="AO51" s="335"/>
      <c r="AP51" s="335"/>
      <c r="AQ51" s="335"/>
      <c r="AR51" s="335"/>
      <c r="AS51" s="335"/>
      <c r="AT51" s="335"/>
      <c r="AU51" s="335"/>
      <c r="AV51" s="335"/>
      <c r="AW51" s="335"/>
      <c r="AX51" s="335"/>
      <c r="AY51" s="335"/>
      <c r="AZ51" s="335"/>
      <c r="BA51" s="335"/>
      <c r="BB51" s="335"/>
      <c r="BC51" s="335"/>
      <c r="BD51" s="335"/>
      <c r="BE51" s="335"/>
      <c r="BF51" s="335"/>
      <c r="BG51" s="335"/>
      <c r="BH51" s="335"/>
      <c r="BI51" s="335"/>
      <c r="BJ51" s="335"/>
      <c r="BK51" s="335"/>
      <c r="BL51" s="335"/>
      <c r="BM51" s="335"/>
      <c r="BN51" s="335"/>
      <c r="BO51" s="335"/>
      <c r="BP51" s="335"/>
      <c r="BQ51" s="335"/>
      <c r="BR51" s="335"/>
      <c r="BS51" s="335"/>
      <c r="BT51" s="335"/>
      <c r="BU51" s="335"/>
      <c r="BV51" s="335"/>
      <c r="BW51" s="335"/>
      <c r="BX51" s="335"/>
      <c r="BY51" s="335"/>
      <c r="BZ51" s="335"/>
      <c r="CA51" s="335"/>
      <c r="CB51" s="335"/>
      <c r="CC51" s="335"/>
      <c r="CD51" s="335"/>
      <c r="CE51" s="335"/>
      <c r="CF51" s="335"/>
      <c r="CG51" s="335"/>
      <c r="CH51" s="335"/>
      <c r="CI51" s="335"/>
      <c r="CJ51" s="335"/>
      <c r="CK51" s="335"/>
      <c r="CL51" s="335"/>
      <c r="CM51" s="335"/>
      <c r="CN51" s="335"/>
      <c r="CO51" s="335"/>
      <c r="CP51" s="335"/>
      <c r="CQ51" s="335"/>
      <c r="CR51" s="335"/>
      <c r="CS51" s="335"/>
      <c r="CT51" s="335"/>
      <c r="CU51" s="335"/>
      <c r="CV51" s="335"/>
      <c r="CW51" s="335"/>
      <c r="CX51" s="335"/>
      <c r="CY51" s="335"/>
      <c r="CZ51" s="335"/>
      <c r="DA51" s="335"/>
      <c r="DB51" s="335"/>
      <c r="DC51" s="335"/>
      <c r="DD51" s="335"/>
      <c r="DE51" s="335"/>
      <c r="DF51" s="335"/>
      <c r="DG51" s="335"/>
      <c r="DH51" s="335"/>
      <c r="DI51" s="335"/>
      <c r="DJ51" s="335"/>
      <c r="DK51" s="335"/>
      <c r="DL51" s="335"/>
      <c r="DM51" s="335"/>
      <c r="DN51" s="335"/>
      <c r="DO51" s="335"/>
      <c r="DP51" s="335"/>
      <c r="DQ51" s="335"/>
      <c r="DR51" s="335"/>
      <c r="DS51" s="335"/>
      <c r="DT51" s="335"/>
      <c r="DU51" s="335"/>
      <c r="DV51" s="335"/>
      <c r="DW51" s="335"/>
      <c r="DX51" s="335"/>
      <c r="DY51" s="335"/>
      <c r="DZ51" s="335"/>
      <c r="EA51" s="335"/>
      <c r="EB51" s="335"/>
      <c r="EC51" s="335"/>
      <c r="ED51" s="335"/>
      <c r="EE51" s="335"/>
      <c r="EF51" s="335"/>
      <c r="EG51" s="335"/>
      <c r="EH51" s="335"/>
      <c r="EI51" s="335"/>
      <c r="EJ51" s="335"/>
      <c r="EK51" s="335"/>
      <c r="EL51" s="335"/>
      <c r="EM51" s="335"/>
      <c r="EN51" s="335"/>
      <c r="EO51" s="335"/>
      <c r="EP51" s="335"/>
      <c r="EQ51" s="335"/>
      <c r="ER51" s="335"/>
      <c r="ES51" s="335"/>
      <c r="ET51" s="335"/>
      <c r="EU51" s="335"/>
      <c r="EV51" s="335"/>
      <c r="EW51" s="335"/>
      <c r="EX51" s="335"/>
      <c r="EY51" s="335"/>
      <c r="EZ51" s="335"/>
      <c r="FA51" s="335"/>
      <c r="FB51" s="335"/>
      <c r="FC51" s="335"/>
      <c r="FD51" s="335"/>
      <c r="FE51" s="335"/>
      <c r="FF51" s="335"/>
      <c r="FG51" s="335"/>
      <c r="FH51" s="335"/>
      <c r="FI51" s="335"/>
      <c r="FJ51" s="335"/>
      <c r="FK51" s="335"/>
      <c r="FL51" s="335"/>
      <c r="FM51" s="335"/>
      <c r="FN51" s="335"/>
      <c r="FO51" s="335"/>
      <c r="FP51" s="335"/>
      <c r="FQ51" s="335"/>
      <c r="FR51" s="335"/>
      <c r="FS51" s="335"/>
      <c r="FT51" s="335"/>
      <c r="FU51" s="335"/>
      <c r="FV51" s="335"/>
      <c r="FW51" s="335"/>
      <c r="FX51" s="335"/>
      <c r="FY51" s="335"/>
      <c r="FZ51" s="335"/>
      <c r="GA51" s="335"/>
      <c r="GB51" s="335"/>
      <c r="GC51" s="335"/>
      <c r="GD51" s="335"/>
      <c r="GE51" s="335"/>
      <c r="GF51" s="335"/>
      <c r="GG51" s="335"/>
      <c r="GH51" s="335"/>
      <c r="GI51" s="335"/>
      <c r="GJ51" s="335"/>
      <c r="GK51" s="335"/>
      <c r="GL51" s="335"/>
      <c r="GM51" s="335"/>
      <c r="GN51" s="335"/>
      <c r="GO51" s="335"/>
      <c r="GP51" s="335"/>
      <c r="GQ51" s="335"/>
      <c r="GR51" s="335"/>
      <c r="GS51" s="335"/>
      <c r="GT51" s="335"/>
      <c r="GU51" s="335"/>
      <c r="GV51" s="335"/>
      <c r="GW51" s="335"/>
      <c r="GX51" s="335"/>
      <c r="GY51" s="335"/>
      <c r="GZ51" s="335"/>
      <c r="HA51" s="335"/>
      <c r="HB51" s="335"/>
      <c r="HC51" s="335"/>
      <c r="HD51" s="335"/>
      <c r="HE51" s="335"/>
      <c r="HF51" s="335"/>
      <c r="HG51" s="335"/>
      <c r="HH51" s="335"/>
      <c r="HI51" s="335"/>
      <c r="HJ51" s="335"/>
      <c r="HK51" s="335"/>
      <c r="HL51" s="335"/>
      <c r="HM51" s="335"/>
    </row>
    <row r="52" spans="1:236" x14ac:dyDescent="0.25">
      <c r="A52" s="396" t="s">
        <v>242</v>
      </c>
      <c r="B52" s="335"/>
      <c r="C52" s="335"/>
      <c r="D52" s="362">
        <f>C15</f>
        <v>0</v>
      </c>
      <c r="E52" s="363" t="s">
        <v>41</v>
      </c>
      <c r="F52" s="357" t="s">
        <v>8</v>
      </c>
      <c r="G52" s="388"/>
      <c r="H52" s="388"/>
      <c r="I52" s="388">
        <f>'Rider Rates'!$B$130</f>
        <v>0</v>
      </c>
      <c r="J52" s="395">
        <f>SUM(G52:I52)</f>
        <v>0</v>
      </c>
      <c r="K52" s="366" t="s">
        <v>42</v>
      </c>
      <c r="L52" s="250"/>
      <c r="M52" s="250"/>
      <c r="N52" s="250">
        <f>D52*J52</f>
        <v>0</v>
      </c>
      <c r="O52" s="250">
        <f>SUM(L52:N52)</f>
        <v>0</v>
      </c>
      <c r="P52" s="360">
        <f>'Rider Rates'!$D$130</f>
        <v>44531</v>
      </c>
      <c r="Q52" s="385"/>
      <c r="R52" s="382"/>
      <c r="S52" s="376"/>
      <c r="T52" s="377"/>
      <c r="U52" s="335"/>
      <c r="V52" s="378"/>
      <c r="W52" s="335"/>
      <c r="X52" s="335"/>
      <c r="Y52" s="335"/>
      <c r="Z52" s="335"/>
      <c r="AA52" s="335"/>
      <c r="AB52" s="335"/>
      <c r="AC52" s="335"/>
      <c r="AD52" s="335"/>
      <c r="AE52" s="335"/>
      <c r="AF52" s="335"/>
      <c r="AG52" s="335"/>
      <c r="AH52" s="335"/>
      <c r="AI52" s="335"/>
      <c r="AJ52" s="335"/>
      <c r="AK52" s="335"/>
      <c r="AL52" s="335"/>
      <c r="AM52" s="335"/>
      <c r="AN52" s="335"/>
      <c r="AO52" s="335"/>
      <c r="AP52" s="335"/>
      <c r="AQ52" s="335"/>
      <c r="AR52" s="335"/>
      <c r="AS52" s="335"/>
      <c r="AT52" s="335"/>
      <c r="AU52" s="335"/>
      <c r="AV52" s="335"/>
      <c r="AW52" s="335"/>
      <c r="AX52" s="335"/>
      <c r="AY52" s="335"/>
      <c r="AZ52" s="335"/>
      <c r="BA52" s="335"/>
      <c r="BB52" s="335"/>
      <c r="BC52" s="335"/>
      <c r="BD52" s="335"/>
      <c r="BE52" s="335"/>
      <c r="BF52" s="335"/>
      <c r="BG52" s="335"/>
      <c r="BH52" s="335"/>
      <c r="BI52" s="335"/>
      <c r="BJ52" s="335"/>
      <c r="BK52" s="335"/>
      <c r="BL52" s="335"/>
      <c r="BM52" s="335"/>
      <c r="BN52" s="335"/>
      <c r="BO52" s="335"/>
      <c r="BP52" s="335"/>
      <c r="BQ52" s="335"/>
      <c r="BR52" s="335"/>
      <c r="BS52" s="335"/>
      <c r="BT52" s="335"/>
      <c r="BU52" s="335"/>
      <c r="BV52" s="335"/>
      <c r="BW52" s="335"/>
      <c r="BX52" s="335"/>
      <c r="BY52" s="335"/>
      <c r="BZ52" s="335"/>
      <c r="CA52" s="335"/>
      <c r="CB52" s="335"/>
      <c r="CC52" s="335"/>
      <c r="CD52" s="335"/>
      <c r="CE52" s="335"/>
      <c r="CF52" s="335"/>
      <c r="CG52" s="335"/>
      <c r="CH52" s="335"/>
      <c r="CI52" s="335"/>
      <c r="CJ52" s="335"/>
      <c r="CK52" s="335"/>
      <c r="CL52" s="335"/>
      <c r="CM52" s="335"/>
      <c r="CN52" s="335"/>
      <c r="CO52" s="335"/>
      <c r="CP52" s="335"/>
      <c r="CQ52" s="335"/>
      <c r="CR52" s="335"/>
      <c r="CS52" s="335"/>
      <c r="CT52" s="335"/>
      <c r="CU52" s="335"/>
      <c r="CV52" s="335"/>
      <c r="CW52" s="335"/>
      <c r="CX52" s="335"/>
      <c r="CY52" s="335"/>
      <c r="CZ52" s="335"/>
      <c r="DA52" s="335"/>
      <c r="DB52" s="335"/>
      <c r="DC52" s="335"/>
      <c r="DD52" s="335"/>
      <c r="DE52" s="335"/>
      <c r="DF52" s="335"/>
      <c r="DG52" s="335"/>
      <c r="DH52" s="335"/>
      <c r="DI52" s="335"/>
      <c r="DJ52" s="335"/>
      <c r="DK52" s="335"/>
      <c r="DL52" s="335"/>
      <c r="DM52" s="335"/>
      <c r="DN52" s="335"/>
      <c r="DO52" s="335"/>
      <c r="DP52" s="335"/>
      <c r="DQ52" s="335"/>
      <c r="DR52" s="335"/>
      <c r="DS52" s="335"/>
      <c r="DT52" s="335"/>
      <c r="DU52" s="335"/>
      <c r="DV52" s="335"/>
      <c r="DW52" s="335"/>
      <c r="DX52" s="335"/>
      <c r="DY52" s="335"/>
      <c r="DZ52" s="335"/>
      <c r="EA52" s="335"/>
      <c r="EB52" s="335"/>
      <c r="EC52" s="335"/>
      <c r="ED52" s="335"/>
      <c r="EE52" s="335"/>
      <c r="EF52" s="335"/>
      <c r="EG52" s="335"/>
      <c r="EH52" s="335"/>
      <c r="EI52" s="335"/>
      <c r="EJ52" s="335"/>
      <c r="EK52" s="335"/>
      <c r="EL52" s="335"/>
      <c r="EM52" s="335"/>
      <c r="EN52" s="335"/>
      <c r="EO52" s="335"/>
      <c r="EP52" s="335"/>
      <c r="EQ52" s="335"/>
      <c r="ER52" s="335"/>
      <c r="ES52" s="335"/>
      <c r="ET52" s="335"/>
      <c r="EU52" s="335"/>
      <c r="EV52" s="335"/>
      <c r="EW52" s="335"/>
      <c r="EX52" s="335"/>
      <c r="EY52" s="335"/>
      <c r="EZ52" s="335"/>
      <c r="FA52" s="335"/>
      <c r="FB52" s="335"/>
      <c r="FC52" s="335"/>
      <c r="FD52" s="335"/>
      <c r="FE52" s="335"/>
      <c r="FF52" s="335"/>
      <c r="FG52" s="335"/>
      <c r="FH52" s="335"/>
      <c r="FI52" s="335"/>
      <c r="FJ52" s="335"/>
      <c r="FK52" s="335"/>
      <c r="FL52" s="335"/>
      <c r="FM52" s="335"/>
      <c r="FN52" s="335"/>
      <c r="FO52" s="335"/>
      <c r="FP52" s="335"/>
      <c r="FQ52" s="335"/>
      <c r="FR52" s="335"/>
      <c r="FS52" s="335"/>
      <c r="FT52" s="335"/>
      <c r="FU52" s="335"/>
      <c r="FV52" s="335"/>
      <c r="FW52" s="335"/>
      <c r="FX52" s="335"/>
      <c r="FY52" s="335"/>
      <c r="FZ52" s="335"/>
      <c r="GA52" s="335"/>
      <c r="GB52" s="335"/>
      <c r="GC52" s="335"/>
      <c r="GD52" s="335"/>
      <c r="GE52" s="335"/>
      <c r="GF52" s="335"/>
      <c r="GG52" s="335"/>
      <c r="GH52" s="335"/>
      <c r="GI52" s="335"/>
      <c r="GJ52" s="335"/>
      <c r="GK52" s="335"/>
      <c r="GL52" s="335"/>
      <c r="GM52" s="335"/>
      <c r="GN52" s="335"/>
      <c r="GO52" s="335"/>
      <c r="GP52" s="335"/>
      <c r="GQ52" s="335"/>
      <c r="GR52" s="335"/>
      <c r="GS52" s="335"/>
      <c r="GT52" s="335"/>
      <c r="GU52" s="335"/>
      <c r="GV52" s="335"/>
      <c r="GW52" s="335"/>
      <c r="GX52" s="335"/>
      <c r="GY52" s="335"/>
      <c r="GZ52" s="335"/>
      <c r="HA52" s="335"/>
      <c r="HB52" s="335"/>
      <c r="HC52" s="335"/>
      <c r="HD52" s="335"/>
      <c r="HE52" s="335"/>
      <c r="HF52" s="335"/>
      <c r="HG52" s="335"/>
      <c r="HH52" s="335"/>
      <c r="HI52" s="335"/>
      <c r="HJ52" s="335"/>
      <c r="HK52" s="335"/>
      <c r="HL52" s="335"/>
      <c r="HM52" s="335"/>
    </row>
    <row r="53" spans="1:236" x14ac:dyDescent="0.25">
      <c r="A53" s="396" t="s">
        <v>241</v>
      </c>
      <c r="B53" s="335"/>
      <c r="C53" s="335"/>
      <c r="D53" s="362"/>
      <c r="E53" s="363" t="s">
        <v>115</v>
      </c>
      <c r="F53" s="364" t="s">
        <v>8</v>
      </c>
      <c r="G53" s="406"/>
      <c r="H53" s="406"/>
      <c r="I53" s="406">
        <f>'Rider Rates'!$B$137</f>
        <v>0</v>
      </c>
      <c r="J53" s="406">
        <f>SUM(G53:I53)</f>
        <v>0</v>
      </c>
      <c r="K53" s="366"/>
      <c r="L53" s="407"/>
      <c r="M53" s="407"/>
      <c r="N53" s="407">
        <f>J53</f>
        <v>0</v>
      </c>
      <c r="O53" s="407">
        <f>SUM(L53:N53)</f>
        <v>0</v>
      </c>
      <c r="P53" s="408">
        <f>'Rider Rates'!$D$137</f>
        <v>44531</v>
      </c>
      <c r="Q53" s="385"/>
      <c r="R53" s="382"/>
      <c r="S53" s="376"/>
      <c r="T53" s="377"/>
      <c r="U53" s="335"/>
      <c r="V53" s="378"/>
      <c r="W53" s="335"/>
      <c r="X53" s="335"/>
      <c r="Y53" s="335"/>
      <c r="Z53" s="335"/>
      <c r="AA53" s="335"/>
      <c r="AB53" s="335"/>
      <c r="AC53" s="335"/>
      <c r="AD53" s="335"/>
      <c r="AE53" s="335"/>
      <c r="AF53" s="335"/>
      <c r="AG53" s="335"/>
      <c r="AH53" s="335"/>
      <c r="AI53" s="335"/>
      <c r="AJ53" s="335"/>
      <c r="AK53" s="335"/>
      <c r="AL53" s="335"/>
      <c r="AM53" s="335"/>
      <c r="AN53" s="335"/>
      <c r="AO53" s="335"/>
      <c r="AP53" s="335"/>
      <c r="AQ53" s="335"/>
      <c r="AR53" s="335"/>
      <c r="AS53" s="335"/>
      <c r="AT53" s="335"/>
      <c r="AU53" s="335"/>
      <c r="AV53" s="335"/>
      <c r="AW53" s="335"/>
      <c r="AX53" s="335"/>
      <c r="AY53" s="335"/>
      <c r="AZ53" s="335"/>
      <c r="BA53" s="335"/>
      <c r="BB53" s="335"/>
      <c r="BC53" s="335"/>
      <c r="BD53" s="335"/>
      <c r="BE53" s="335"/>
      <c r="BF53" s="335"/>
      <c r="BG53" s="335"/>
      <c r="BH53" s="335"/>
      <c r="BI53" s="335"/>
      <c r="BJ53" s="335"/>
      <c r="BK53" s="335"/>
      <c r="BL53" s="335"/>
      <c r="BM53" s="335"/>
      <c r="BN53" s="335"/>
      <c r="BO53" s="335"/>
      <c r="BP53" s="335"/>
      <c r="BQ53" s="335"/>
      <c r="BR53" s="335"/>
      <c r="BS53" s="335"/>
      <c r="BT53" s="335"/>
      <c r="BU53" s="335"/>
      <c r="BV53" s="335"/>
      <c r="BW53" s="335"/>
      <c r="BX53" s="335"/>
      <c r="BY53" s="335"/>
      <c r="BZ53" s="335"/>
      <c r="CA53" s="335"/>
      <c r="CB53" s="335"/>
      <c r="CC53" s="335"/>
      <c r="CD53" s="335"/>
      <c r="CE53" s="335"/>
      <c r="CF53" s="335"/>
      <c r="CG53" s="335"/>
      <c r="CH53" s="335"/>
      <c r="CI53" s="335"/>
      <c r="CJ53" s="335"/>
      <c r="CK53" s="335"/>
      <c r="CL53" s="335"/>
      <c r="CM53" s="335"/>
      <c r="CN53" s="335"/>
      <c r="CO53" s="335"/>
      <c r="CP53" s="335"/>
      <c r="CQ53" s="335"/>
      <c r="CR53" s="335"/>
      <c r="CS53" s="335"/>
      <c r="CT53" s="335"/>
      <c r="CU53" s="335"/>
      <c r="CV53" s="335"/>
      <c r="CW53" s="335"/>
      <c r="CX53" s="335"/>
      <c r="CY53" s="335"/>
      <c r="CZ53" s="335"/>
      <c r="DA53" s="335"/>
      <c r="DB53" s="335"/>
      <c r="DC53" s="335"/>
      <c r="DD53" s="335"/>
      <c r="DE53" s="335"/>
      <c r="DF53" s="335"/>
      <c r="DG53" s="335"/>
      <c r="DH53" s="335"/>
      <c r="DI53" s="335"/>
      <c r="DJ53" s="335"/>
      <c r="DK53" s="335"/>
      <c r="DL53" s="335"/>
      <c r="DM53" s="335"/>
      <c r="DN53" s="335"/>
      <c r="DO53" s="335"/>
      <c r="DP53" s="335"/>
      <c r="DQ53" s="335"/>
      <c r="DR53" s="335"/>
      <c r="DS53" s="335"/>
      <c r="DT53" s="335"/>
      <c r="DU53" s="335"/>
      <c r="DV53" s="335"/>
      <c r="DW53" s="335"/>
      <c r="DX53" s="335"/>
      <c r="DY53" s="335"/>
      <c r="DZ53" s="335"/>
      <c r="EA53" s="335"/>
      <c r="EB53" s="335"/>
      <c r="EC53" s="335"/>
      <c r="ED53" s="335"/>
      <c r="EE53" s="335"/>
      <c r="EF53" s="335"/>
      <c r="EG53" s="335"/>
      <c r="EH53" s="335"/>
      <c r="EI53" s="335"/>
      <c r="EJ53" s="335"/>
      <c r="EK53" s="335"/>
      <c r="EL53" s="335"/>
      <c r="EM53" s="335"/>
      <c r="EN53" s="335"/>
      <c r="EO53" s="335"/>
      <c r="EP53" s="335"/>
      <c r="EQ53" s="335"/>
      <c r="ER53" s="335"/>
      <c r="ES53" s="335"/>
      <c r="ET53" s="335"/>
      <c r="EU53" s="335"/>
      <c r="EV53" s="335"/>
      <c r="EW53" s="335"/>
      <c r="EX53" s="335"/>
      <c r="EY53" s="335"/>
      <c r="EZ53" s="335"/>
      <c r="FA53" s="335"/>
      <c r="FB53" s="335"/>
      <c r="FC53" s="335"/>
      <c r="FD53" s="335"/>
      <c r="FE53" s="335"/>
      <c r="FF53" s="335"/>
      <c r="FG53" s="335"/>
      <c r="FH53" s="335"/>
      <c r="FI53" s="335"/>
      <c r="FJ53" s="335"/>
      <c r="FK53" s="335"/>
      <c r="FL53" s="335"/>
      <c r="FM53" s="335"/>
      <c r="FN53" s="335"/>
      <c r="FO53" s="335"/>
      <c r="FP53" s="335"/>
      <c r="FQ53" s="335"/>
      <c r="FR53" s="335"/>
      <c r="FS53" s="335"/>
      <c r="FT53" s="335"/>
      <c r="FU53" s="335"/>
      <c r="FV53" s="335"/>
      <c r="FW53" s="335"/>
      <c r="FX53" s="335"/>
      <c r="FY53" s="335"/>
      <c r="FZ53" s="335"/>
      <c r="GA53" s="335"/>
      <c r="GB53" s="335"/>
      <c r="GC53" s="335"/>
      <c r="GD53" s="335"/>
      <c r="GE53" s="335"/>
      <c r="GF53" s="335"/>
      <c r="GG53" s="335"/>
      <c r="GH53" s="335"/>
      <c r="GI53" s="335"/>
      <c r="GJ53" s="335"/>
      <c r="GK53" s="335"/>
      <c r="GL53" s="335"/>
      <c r="GM53" s="335"/>
      <c r="GN53" s="335"/>
      <c r="GO53" s="335"/>
      <c r="GP53" s="335"/>
      <c r="GQ53" s="335"/>
      <c r="GR53" s="335"/>
      <c r="GS53" s="335"/>
      <c r="GT53" s="335"/>
      <c r="GU53" s="335"/>
      <c r="GV53" s="335"/>
      <c r="GW53" s="335"/>
      <c r="GX53" s="335"/>
      <c r="GY53" s="335"/>
      <c r="GZ53" s="335"/>
      <c r="HA53" s="335"/>
      <c r="HB53" s="335"/>
      <c r="HC53" s="335"/>
      <c r="HD53" s="335"/>
      <c r="HE53" s="335"/>
      <c r="HF53" s="335"/>
      <c r="HG53" s="335"/>
      <c r="HH53" s="335"/>
      <c r="HI53" s="335"/>
      <c r="HJ53" s="335"/>
      <c r="HK53" s="335"/>
      <c r="HL53" s="335"/>
      <c r="HM53" s="335"/>
    </row>
    <row r="54" spans="1:236" x14ac:dyDescent="0.25">
      <c r="A54" s="396" t="s">
        <v>243</v>
      </c>
      <c r="B54" s="335"/>
      <c r="C54" s="335"/>
      <c r="D54" s="362"/>
      <c r="E54" s="363"/>
      <c r="F54" s="364"/>
      <c r="G54" s="406"/>
      <c r="H54" s="406"/>
      <c r="I54" s="406"/>
      <c r="J54" s="406"/>
      <c r="K54" s="366"/>
      <c r="L54" s="407"/>
      <c r="M54" s="407"/>
      <c r="N54" s="407"/>
      <c r="O54" s="407"/>
      <c r="P54" s="408"/>
      <c r="Q54" s="385"/>
      <c r="R54" s="382"/>
      <c r="S54" s="376"/>
      <c r="T54" s="377"/>
      <c r="U54" s="335"/>
      <c r="V54" s="378"/>
      <c r="W54" s="335"/>
      <c r="X54" s="335"/>
      <c r="Y54" s="335"/>
      <c r="Z54" s="335"/>
      <c r="AA54" s="335"/>
      <c r="AB54" s="335"/>
      <c r="AC54" s="335"/>
      <c r="AD54" s="335"/>
      <c r="AE54" s="335"/>
      <c r="AF54" s="335"/>
      <c r="AG54" s="335"/>
      <c r="AH54" s="335"/>
      <c r="AI54" s="335"/>
      <c r="AJ54" s="335"/>
      <c r="AK54" s="335"/>
      <c r="AL54" s="335"/>
      <c r="AM54" s="335"/>
      <c r="AN54" s="335"/>
      <c r="AO54" s="335"/>
      <c r="AP54" s="335"/>
      <c r="AQ54" s="335"/>
      <c r="AR54" s="335"/>
      <c r="AS54" s="335"/>
      <c r="AT54" s="335"/>
      <c r="AU54" s="335"/>
      <c r="AV54" s="335"/>
      <c r="AW54" s="335"/>
      <c r="AX54" s="335"/>
      <c r="AY54" s="335"/>
      <c r="AZ54" s="335"/>
      <c r="BA54" s="335"/>
      <c r="BB54" s="335"/>
      <c r="BC54" s="335"/>
      <c r="BD54" s="335"/>
      <c r="BE54" s="335"/>
      <c r="BF54" s="335"/>
      <c r="BG54" s="335"/>
      <c r="BH54" s="335"/>
      <c r="BI54" s="335"/>
      <c r="BJ54" s="335"/>
      <c r="BK54" s="335"/>
      <c r="BL54" s="335"/>
      <c r="BM54" s="335"/>
      <c r="BN54" s="335"/>
      <c r="BO54" s="335"/>
      <c r="BP54" s="335"/>
      <c r="BQ54" s="335"/>
      <c r="BR54" s="335"/>
      <c r="BS54" s="335"/>
      <c r="BT54" s="335"/>
      <c r="BU54" s="335"/>
      <c r="BV54" s="335"/>
      <c r="BW54" s="335"/>
      <c r="BX54" s="335"/>
      <c r="BY54" s="335"/>
      <c r="BZ54" s="335"/>
      <c r="CA54" s="335"/>
      <c r="CB54" s="335"/>
      <c r="CC54" s="335"/>
      <c r="CD54" s="335"/>
      <c r="CE54" s="335"/>
      <c r="CF54" s="335"/>
      <c r="CG54" s="335"/>
      <c r="CH54" s="335"/>
      <c r="CI54" s="335"/>
      <c r="CJ54" s="335"/>
      <c r="CK54" s="335"/>
      <c r="CL54" s="335"/>
      <c r="CM54" s="335"/>
      <c r="CN54" s="335"/>
      <c r="CO54" s="335"/>
      <c r="CP54" s="335"/>
      <c r="CQ54" s="335"/>
      <c r="CR54" s="335"/>
      <c r="CS54" s="335"/>
      <c r="CT54" s="335"/>
      <c r="CU54" s="335"/>
      <c r="CV54" s="335"/>
      <c r="CW54" s="335"/>
      <c r="CX54" s="335"/>
      <c r="CY54" s="335"/>
      <c r="CZ54" s="335"/>
      <c r="DA54" s="335"/>
      <c r="DB54" s="335"/>
      <c r="DC54" s="335"/>
      <c r="DD54" s="335"/>
      <c r="DE54" s="335"/>
      <c r="DF54" s="335"/>
      <c r="DG54" s="335"/>
      <c r="DH54" s="335"/>
      <c r="DI54" s="335"/>
      <c r="DJ54" s="335"/>
      <c r="DK54" s="335"/>
      <c r="DL54" s="335"/>
      <c r="DM54" s="335"/>
      <c r="DN54" s="335"/>
      <c r="DO54" s="335"/>
      <c r="DP54" s="335"/>
      <c r="DQ54" s="335"/>
      <c r="DR54" s="335"/>
      <c r="DS54" s="335"/>
      <c r="DT54" s="335"/>
      <c r="DU54" s="335"/>
      <c r="DV54" s="335"/>
      <c r="DW54" s="335"/>
      <c r="DX54" s="335"/>
      <c r="DY54" s="335"/>
      <c r="DZ54" s="335"/>
      <c r="EA54" s="335"/>
      <c r="EB54" s="335"/>
      <c r="EC54" s="335"/>
      <c r="ED54" s="335"/>
      <c r="EE54" s="335"/>
      <c r="EF54" s="335"/>
      <c r="EG54" s="335"/>
      <c r="EH54" s="335"/>
      <c r="EI54" s="335"/>
      <c r="EJ54" s="335"/>
      <c r="EK54" s="335"/>
      <c r="EL54" s="335"/>
      <c r="EM54" s="335"/>
      <c r="EN54" s="335"/>
      <c r="EO54" s="335"/>
      <c r="EP54" s="335"/>
      <c r="EQ54" s="335"/>
      <c r="ER54" s="335"/>
      <c r="ES54" s="335"/>
      <c r="ET54" s="335"/>
      <c r="EU54" s="335"/>
      <c r="EV54" s="335"/>
      <c r="EW54" s="335"/>
      <c r="EX54" s="335"/>
      <c r="EY54" s="335"/>
      <c r="EZ54" s="335"/>
      <c r="FA54" s="335"/>
      <c r="FB54" s="335"/>
      <c r="FC54" s="335"/>
      <c r="FD54" s="335"/>
      <c r="FE54" s="335"/>
      <c r="FF54" s="335"/>
      <c r="FG54" s="335"/>
      <c r="FH54" s="335"/>
      <c r="FI54" s="335"/>
      <c r="FJ54" s="335"/>
      <c r="FK54" s="335"/>
      <c r="FL54" s="335"/>
      <c r="FM54" s="335"/>
      <c r="FN54" s="335"/>
      <c r="FO54" s="335"/>
      <c r="FP54" s="335"/>
      <c r="FQ54" s="335"/>
      <c r="FR54" s="335"/>
      <c r="FS54" s="335"/>
      <c r="FT54" s="335"/>
      <c r="FU54" s="335"/>
      <c r="FV54" s="335"/>
      <c r="FW54" s="335"/>
      <c r="FX54" s="335"/>
      <c r="FY54" s="335"/>
      <c r="FZ54" s="335"/>
      <c r="GA54" s="335"/>
      <c r="GB54" s="335"/>
      <c r="GC54" s="335"/>
      <c r="GD54" s="335"/>
      <c r="GE54" s="335"/>
      <c r="GF54" s="335"/>
      <c r="GG54" s="335"/>
      <c r="GH54" s="335"/>
      <c r="GI54" s="335"/>
      <c r="GJ54" s="335"/>
      <c r="GK54" s="335"/>
      <c r="GL54" s="335"/>
      <c r="GM54" s="335"/>
      <c r="GN54" s="335"/>
      <c r="GO54" s="335"/>
      <c r="GP54" s="335"/>
      <c r="GQ54" s="335"/>
      <c r="GR54" s="335"/>
      <c r="GS54" s="335"/>
      <c r="GT54" s="335"/>
      <c r="GU54" s="335"/>
      <c r="GV54" s="335"/>
      <c r="GW54" s="335"/>
      <c r="GX54" s="335"/>
      <c r="GY54" s="335"/>
      <c r="GZ54" s="335"/>
      <c r="HA54" s="335"/>
      <c r="HB54" s="335"/>
      <c r="HC54" s="335"/>
      <c r="HD54" s="335"/>
      <c r="HE54" s="335"/>
      <c r="HF54" s="335"/>
      <c r="HG54" s="335"/>
      <c r="HH54" s="335"/>
      <c r="HI54" s="335"/>
      <c r="HJ54" s="335"/>
      <c r="HK54" s="335"/>
      <c r="HL54" s="335"/>
      <c r="HM54" s="335"/>
    </row>
    <row r="55" spans="1:236" x14ac:dyDescent="0.25">
      <c r="A55" s="409" t="s">
        <v>71</v>
      </c>
      <c r="B55" s="346"/>
      <c r="C55" s="346"/>
      <c r="D55" s="410"/>
      <c r="E55" s="411"/>
      <c r="F55" s="412"/>
      <c r="G55" s="412"/>
      <c r="H55" s="412"/>
      <c r="I55" s="412"/>
      <c r="J55" s="412"/>
      <c r="K55" s="413"/>
      <c r="L55" s="414">
        <f>SUM(L27:L54)</f>
        <v>0</v>
      </c>
      <c r="M55" s="414">
        <f t="shared" ref="M55:O55" si="4">SUM(M27:M54)</f>
        <v>0</v>
      </c>
      <c r="N55" s="414">
        <f t="shared" si="4"/>
        <v>294.08</v>
      </c>
      <c r="O55" s="414">
        <f t="shared" si="4"/>
        <v>294.08</v>
      </c>
      <c r="P55" s="415"/>
      <c r="Q55" s="385"/>
      <c r="R55" s="382"/>
      <c r="S55" s="376"/>
      <c r="T55" s="377"/>
      <c r="U55" s="335"/>
      <c r="V55" s="378"/>
      <c r="W55" s="335"/>
      <c r="X55" s="335"/>
      <c r="Y55" s="335"/>
      <c r="Z55" s="335"/>
      <c r="AA55" s="335"/>
      <c r="AB55" s="335"/>
      <c r="AC55" s="335"/>
      <c r="AD55" s="335"/>
      <c r="AE55" s="335"/>
      <c r="AF55" s="335"/>
      <c r="AG55" s="335"/>
      <c r="AH55" s="335"/>
      <c r="AI55" s="335"/>
      <c r="AJ55" s="335"/>
      <c r="AK55" s="335"/>
      <c r="AL55" s="335"/>
      <c r="AM55" s="335"/>
      <c r="AN55" s="335"/>
      <c r="AO55" s="335"/>
      <c r="AP55" s="335"/>
      <c r="AQ55" s="335"/>
      <c r="AR55" s="335"/>
      <c r="AS55" s="335"/>
      <c r="AT55" s="335"/>
      <c r="AU55" s="335"/>
      <c r="AV55" s="335"/>
      <c r="AW55" s="335"/>
      <c r="AX55" s="335"/>
      <c r="AY55" s="335"/>
      <c r="AZ55" s="335"/>
      <c r="BA55" s="335"/>
      <c r="BB55" s="335"/>
      <c r="BC55" s="335"/>
      <c r="BD55" s="335"/>
      <c r="BE55" s="335"/>
      <c r="BF55" s="335"/>
      <c r="BG55" s="335"/>
      <c r="BH55" s="335"/>
      <c r="BI55" s="335"/>
      <c r="BJ55" s="335"/>
      <c r="BK55" s="335"/>
      <c r="BL55" s="335"/>
      <c r="BM55" s="335"/>
      <c r="BN55" s="335"/>
      <c r="BO55" s="335"/>
      <c r="BP55" s="335"/>
      <c r="BQ55" s="335"/>
      <c r="BR55" s="335"/>
      <c r="BS55" s="335"/>
      <c r="BT55" s="335"/>
      <c r="BU55" s="335"/>
      <c r="BV55" s="335"/>
      <c r="BW55" s="335"/>
      <c r="BX55" s="335"/>
      <c r="BY55" s="335"/>
      <c r="BZ55" s="335"/>
      <c r="CA55" s="335"/>
      <c r="CB55" s="335"/>
      <c r="CC55" s="335"/>
      <c r="CD55" s="335"/>
      <c r="CE55" s="335"/>
      <c r="CF55" s="335"/>
      <c r="CG55" s="335"/>
      <c r="CH55" s="335"/>
      <c r="CI55" s="335"/>
      <c r="CJ55" s="335"/>
      <c r="CK55" s="335"/>
      <c r="CL55" s="335"/>
      <c r="CM55" s="335"/>
      <c r="CN55" s="335"/>
      <c r="CO55" s="335"/>
      <c r="CP55" s="335"/>
      <c r="CQ55" s="335"/>
      <c r="CR55" s="335"/>
      <c r="CS55" s="335"/>
      <c r="CT55" s="335"/>
      <c r="CU55" s="335"/>
      <c r="CV55" s="335"/>
      <c r="CW55" s="335"/>
      <c r="CX55" s="335"/>
      <c r="CY55" s="335"/>
      <c r="CZ55" s="335"/>
      <c r="DA55" s="335"/>
      <c r="DB55" s="335"/>
      <c r="DC55" s="335"/>
      <c r="DD55" s="335"/>
      <c r="DE55" s="335"/>
      <c r="DF55" s="335"/>
      <c r="DG55" s="335"/>
      <c r="DH55" s="335"/>
      <c r="DI55" s="335"/>
      <c r="DJ55" s="335"/>
      <c r="DK55" s="335"/>
      <c r="DL55" s="335"/>
      <c r="DM55" s="335"/>
      <c r="DN55" s="335"/>
      <c r="DO55" s="335"/>
      <c r="DP55" s="335"/>
      <c r="DQ55" s="335"/>
      <c r="DR55" s="335"/>
      <c r="DS55" s="335"/>
      <c r="DT55" s="335"/>
      <c r="DU55" s="335"/>
      <c r="DV55" s="335"/>
      <c r="DW55" s="335"/>
      <c r="DX55" s="335"/>
      <c r="DY55" s="335"/>
      <c r="DZ55" s="335"/>
      <c r="EA55" s="335"/>
      <c r="EB55" s="335"/>
      <c r="EC55" s="335"/>
      <c r="ED55" s="335"/>
      <c r="EE55" s="335"/>
      <c r="EF55" s="335"/>
      <c r="EG55" s="335"/>
      <c r="EH55" s="335"/>
      <c r="EI55" s="335"/>
      <c r="EJ55" s="335"/>
      <c r="EK55" s="335"/>
      <c r="EL55" s="335"/>
      <c r="EM55" s="335"/>
      <c r="EN55" s="335"/>
      <c r="EO55" s="335"/>
      <c r="EP55" s="335"/>
      <c r="EQ55" s="335"/>
      <c r="ER55" s="335"/>
      <c r="ES55" s="335"/>
      <c r="ET55" s="335"/>
      <c r="EU55" s="335"/>
      <c r="EV55" s="335"/>
      <c r="EW55" s="335"/>
      <c r="EX55" s="335"/>
      <c r="EY55" s="335"/>
      <c r="EZ55" s="335"/>
      <c r="FA55" s="335"/>
      <c r="FB55" s="335"/>
      <c r="FC55" s="335"/>
      <c r="FD55" s="335"/>
      <c r="FE55" s="335"/>
      <c r="FF55" s="335"/>
      <c r="FG55" s="335"/>
      <c r="FH55" s="335"/>
      <c r="FI55" s="335"/>
      <c r="FJ55" s="335"/>
      <c r="FK55" s="335"/>
      <c r="FL55" s="335"/>
      <c r="FM55" s="335"/>
      <c r="FN55" s="335"/>
      <c r="FO55" s="335"/>
      <c r="FP55" s="335"/>
      <c r="FQ55" s="335"/>
      <c r="FR55" s="335"/>
      <c r="FS55" s="335"/>
      <c r="FT55" s="335"/>
      <c r="FU55" s="335"/>
      <c r="FV55" s="335"/>
      <c r="FW55" s="335"/>
      <c r="FX55" s="335"/>
      <c r="FY55" s="335"/>
      <c r="FZ55" s="335"/>
      <c r="GA55" s="335"/>
      <c r="GB55" s="335"/>
      <c r="GC55" s="335"/>
      <c r="GD55" s="335"/>
      <c r="GE55" s="335"/>
      <c r="GF55" s="335"/>
      <c r="GG55" s="335"/>
      <c r="GH55" s="335"/>
      <c r="GI55" s="335"/>
      <c r="GJ55" s="335"/>
      <c r="GK55" s="335"/>
      <c r="GL55" s="335"/>
      <c r="GM55" s="335"/>
      <c r="GN55" s="335"/>
      <c r="GO55" s="335"/>
      <c r="GP55" s="335"/>
      <c r="GQ55" s="335"/>
      <c r="GR55" s="335"/>
      <c r="GS55" s="335"/>
      <c r="GT55" s="335"/>
      <c r="GU55" s="335"/>
      <c r="GV55" s="335"/>
      <c r="GW55" s="335"/>
      <c r="GX55" s="335"/>
      <c r="GY55" s="335"/>
      <c r="GZ55" s="335"/>
      <c r="HA55" s="335"/>
      <c r="HB55" s="335"/>
      <c r="HC55" s="335"/>
      <c r="HD55" s="335"/>
      <c r="HE55" s="335"/>
      <c r="HF55" s="335"/>
      <c r="HG55" s="335"/>
      <c r="HH55" s="335"/>
      <c r="HI55" s="335"/>
      <c r="HJ55" s="335"/>
      <c r="HK55" s="335"/>
      <c r="HL55" s="335"/>
      <c r="HM55" s="335"/>
    </row>
    <row r="56" spans="1:236" x14ac:dyDescent="0.25">
      <c r="A56" s="335"/>
      <c r="B56" s="335"/>
      <c r="C56" s="335"/>
      <c r="D56" s="362"/>
      <c r="E56" s="397"/>
      <c r="F56" s="385"/>
      <c r="G56" s="385"/>
      <c r="H56" s="385"/>
      <c r="I56" s="385"/>
      <c r="J56" s="382"/>
      <c r="K56" s="366"/>
      <c r="L56" s="385"/>
      <c r="M56" s="385"/>
      <c r="N56" s="385"/>
      <c r="O56" s="385"/>
      <c r="P56" s="417"/>
      <c r="Q56" s="385"/>
      <c r="R56" s="382"/>
      <c r="S56" s="376"/>
      <c r="T56" s="377"/>
      <c r="U56" s="335"/>
      <c r="V56" s="378"/>
      <c r="W56" s="335"/>
      <c r="X56" s="335"/>
      <c r="Y56" s="335"/>
      <c r="Z56" s="335"/>
      <c r="AA56" s="335"/>
      <c r="AB56" s="335"/>
      <c r="AC56" s="335"/>
      <c r="AD56" s="335"/>
      <c r="AE56" s="335"/>
      <c r="AF56" s="335"/>
      <c r="AG56" s="335"/>
      <c r="AH56" s="335"/>
      <c r="AI56" s="335"/>
      <c r="AJ56" s="335"/>
      <c r="AK56" s="335"/>
      <c r="AL56" s="335"/>
      <c r="AM56" s="335"/>
      <c r="AN56" s="335"/>
      <c r="AO56" s="335"/>
      <c r="AP56" s="335"/>
      <c r="AQ56" s="335"/>
      <c r="AR56" s="335"/>
      <c r="AS56" s="335"/>
      <c r="AT56" s="335"/>
      <c r="AU56" s="335"/>
      <c r="AV56" s="335"/>
      <c r="AW56" s="335"/>
      <c r="AX56" s="335"/>
      <c r="AY56" s="335"/>
      <c r="AZ56" s="335"/>
      <c r="BA56" s="335"/>
      <c r="BB56" s="335"/>
      <c r="BC56" s="335"/>
      <c r="BD56" s="335"/>
      <c r="BE56" s="335"/>
      <c r="BF56" s="335"/>
      <c r="BG56" s="335"/>
      <c r="BH56" s="335"/>
      <c r="BI56" s="335"/>
      <c r="BJ56" s="335"/>
      <c r="BK56" s="335"/>
      <c r="BL56" s="335"/>
      <c r="BM56" s="335"/>
      <c r="BN56" s="335"/>
      <c r="BO56" s="335"/>
      <c r="BP56" s="335"/>
      <c r="BQ56" s="335"/>
      <c r="BR56" s="335"/>
      <c r="BS56" s="335"/>
      <c r="BT56" s="335"/>
      <c r="BU56" s="335"/>
      <c r="BV56" s="335"/>
      <c r="BW56" s="335"/>
      <c r="BX56" s="335"/>
      <c r="BY56" s="335"/>
      <c r="BZ56" s="335"/>
      <c r="CA56" s="335"/>
      <c r="CB56" s="335"/>
      <c r="CC56" s="335"/>
      <c r="CD56" s="335"/>
      <c r="CE56" s="335"/>
      <c r="CF56" s="335"/>
      <c r="CG56" s="335"/>
      <c r="CH56" s="335"/>
      <c r="CI56" s="335"/>
      <c r="CJ56" s="335"/>
      <c r="CK56" s="335"/>
      <c r="CL56" s="335"/>
      <c r="CM56" s="335"/>
      <c r="CN56" s="335"/>
      <c r="CO56" s="335"/>
      <c r="CP56" s="335"/>
      <c r="CQ56" s="335"/>
      <c r="CR56" s="335"/>
      <c r="CS56" s="335"/>
      <c r="CT56" s="335"/>
      <c r="CU56" s="335"/>
      <c r="CV56" s="335"/>
      <c r="CW56" s="335"/>
      <c r="CX56" s="335"/>
      <c r="CY56" s="335"/>
      <c r="CZ56" s="335"/>
      <c r="DA56" s="335"/>
      <c r="DB56" s="335"/>
      <c r="DC56" s="335"/>
      <c r="DD56" s="335"/>
      <c r="DE56" s="335"/>
      <c r="DF56" s="335"/>
      <c r="DG56" s="335"/>
      <c r="DH56" s="335"/>
      <c r="DI56" s="335"/>
      <c r="DJ56" s="335"/>
      <c r="DK56" s="335"/>
      <c r="DL56" s="335"/>
      <c r="DM56" s="335"/>
      <c r="DN56" s="335"/>
      <c r="DO56" s="335"/>
      <c r="DP56" s="335"/>
      <c r="DQ56" s="335"/>
      <c r="DR56" s="335"/>
      <c r="DS56" s="335"/>
      <c r="DT56" s="335"/>
      <c r="DU56" s="335"/>
      <c r="DV56" s="335"/>
      <c r="DW56" s="335"/>
      <c r="DX56" s="335"/>
      <c r="DY56" s="335"/>
      <c r="DZ56" s="335"/>
      <c r="EA56" s="335"/>
      <c r="EB56" s="335"/>
      <c r="EC56" s="335"/>
      <c r="ED56" s="335"/>
      <c r="EE56" s="335"/>
      <c r="EF56" s="335"/>
      <c r="EG56" s="335"/>
      <c r="EH56" s="335"/>
      <c r="EI56" s="335"/>
      <c r="EJ56" s="335"/>
      <c r="EK56" s="335"/>
      <c r="EL56" s="335"/>
      <c r="EM56" s="335"/>
      <c r="EN56" s="335"/>
      <c r="EO56" s="335"/>
      <c r="EP56" s="335"/>
      <c r="EQ56" s="335"/>
      <c r="ER56" s="335"/>
      <c r="ES56" s="335"/>
      <c r="ET56" s="335"/>
      <c r="EU56" s="335"/>
      <c r="EV56" s="335"/>
      <c r="EW56" s="335"/>
      <c r="EX56" s="335"/>
      <c r="EY56" s="335"/>
      <c r="EZ56" s="335"/>
      <c r="FA56" s="335"/>
      <c r="FB56" s="335"/>
      <c r="FC56" s="335"/>
      <c r="FD56" s="335"/>
      <c r="FE56" s="335"/>
      <c r="FF56" s="335"/>
      <c r="FG56" s="335"/>
      <c r="FH56" s="335"/>
      <c r="FI56" s="335"/>
      <c r="FJ56" s="335"/>
      <c r="FK56" s="335"/>
      <c r="FL56" s="335"/>
      <c r="FM56" s="335"/>
      <c r="FN56" s="335"/>
      <c r="FO56" s="335"/>
      <c r="FP56" s="335"/>
      <c r="FQ56" s="335"/>
      <c r="FR56" s="335"/>
      <c r="FS56" s="335"/>
      <c r="FT56" s="335"/>
      <c r="FU56" s="335"/>
      <c r="FV56" s="335"/>
      <c r="FW56" s="335"/>
      <c r="FX56" s="335"/>
      <c r="FY56" s="335"/>
      <c r="FZ56" s="335"/>
      <c r="GA56" s="335"/>
      <c r="GB56" s="335"/>
      <c r="GC56" s="335"/>
      <c r="GD56" s="335"/>
      <c r="GE56" s="335"/>
      <c r="GF56" s="335"/>
      <c r="GG56" s="335"/>
      <c r="GH56" s="335"/>
      <c r="GI56" s="335"/>
      <c r="GJ56" s="335"/>
      <c r="GK56" s="335"/>
      <c r="GL56" s="335"/>
      <c r="GM56" s="335"/>
      <c r="GN56" s="335"/>
      <c r="GO56" s="335"/>
      <c r="GP56" s="335"/>
      <c r="GQ56" s="335"/>
      <c r="GR56" s="335"/>
      <c r="GS56" s="335"/>
      <c r="GT56" s="335"/>
      <c r="GU56" s="335"/>
      <c r="GV56" s="335"/>
      <c r="GW56" s="335"/>
      <c r="GX56" s="335"/>
      <c r="GY56" s="335"/>
      <c r="GZ56" s="335"/>
      <c r="HA56" s="335"/>
      <c r="HB56" s="335"/>
      <c r="HC56" s="335"/>
      <c r="HD56" s="335"/>
      <c r="HE56" s="335"/>
      <c r="HF56" s="335"/>
      <c r="HG56" s="335"/>
      <c r="HH56" s="335"/>
      <c r="HI56" s="335"/>
      <c r="HJ56" s="335"/>
      <c r="HK56" s="335"/>
      <c r="HL56" s="335"/>
      <c r="HM56" s="335"/>
    </row>
    <row r="57" spans="1:236" x14ac:dyDescent="0.25">
      <c r="A57" s="446" t="s">
        <v>94</v>
      </c>
      <c r="B57" s="379"/>
      <c r="C57" s="379"/>
      <c r="D57" s="379"/>
      <c r="E57" s="379"/>
      <c r="F57" s="379"/>
      <c r="G57" s="379"/>
      <c r="H57" s="379"/>
      <c r="I57" s="379"/>
      <c r="J57" s="379"/>
      <c r="K57" s="379"/>
      <c r="L57" s="418">
        <f>L23+L55</f>
        <v>0</v>
      </c>
      <c r="M57" s="418">
        <f>M23+M55</f>
        <v>0</v>
      </c>
      <c r="N57" s="418">
        <f>N23+N55</f>
        <v>1119.08</v>
      </c>
      <c r="O57" s="419">
        <f>O23+O55</f>
        <v>1119.08</v>
      </c>
      <c r="P57" s="419"/>
      <c r="Q57" s="385"/>
      <c r="R57" s="442"/>
      <c r="S57" s="376"/>
      <c r="T57" s="377"/>
      <c r="U57" s="335"/>
      <c r="V57" s="376"/>
      <c r="W57" s="335"/>
      <c r="X57" s="335"/>
      <c r="Y57" s="335"/>
      <c r="Z57" s="335"/>
      <c r="AA57" s="335"/>
      <c r="AB57" s="335"/>
      <c r="AC57" s="335"/>
      <c r="AD57" s="335"/>
      <c r="AE57" s="335"/>
      <c r="AF57" s="335"/>
      <c r="AG57" s="335"/>
      <c r="AH57" s="335"/>
      <c r="AI57" s="335"/>
      <c r="AJ57" s="335"/>
      <c r="AK57" s="335"/>
      <c r="AL57" s="335"/>
      <c r="AM57" s="335"/>
      <c r="AN57" s="335"/>
      <c r="AO57" s="335"/>
      <c r="AP57" s="335"/>
      <c r="AQ57" s="335"/>
      <c r="AR57" s="335"/>
      <c r="AS57" s="335"/>
      <c r="AT57" s="335"/>
      <c r="AU57" s="335"/>
      <c r="AV57" s="335"/>
      <c r="AW57" s="335"/>
      <c r="AX57" s="335"/>
      <c r="AY57" s="335"/>
      <c r="AZ57" s="335"/>
      <c r="BA57" s="335"/>
      <c r="BB57" s="335"/>
      <c r="BC57" s="335"/>
      <c r="BD57" s="335"/>
      <c r="BE57" s="335"/>
      <c r="BF57" s="335"/>
      <c r="BG57" s="335"/>
      <c r="BH57" s="335"/>
      <c r="BI57" s="335"/>
      <c r="BJ57" s="335"/>
      <c r="BK57" s="335"/>
      <c r="BL57" s="335"/>
      <c r="BM57" s="335"/>
      <c r="BN57" s="335"/>
      <c r="BO57" s="335"/>
      <c r="BP57" s="335"/>
      <c r="BQ57" s="335"/>
      <c r="BR57" s="335"/>
      <c r="BS57" s="335"/>
      <c r="BT57" s="335"/>
      <c r="BU57" s="335"/>
      <c r="BV57" s="335"/>
      <c r="BW57" s="335"/>
      <c r="BX57" s="335"/>
      <c r="BY57" s="335"/>
      <c r="BZ57" s="335"/>
      <c r="CA57" s="335"/>
      <c r="CB57" s="335"/>
      <c r="CC57" s="335"/>
      <c r="CD57" s="335"/>
      <c r="CE57" s="335"/>
      <c r="CF57" s="335"/>
      <c r="CG57" s="335"/>
      <c r="CH57" s="335"/>
      <c r="CI57" s="335"/>
      <c r="CJ57" s="335"/>
      <c r="CK57" s="335"/>
      <c r="CL57" s="335"/>
      <c r="CM57" s="335"/>
      <c r="CN57" s="335"/>
      <c r="CO57" s="335"/>
      <c r="CP57" s="335"/>
      <c r="CQ57" s="335"/>
      <c r="CR57" s="335"/>
      <c r="CS57" s="335"/>
      <c r="CT57" s="335"/>
      <c r="CU57" s="335"/>
      <c r="CV57" s="335"/>
      <c r="CW57" s="335"/>
      <c r="CX57" s="335"/>
      <c r="CY57" s="335"/>
      <c r="CZ57" s="335"/>
      <c r="DA57" s="335"/>
      <c r="DB57" s="335"/>
      <c r="DC57" s="335"/>
      <c r="DD57" s="335"/>
      <c r="DE57" s="335"/>
      <c r="DF57" s="335"/>
      <c r="DG57" s="335"/>
      <c r="DH57" s="335"/>
      <c r="DI57" s="335"/>
      <c r="DJ57" s="335"/>
      <c r="DK57" s="335"/>
      <c r="DL57" s="335"/>
      <c r="DM57" s="335"/>
      <c r="DN57" s="335"/>
      <c r="DO57" s="335"/>
      <c r="DP57" s="335"/>
      <c r="DQ57" s="335"/>
      <c r="DR57" s="335"/>
      <c r="DS57" s="335"/>
      <c r="DT57" s="335"/>
      <c r="DU57" s="335"/>
      <c r="DV57" s="335"/>
      <c r="DW57" s="335"/>
      <c r="DX57" s="335"/>
      <c r="DY57" s="335"/>
      <c r="DZ57" s="335"/>
      <c r="EA57" s="335"/>
      <c r="EB57" s="335"/>
      <c r="EC57" s="335"/>
      <c r="ED57" s="335"/>
      <c r="EE57" s="335"/>
      <c r="EF57" s="335"/>
      <c r="EG57" s="335"/>
      <c r="EH57" s="335"/>
      <c r="EI57" s="335"/>
      <c r="EJ57" s="335"/>
      <c r="EK57" s="335"/>
      <c r="EL57" s="335"/>
      <c r="EM57" s="335"/>
      <c r="EN57" s="335"/>
      <c r="EO57" s="335"/>
      <c r="EP57" s="335"/>
      <c r="EQ57" s="335"/>
      <c r="ER57" s="335"/>
      <c r="ES57" s="335"/>
      <c r="ET57" s="335"/>
      <c r="EU57" s="335"/>
      <c r="EV57" s="335"/>
      <c r="EW57" s="335"/>
      <c r="EX57" s="335"/>
      <c r="EY57" s="335"/>
      <c r="EZ57" s="335"/>
      <c r="FA57" s="335"/>
      <c r="FB57" s="335"/>
      <c r="FC57" s="335"/>
      <c r="FD57" s="335"/>
      <c r="FE57" s="335"/>
      <c r="FF57" s="335"/>
      <c r="FG57" s="335"/>
      <c r="FH57" s="335"/>
      <c r="FI57" s="335"/>
      <c r="FJ57" s="335"/>
      <c r="FK57" s="335"/>
      <c r="FL57" s="335"/>
      <c r="FM57" s="335"/>
      <c r="FN57" s="335"/>
      <c r="FO57" s="335"/>
      <c r="FP57" s="335"/>
      <c r="FQ57" s="335"/>
      <c r="FR57" s="335"/>
      <c r="FS57" s="335"/>
      <c r="FT57" s="335"/>
      <c r="FU57" s="335"/>
      <c r="FV57" s="335"/>
      <c r="FW57" s="335"/>
      <c r="FX57" s="335"/>
      <c r="FY57" s="335"/>
      <c r="FZ57" s="335"/>
      <c r="GA57" s="335"/>
      <c r="GB57" s="335"/>
      <c r="GC57" s="335"/>
      <c r="GD57" s="335"/>
      <c r="GE57" s="335"/>
      <c r="GF57" s="335"/>
      <c r="GG57" s="335"/>
      <c r="GH57" s="335"/>
      <c r="GI57" s="335"/>
      <c r="GJ57" s="335"/>
      <c r="GK57" s="335"/>
      <c r="GL57" s="335"/>
      <c r="GM57" s="335"/>
      <c r="GN57" s="335"/>
      <c r="GO57" s="335"/>
      <c r="GP57" s="335"/>
      <c r="GQ57" s="335"/>
      <c r="GR57" s="335"/>
      <c r="GS57" s="335"/>
      <c r="GT57" s="335"/>
      <c r="GU57" s="335"/>
      <c r="GV57" s="335"/>
      <c r="GW57" s="335"/>
      <c r="GX57" s="335"/>
      <c r="GY57" s="335"/>
      <c r="GZ57" s="335"/>
      <c r="HA57" s="335"/>
      <c r="HB57" s="335"/>
      <c r="HC57" s="335"/>
      <c r="HD57" s="335"/>
      <c r="HE57" s="335"/>
      <c r="HF57" s="335"/>
      <c r="HG57" s="335"/>
      <c r="HH57" s="335"/>
      <c r="HI57" s="335"/>
      <c r="HJ57" s="335"/>
      <c r="HK57" s="335"/>
      <c r="HL57" s="335"/>
      <c r="HM57" s="335"/>
    </row>
    <row r="58" spans="1:236" x14ac:dyDescent="0.25">
      <c r="A58" s="335"/>
      <c r="B58" s="335"/>
      <c r="C58" s="335"/>
      <c r="D58" s="335"/>
      <c r="E58" s="335"/>
      <c r="F58" s="335"/>
      <c r="G58" s="335"/>
      <c r="H58" s="335"/>
      <c r="I58" s="335"/>
      <c r="J58" s="335"/>
      <c r="K58" s="335"/>
      <c r="L58" s="335"/>
      <c r="M58" s="335"/>
      <c r="Q58" s="383"/>
      <c r="R58" s="383"/>
      <c r="S58" s="383"/>
      <c r="T58" s="416"/>
      <c r="U58" s="335"/>
      <c r="V58" s="335"/>
      <c r="W58" s="335"/>
      <c r="X58" s="335"/>
      <c r="Y58" s="335"/>
      <c r="Z58" s="335"/>
      <c r="AA58" s="335"/>
      <c r="AB58" s="335"/>
      <c r="AC58" s="335"/>
      <c r="AD58" s="335"/>
      <c r="AE58" s="335"/>
      <c r="AF58" s="335"/>
      <c r="AG58" s="335"/>
      <c r="AH58" s="335"/>
      <c r="AI58" s="335"/>
      <c r="AJ58" s="335"/>
      <c r="AK58" s="335"/>
      <c r="AL58" s="335"/>
      <c r="AM58" s="335"/>
      <c r="AN58" s="335"/>
      <c r="AO58" s="335"/>
      <c r="AP58" s="335"/>
      <c r="AQ58" s="335"/>
      <c r="AR58" s="335"/>
      <c r="AS58" s="335"/>
      <c r="AT58" s="335"/>
      <c r="AU58" s="335"/>
      <c r="AV58" s="335"/>
      <c r="AW58" s="335"/>
      <c r="AX58" s="335"/>
      <c r="AY58" s="335"/>
      <c r="AZ58" s="335"/>
      <c r="BA58" s="335"/>
      <c r="BB58" s="335"/>
      <c r="BC58" s="335"/>
      <c r="BD58" s="335"/>
      <c r="BE58" s="335"/>
      <c r="BF58" s="335"/>
      <c r="BG58" s="335"/>
      <c r="BH58" s="335"/>
      <c r="BI58" s="335"/>
      <c r="BJ58" s="335"/>
      <c r="BK58" s="335"/>
      <c r="BL58" s="335"/>
      <c r="BM58" s="335"/>
      <c r="BN58" s="335"/>
      <c r="BO58" s="335"/>
      <c r="BP58" s="335"/>
      <c r="BQ58" s="335"/>
      <c r="BR58" s="335"/>
      <c r="BS58" s="335"/>
      <c r="BT58" s="335"/>
      <c r="BU58" s="335"/>
      <c r="BV58" s="335"/>
      <c r="BW58" s="335"/>
      <c r="BX58" s="335"/>
      <c r="BY58" s="335"/>
      <c r="BZ58" s="335"/>
      <c r="CA58" s="335"/>
      <c r="CB58" s="335"/>
      <c r="CC58" s="335"/>
      <c r="CD58" s="335"/>
      <c r="CE58" s="335"/>
      <c r="CF58" s="335"/>
      <c r="CG58" s="335"/>
      <c r="CH58" s="335"/>
      <c r="CI58" s="335"/>
      <c r="CJ58" s="335"/>
      <c r="CK58" s="335"/>
      <c r="CL58" s="335"/>
      <c r="CM58" s="335"/>
      <c r="CN58" s="335"/>
      <c r="CO58" s="335"/>
      <c r="CP58" s="335"/>
      <c r="CQ58" s="335"/>
      <c r="CR58" s="335"/>
      <c r="CS58" s="335"/>
      <c r="CT58" s="335"/>
      <c r="CU58" s="335"/>
      <c r="CV58" s="335"/>
      <c r="CW58" s="335"/>
      <c r="CX58" s="335"/>
      <c r="CY58" s="335"/>
      <c r="CZ58" s="335"/>
      <c r="DA58" s="335"/>
      <c r="DB58" s="335"/>
      <c r="DC58" s="335"/>
      <c r="DD58" s="335"/>
      <c r="DE58" s="335"/>
      <c r="DF58" s="335"/>
      <c r="DG58" s="335"/>
      <c r="DH58" s="335"/>
      <c r="DI58" s="335"/>
      <c r="DJ58" s="335"/>
      <c r="DK58" s="335"/>
      <c r="DL58" s="335"/>
      <c r="DM58" s="335"/>
      <c r="DN58" s="335"/>
      <c r="DO58" s="335"/>
      <c r="DP58" s="335"/>
      <c r="DQ58" s="335"/>
      <c r="DR58" s="335"/>
      <c r="DS58" s="335"/>
      <c r="DT58" s="335"/>
      <c r="DU58" s="335"/>
      <c r="DV58" s="335"/>
      <c r="DW58" s="335"/>
      <c r="DX58" s="335"/>
      <c r="DY58" s="335"/>
      <c r="DZ58" s="335"/>
      <c r="EA58" s="335"/>
      <c r="EB58" s="335"/>
      <c r="EC58" s="335"/>
      <c r="ED58" s="335"/>
      <c r="EE58" s="335"/>
      <c r="EF58" s="335"/>
      <c r="EG58" s="335"/>
      <c r="EH58" s="335"/>
      <c r="EI58" s="335"/>
      <c r="EJ58" s="335"/>
      <c r="EK58" s="335"/>
      <c r="EL58" s="335"/>
      <c r="EM58" s="335"/>
      <c r="EN58" s="335"/>
      <c r="EO58" s="335"/>
      <c r="EP58" s="335"/>
      <c r="EQ58" s="335"/>
      <c r="ER58" s="335"/>
      <c r="ES58" s="335"/>
      <c r="ET58" s="335"/>
      <c r="EU58" s="335"/>
      <c r="EV58" s="335"/>
      <c r="EW58" s="335"/>
      <c r="EX58" s="335"/>
      <c r="EY58" s="335"/>
      <c r="EZ58" s="335"/>
      <c r="FA58" s="335"/>
      <c r="FB58" s="335"/>
      <c r="FC58" s="335"/>
      <c r="FD58" s="335"/>
      <c r="FE58" s="335"/>
      <c r="FF58" s="335"/>
      <c r="FG58" s="335"/>
      <c r="FH58" s="335"/>
      <c r="FI58" s="335"/>
      <c r="FJ58" s="335"/>
      <c r="FK58" s="335"/>
      <c r="FL58" s="335"/>
      <c r="FM58" s="335"/>
      <c r="FN58" s="335"/>
      <c r="FO58" s="335"/>
      <c r="FP58" s="335"/>
      <c r="FQ58" s="335"/>
      <c r="FR58" s="335"/>
      <c r="FS58" s="335"/>
      <c r="FT58" s="335"/>
      <c r="FU58" s="335"/>
      <c r="FV58" s="335"/>
      <c r="FW58" s="335"/>
      <c r="FX58" s="335"/>
      <c r="FY58" s="335"/>
      <c r="FZ58" s="335"/>
      <c r="GA58" s="335"/>
      <c r="GB58" s="335"/>
      <c r="GC58" s="335"/>
      <c r="GD58" s="335"/>
      <c r="GE58" s="335"/>
      <c r="GF58" s="335"/>
      <c r="GG58" s="335"/>
      <c r="GH58" s="335"/>
      <c r="GI58" s="335"/>
      <c r="GJ58" s="335"/>
      <c r="GK58" s="335"/>
      <c r="GL58" s="335"/>
      <c r="GM58" s="335"/>
      <c r="GN58" s="335"/>
      <c r="GO58" s="335"/>
      <c r="GP58" s="335"/>
      <c r="GQ58" s="335"/>
      <c r="GR58" s="335"/>
      <c r="GS58" s="335"/>
      <c r="GT58" s="335"/>
      <c r="GU58" s="335"/>
      <c r="GV58" s="335"/>
      <c r="GW58" s="335"/>
      <c r="GX58" s="335"/>
      <c r="GY58" s="335"/>
      <c r="GZ58" s="335"/>
      <c r="HA58" s="335"/>
      <c r="HB58" s="335"/>
      <c r="HC58" s="335"/>
      <c r="HD58" s="335"/>
      <c r="HE58" s="335"/>
      <c r="HF58" s="335"/>
      <c r="HG58" s="335"/>
      <c r="HH58" s="335"/>
      <c r="HI58" s="335"/>
      <c r="HJ58" s="335"/>
      <c r="HK58" s="335"/>
      <c r="HL58" s="335"/>
      <c r="HM58" s="335"/>
    </row>
    <row r="59" spans="1:236" x14ac:dyDescent="0.25">
      <c r="A59" s="335"/>
      <c r="B59" s="335"/>
      <c r="C59" s="335"/>
      <c r="D59" s="335"/>
      <c r="E59" s="335"/>
      <c r="F59" s="335"/>
      <c r="G59" s="335"/>
      <c r="H59" s="335"/>
      <c r="I59" s="335"/>
      <c r="J59" s="335"/>
      <c r="K59" s="335"/>
      <c r="L59" s="335"/>
      <c r="M59" s="335"/>
      <c r="Q59" s="383"/>
      <c r="R59" s="383"/>
      <c r="S59" s="383"/>
      <c r="T59" s="416"/>
      <c r="U59" s="335"/>
      <c r="V59" s="335"/>
      <c r="W59" s="335"/>
      <c r="X59" s="335"/>
      <c r="Y59" s="335"/>
      <c r="Z59" s="335"/>
      <c r="AA59" s="335"/>
      <c r="AB59" s="335"/>
      <c r="AC59" s="335"/>
      <c r="AD59" s="335"/>
      <c r="AE59" s="335"/>
      <c r="AF59" s="335"/>
      <c r="AG59" s="335"/>
      <c r="AH59" s="335"/>
      <c r="AI59" s="335"/>
      <c r="AJ59" s="335"/>
      <c r="AK59" s="335"/>
      <c r="AL59" s="335"/>
      <c r="AM59" s="335"/>
      <c r="AN59" s="335"/>
      <c r="AO59" s="335"/>
      <c r="AP59" s="335"/>
      <c r="AQ59" s="335"/>
      <c r="AR59" s="335"/>
      <c r="AS59" s="335"/>
      <c r="AT59" s="335"/>
      <c r="AU59" s="335"/>
      <c r="AV59" s="335"/>
      <c r="AW59" s="335"/>
      <c r="AX59" s="335"/>
      <c r="AY59" s="335"/>
      <c r="AZ59" s="335"/>
      <c r="BA59" s="335"/>
      <c r="BB59" s="335"/>
      <c r="BC59" s="335"/>
      <c r="BD59" s="335"/>
      <c r="BE59" s="335"/>
      <c r="BF59" s="335"/>
      <c r="BG59" s="335"/>
      <c r="BH59" s="335"/>
      <c r="BI59" s="335"/>
      <c r="BJ59" s="335"/>
      <c r="BK59" s="335"/>
      <c r="BL59" s="335"/>
      <c r="BM59" s="335"/>
      <c r="BN59" s="335"/>
      <c r="BO59" s="335"/>
      <c r="BP59" s="335"/>
      <c r="BQ59" s="335"/>
      <c r="BR59" s="335"/>
      <c r="BS59" s="335"/>
      <c r="BT59" s="335"/>
      <c r="BU59" s="335"/>
      <c r="BV59" s="335"/>
      <c r="BW59" s="335"/>
      <c r="BX59" s="335"/>
      <c r="BY59" s="335"/>
      <c r="BZ59" s="335"/>
      <c r="CA59" s="335"/>
      <c r="CB59" s="335"/>
      <c r="CC59" s="335"/>
      <c r="CD59" s="335"/>
      <c r="CE59" s="335"/>
      <c r="CF59" s="335"/>
      <c r="CG59" s="335"/>
      <c r="CH59" s="335"/>
      <c r="CI59" s="335"/>
      <c r="CJ59" s="335"/>
      <c r="CK59" s="335"/>
      <c r="CL59" s="335"/>
      <c r="CM59" s="335"/>
      <c r="CN59" s="335"/>
      <c r="CO59" s="335"/>
      <c r="CP59" s="335"/>
      <c r="CQ59" s="335"/>
      <c r="CR59" s="335"/>
      <c r="CS59" s="335"/>
      <c r="CT59" s="335"/>
      <c r="CU59" s="335"/>
      <c r="CV59" s="335"/>
      <c r="CW59" s="335"/>
      <c r="CX59" s="335"/>
      <c r="CY59" s="335"/>
      <c r="CZ59" s="335"/>
      <c r="DA59" s="335"/>
      <c r="DB59" s="335"/>
      <c r="DC59" s="335"/>
      <c r="DD59" s="335"/>
      <c r="DE59" s="335"/>
      <c r="DF59" s="335"/>
      <c r="DG59" s="335"/>
      <c r="DH59" s="335"/>
      <c r="DI59" s="335"/>
      <c r="DJ59" s="335"/>
      <c r="DK59" s="335"/>
      <c r="DL59" s="335"/>
      <c r="DM59" s="335"/>
      <c r="DN59" s="335"/>
      <c r="DO59" s="335"/>
      <c r="DP59" s="335"/>
      <c r="DQ59" s="335"/>
      <c r="DR59" s="335"/>
      <c r="DS59" s="335"/>
      <c r="DT59" s="335"/>
      <c r="DU59" s="335"/>
      <c r="DV59" s="335"/>
      <c r="DW59" s="335"/>
      <c r="DX59" s="335"/>
      <c r="DY59" s="335"/>
      <c r="DZ59" s="335"/>
      <c r="EA59" s="335"/>
      <c r="EB59" s="335"/>
      <c r="EC59" s="335"/>
      <c r="ED59" s="335"/>
      <c r="EE59" s="335"/>
      <c r="EF59" s="335"/>
      <c r="EG59" s="335"/>
      <c r="EH59" s="335"/>
      <c r="EI59" s="335"/>
      <c r="EJ59" s="335"/>
      <c r="EK59" s="335"/>
      <c r="EL59" s="335"/>
      <c r="EM59" s="335"/>
      <c r="EN59" s="335"/>
      <c r="EO59" s="335"/>
      <c r="EP59" s="335"/>
      <c r="EQ59" s="335"/>
      <c r="ER59" s="335"/>
      <c r="ES59" s="335"/>
      <c r="ET59" s="335"/>
      <c r="EU59" s="335"/>
      <c r="EV59" s="335"/>
      <c r="EW59" s="335"/>
      <c r="EX59" s="335"/>
      <c r="EY59" s="335"/>
      <c r="EZ59" s="335"/>
      <c r="FA59" s="335"/>
      <c r="FB59" s="335"/>
      <c r="FC59" s="335"/>
      <c r="FD59" s="335"/>
      <c r="FE59" s="335"/>
      <c r="FF59" s="335"/>
      <c r="FG59" s="335"/>
      <c r="FH59" s="335"/>
      <c r="FI59" s="335"/>
      <c r="FJ59" s="335"/>
      <c r="FK59" s="335"/>
      <c r="FL59" s="335"/>
      <c r="FM59" s="335"/>
      <c r="FN59" s="335"/>
      <c r="FO59" s="335"/>
      <c r="FP59" s="335"/>
      <c r="FQ59" s="335"/>
      <c r="FR59" s="335"/>
      <c r="FS59" s="335"/>
      <c r="FT59" s="335"/>
      <c r="FU59" s="335"/>
      <c r="FV59" s="335"/>
      <c r="FW59" s="335"/>
      <c r="FX59" s="335"/>
      <c r="FY59" s="335"/>
      <c r="FZ59" s="335"/>
      <c r="GA59" s="335"/>
      <c r="GB59" s="335"/>
      <c r="GC59" s="335"/>
      <c r="GD59" s="335"/>
      <c r="GE59" s="335"/>
      <c r="GF59" s="335"/>
      <c r="GG59" s="335"/>
      <c r="GH59" s="335"/>
      <c r="GI59" s="335"/>
      <c r="GJ59" s="335"/>
      <c r="GK59" s="335"/>
      <c r="GL59" s="335"/>
      <c r="GM59" s="335"/>
      <c r="GN59" s="335"/>
      <c r="GO59" s="335"/>
      <c r="GP59" s="335"/>
      <c r="GQ59" s="335"/>
      <c r="GR59" s="335"/>
      <c r="GS59" s="335"/>
      <c r="GT59" s="335"/>
      <c r="GU59" s="335"/>
      <c r="GV59" s="335"/>
      <c r="GW59" s="335"/>
      <c r="GX59" s="335"/>
      <c r="GY59" s="335"/>
      <c r="GZ59" s="335"/>
      <c r="HA59" s="335"/>
      <c r="HB59" s="335"/>
      <c r="HC59" s="335"/>
      <c r="HD59" s="335"/>
      <c r="HE59" s="335"/>
      <c r="HF59" s="335"/>
      <c r="HG59" s="335"/>
      <c r="HH59" s="335"/>
      <c r="HI59" s="335"/>
      <c r="HJ59" s="335"/>
      <c r="HK59" s="335"/>
      <c r="HL59" s="335"/>
      <c r="HM59" s="335"/>
    </row>
    <row r="60" spans="1:236" x14ac:dyDescent="0.25">
      <c r="A60" s="383" t="s">
        <v>93</v>
      </c>
      <c r="B60" s="335"/>
      <c r="C60" s="335"/>
      <c r="D60" s="335"/>
      <c r="E60" s="335"/>
      <c r="F60" s="335"/>
      <c r="G60" s="335"/>
      <c r="H60" s="335"/>
      <c r="I60" s="335"/>
      <c r="J60" s="335"/>
      <c r="K60" s="335"/>
      <c r="L60" s="335"/>
      <c r="M60" s="335"/>
      <c r="N60" s="335"/>
      <c r="O60" s="377">
        <f>O21+O55</f>
        <v>1119.08</v>
      </c>
      <c r="Q60" s="383"/>
      <c r="R60" s="383"/>
      <c r="S60" s="383"/>
      <c r="T60" s="416"/>
      <c r="U60" s="335"/>
      <c r="V60" s="335"/>
      <c r="W60" s="335"/>
      <c r="X60" s="335"/>
      <c r="Y60" s="335"/>
      <c r="Z60" s="335"/>
      <c r="AA60" s="335"/>
      <c r="AB60" s="335"/>
      <c r="AC60" s="335"/>
      <c r="AD60" s="335"/>
      <c r="AE60" s="335"/>
      <c r="AF60" s="335"/>
      <c r="AG60" s="335"/>
      <c r="AH60" s="335"/>
      <c r="AI60" s="335"/>
      <c r="AJ60" s="335"/>
      <c r="AK60" s="335"/>
      <c r="AL60" s="335"/>
      <c r="AM60" s="335"/>
      <c r="AN60" s="335"/>
      <c r="AO60" s="335"/>
      <c r="AP60" s="335"/>
      <c r="AQ60" s="335"/>
      <c r="AR60" s="335"/>
      <c r="AS60" s="335"/>
      <c r="AT60" s="335"/>
      <c r="AU60" s="335"/>
      <c r="AV60" s="335"/>
      <c r="AW60" s="335"/>
      <c r="AX60" s="335"/>
      <c r="AY60" s="335"/>
      <c r="AZ60" s="335"/>
      <c r="BA60" s="335"/>
      <c r="BB60" s="335"/>
      <c r="BC60" s="335"/>
      <c r="BD60" s="335"/>
      <c r="BE60" s="335"/>
      <c r="BF60" s="335"/>
      <c r="BG60" s="335"/>
      <c r="BH60" s="335"/>
      <c r="BI60" s="335"/>
      <c r="BJ60" s="335"/>
      <c r="BK60" s="335"/>
      <c r="BL60" s="335"/>
      <c r="BM60" s="335"/>
      <c r="BN60" s="335"/>
      <c r="BO60" s="335"/>
      <c r="BP60" s="335"/>
      <c r="BQ60" s="335"/>
      <c r="BR60" s="335"/>
      <c r="BS60" s="335"/>
      <c r="BT60" s="335"/>
      <c r="BU60" s="335"/>
      <c r="BV60" s="335"/>
      <c r="BW60" s="335"/>
      <c r="BX60" s="335"/>
      <c r="BY60" s="335"/>
      <c r="BZ60" s="335"/>
      <c r="CA60" s="335"/>
      <c r="CB60" s="335"/>
      <c r="CC60" s="335"/>
      <c r="CD60" s="335"/>
      <c r="CE60" s="335"/>
      <c r="CF60" s="335"/>
      <c r="CG60" s="335"/>
      <c r="CH60" s="335"/>
      <c r="CI60" s="335"/>
      <c r="CJ60" s="335"/>
      <c r="CK60" s="335"/>
      <c r="CL60" s="335"/>
      <c r="CM60" s="335"/>
      <c r="CN60" s="335"/>
      <c r="CO60" s="335"/>
      <c r="CP60" s="335"/>
      <c r="CQ60" s="335"/>
      <c r="CR60" s="335"/>
      <c r="CS60" s="335"/>
      <c r="CT60" s="335"/>
      <c r="CU60" s="335"/>
      <c r="CV60" s="335"/>
      <c r="CW60" s="335"/>
      <c r="CX60" s="335"/>
      <c r="CY60" s="335"/>
      <c r="CZ60" s="335"/>
      <c r="DA60" s="335"/>
      <c r="DB60" s="335"/>
      <c r="DC60" s="335"/>
      <c r="DD60" s="335"/>
      <c r="DE60" s="335"/>
      <c r="DF60" s="335"/>
      <c r="DG60" s="335"/>
      <c r="DH60" s="335"/>
      <c r="DI60" s="335"/>
      <c r="DJ60" s="335"/>
      <c r="DK60" s="335"/>
      <c r="DL60" s="335"/>
      <c r="DM60" s="335"/>
      <c r="DN60" s="335"/>
      <c r="DO60" s="335"/>
      <c r="DP60" s="335"/>
      <c r="DQ60" s="335"/>
      <c r="DR60" s="335"/>
      <c r="DS60" s="335"/>
      <c r="DT60" s="335"/>
      <c r="DU60" s="335"/>
      <c r="DV60" s="335"/>
      <c r="DW60" s="335"/>
      <c r="DX60" s="335"/>
      <c r="DY60" s="335"/>
      <c r="DZ60" s="335"/>
      <c r="EA60" s="335"/>
      <c r="EB60" s="335"/>
      <c r="EC60" s="335"/>
      <c r="ED60" s="335"/>
      <c r="EE60" s="335"/>
      <c r="EF60" s="335"/>
      <c r="EG60" s="335"/>
      <c r="EH60" s="335"/>
      <c r="EI60" s="335"/>
      <c r="EJ60" s="335"/>
      <c r="EK60" s="335"/>
      <c r="EL60" s="335"/>
      <c r="EM60" s="335"/>
      <c r="EN60" s="335"/>
      <c r="EO60" s="335"/>
      <c r="EP60" s="335"/>
      <c r="EQ60" s="335"/>
      <c r="ER60" s="335"/>
      <c r="ES60" s="335"/>
      <c r="ET60" s="335"/>
      <c r="EU60" s="335"/>
      <c r="EV60" s="335"/>
      <c r="EW60" s="335"/>
      <c r="EX60" s="335"/>
      <c r="EY60" s="335"/>
      <c r="EZ60" s="335"/>
      <c r="FA60" s="335"/>
      <c r="FB60" s="335"/>
      <c r="FC60" s="335"/>
      <c r="FD60" s="335"/>
      <c r="FE60" s="335"/>
      <c r="FF60" s="335"/>
      <c r="FG60" s="335"/>
      <c r="FH60" s="335"/>
      <c r="FI60" s="335"/>
      <c r="FJ60" s="335"/>
      <c r="FK60" s="335"/>
      <c r="FL60" s="335"/>
      <c r="FM60" s="335"/>
      <c r="FN60" s="335"/>
      <c r="FO60" s="335"/>
      <c r="FP60" s="335"/>
      <c r="FQ60" s="335"/>
      <c r="FR60" s="335"/>
      <c r="FS60" s="335"/>
      <c r="FT60" s="335"/>
      <c r="FU60" s="335"/>
      <c r="FV60" s="335"/>
      <c r="FW60" s="335"/>
      <c r="FX60" s="335"/>
      <c r="FY60" s="335"/>
      <c r="FZ60" s="335"/>
      <c r="GA60" s="335"/>
      <c r="GB60" s="335"/>
      <c r="GC60" s="335"/>
      <c r="GD60" s="335"/>
      <c r="GE60" s="335"/>
      <c r="GF60" s="335"/>
      <c r="GG60" s="335"/>
      <c r="GH60" s="335"/>
      <c r="GI60" s="335"/>
      <c r="GJ60" s="335"/>
      <c r="GK60" s="335"/>
      <c r="GL60" s="335"/>
      <c r="GM60" s="335"/>
      <c r="GN60" s="335"/>
      <c r="GO60" s="335"/>
      <c r="GP60" s="335"/>
      <c r="GQ60" s="335"/>
      <c r="GR60" s="335"/>
      <c r="GS60" s="335"/>
      <c r="GT60" s="335"/>
      <c r="GU60" s="335"/>
      <c r="GV60" s="335"/>
      <c r="GW60" s="335"/>
      <c r="GX60" s="335"/>
      <c r="GY60" s="335"/>
      <c r="GZ60" s="335"/>
      <c r="HA60" s="335"/>
      <c r="HB60" s="335"/>
      <c r="HC60" s="335"/>
      <c r="HD60" s="335"/>
      <c r="HE60" s="335"/>
      <c r="HF60" s="335"/>
      <c r="HG60" s="335"/>
      <c r="HH60" s="335"/>
      <c r="HI60" s="335"/>
      <c r="HJ60" s="335"/>
      <c r="HK60" s="335"/>
      <c r="HL60" s="335"/>
      <c r="HM60" s="335"/>
    </row>
    <row r="61" spans="1:236" x14ac:dyDescent="0.25">
      <c r="A61" s="383" t="s">
        <v>15</v>
      </c>
      <c r="B61" s="383"/>
      <c r="C61" s="383"/>
      <c r="D61" s="383"/>
      <c r="E61" s="383"/>
      <c r="F61" s="383"/>
      <c r="G61" s="383"/>
      <c r="H61" s="383"/>
      <c r="I61" s="335"/>
      <c r="J61" s="335"/>
      <c r="K61" s="335"/>
      <c r="L61" s="335"/>
      <c r="M61" s="335"/>
      <c r="Q61" s="335"/>
      <c r="R61" s="335"/>
      <c r="S61" s="335"/>
      <c r="T61" s="335"/>
      <c r="U61" s="335"/>
      <c r="V61" s="335"/>
      <c r="W61" s="335"/>
      <c r="X61" s="335"/>
      <c r="Y61" s="335"/>
      <c r="Z61" s="335"/>
      <c r="AA61" s="335"/>
      <c r="AB61" s="335"/>
      <c r="AC61" s="335"/>
      <c r="AD61" s="335"/>
      <c r="AE61" s="335"/>
      <c r="AF61" s="335"/>
      <c r="AG61" s="335"/>
      <c r="AH61" s="335"/>
      <c r="AI61" s="335"/>
      <c r="AJ61" s="335"/>
      <c r="AK61" s="335"/>
      <c r="AL61" s="335"/>
      <c r="AM61" s="335"/>
      <c r="AN61" s="335"/>
      <c r="AO61" s="335"/>
      <c r="AP61" s="335"/>
      <c r="AQ61" s="335"/>
      <c r="AR61" s="335"/>
      <c r="AS61" s="335"/>
      <c r="AT61" s="335"/>
      <c r="AU61" s="335"/>
      <c r="AV61" s="335"/>
      <c r="AW61" s="335"/>
      <c r="AX61" s="335"/>
      <c r="AY61" s="335"/>
      <c r="AZ61" s="335"/>
      <c r="BA61" s="335"/>
      <c r="BB61" s="335"/>
      <c r="BC61" s="335"/>
      <c r="BD61" s="335"/>
      <c r="BE61" s="335"/>
      <c r="BF61" s="335"/>
      <c r="BG61" s="335"/>
      <c r="BH61" s="335"/>
      <c r="BI61" s="335"/>
      <c r="BJ61" s="335"/>
      <c r="BK61" s="335"/>
      <c r="BL61" s="335"/>
      <c r="BM61" s="335"/>
      <c r="BN61" s="335"/>
      <c r="BO61" s="335"/>
      <c r="BP61" s="335"/>
      <c r="BQ61" s="335"/>
      <c r="BR61" s="335"/>
      <c r="BS61" s="335"/>
      <c r="BT61" s="335"/>
      <c r="BU61" s="335"/>
      <c r="BV61" s="335"/>
      <c r="BW61" s="335"/>
      <c r="BX61" s="335"/>
      <c r="BY61" s="335"/>
      <c r="BZ61" s="335"/>
      <c r="CA61" s="335"/>
      <c r="CB61" s="335"/>
      <c r="CC61" s="335"/>
      <c r="CD61" s="335"/>
      <c r="CE61" s="335"/>
      <c r="CF61" s="335"/>
      <c r="CG61" s="335"/>
      <c r="CH61" s="335"/>
      <c r="CI61" s="335"/>
      <c r="CJ61" s="335"/>
      <c r="CK61" s="335"/>
      <c r="CL61" s="335"/>
      <c r="CM61" s="335"/>
      <c r="CN61" s="335"/>
      <c r="CO61" s="335"/>
      <c r="CP61" s="335"/>
      <c r="CQ61" s="335"/>
      <c r="CR61" s="335"/>
      <c r="CS61" s="335"/>
      <c r="CT61" s="335"/>
      <c r="CU61" s="335"/>
      <c r="CV61" s="335"/>
      <c r="CW61" s="335"/>
      <c r="CX61" s="335"/>
      <c r="CY61" s="335"/>
      <c r="CZ61" s="335"/>
      <c r="DA61" s="335"/>
      <c r="DB61" s="335"/>
      <c r="DC61" s="335"/>
      <c r="DD61" s="335"/>
      <c r="DE61" s="335"/>
      <c r="DF61" s="335"/>
      <c r="DG61" s="335"/>
      <c r="DH61" s="335"/>
      <c r="DI61" s="335"/>
      <c r="DJ61" s="335"/>
      <c r="DK61" s="335"/>
      <c r="DL61" s="335"/>
      <c r="DM61" s="335"/>
      <c r="DN61" s="335"/>
      <c r="DO61" s="335"/>
      <c r="DP61" s="335"/>
      <c r="DQ61" s="335"/>
      <c r="DR61" s="335"/>
      <c r="DS61" s="335"/>
      <c r="DT61" s="335"/>
      <c r="DU61" s="335"/>
      <c r="DV61" s="335"/>
      <c r="DW61" s="335"/>
      <c r="DX61" s="335"/>
      <c r="DY61" s="335"/>
      <c r="DZ61" s="335"/>
      <c r="EA61" s="335"/>
      <c r="EB61" s="335"/>
      <c r="EC61" s="335"/>
      <c r="ED61" s="335"/>
      <c r="EE61" s="335"/>
      <c r="EF61" s="335"/>
      <c r="EG61" s="335"/>
      <c r="EH61" s="335"/>
      <c r="EI61" s="335"/>
      <c r="EJ61" s="335"/>
      <c r="EK61" s="335"/>
      <c r="EL61" s="335"/>
      <c r="EM61" s="335"/>
      <c r="EN61" s="335"/>
      <c r="EO61" s="335"/>
      <c r="EP61" s="335"/>
      <c r="EQ61" s="335"/>
      <c r="ER61" s="335"/>
      <c r="ES61" s="335"/>
      <c r="ET61" s="335"/>
      <c r="EU61" s="335"/>
      <c r="EV61" s="335"/>
      <c r="EW61" s="335"/>
      <c r="EX61" s="335"/>
      <c r="EY61" s="335"/>
      <c r="EZ61" s="335"/>
      <c r="FA61" s="335"/>
      <c r="FB61" s="335"/>
      <c r="FC61" s="335"/>
      <c r="FD61" s="335"/>
      <c r="FE61" s="335"/>
      <c r="FF61" s="335"/>
      <c r="FG61" s="335"/>
      <c r="FH61" s="335"/>
      <c r="FI61" s="335"/>
      <c r="FJ61" s="335"/>
      <c r="FK61" s="335"/>
      <c r="FL61" s="335"/>
      <c r="FM61" s="335"/>
      <c r="FN61" s="335"/>
      <c r="FO61" s="335"/>
      <c r="FP61" s="335"/>
      <c r="FQ61" s="335"/>
      <c r="FR61" s="335"/>
      <c r="FS61" s="335"/>
      <c r="FT61" s="335"/>
      <c r="FU61" s="335"/>
      <c r="FV61" s="335"/>
      <c r="FW61" s="335"/>
      <c r="FX61" s="335"/>
      <c r="FY61" s="335"/>
      <c r="FZ61" s="335"/>
      <c r="GA61" s="335"/>
      <c r="GB61" s="335"/>
      <c r="GC61" s="335"/>
      <c r="GD61" s="335"/>
      <c r="GE61" s="335"/>
      <c r="GF61" s="335"/>
      <c r="GG61" s="335"/>
      <c r="GH61" s="335"/>
      <c r="GI61" s="335"/>
      <c r="GJ61" s="335"/>
      <c r="GK61" s="335"/>
      <c r="GL61" s="335"/>
      <c r="GM61" s="335"/>
      <c r="GN61" s="335"/>
      <c r="GO61" s="335"/>
      <c r="GP61" s="335"/>
      <c r="GQ61" s="335"/>
      <c r="GR61" s="335"/>
      <c r="GS61" s="335"/>
      <c r="GT61" s="335"/>
      <c r="GU61" s="335"/>
      <c r="GV61" s="335"/>
      <c r="GW61" s="335"/>
      <c r="GX61" s="335"/>
      <c r="GY61" s="335"/>
      <c r="GZ61" s="335"/>
      <c r="HA61" s="335"/>
      <c r="HB61" s="335"/>
      <c r="HC61" s="335"/>
      <c r="HD61" s="335"/>
      <c r="HE61" s="335"/>
      <c r="HF61" s="335"/>
      <c r="HG61" s="335"/>
      <c r="HH61" s="335"/>
      <c r="HI61" s="335"/>
      <c r="HJ61" s="335"/>
      <c r="HK61" s="335"/>
      <c r="HL61" s="335"/>
      <c r="HM61" s="335"/>
    </row>
    <row r="62" spans="1:236" x14ac:dyDescent="0.25">
      <c r="A62" s="346" t="s">
        <v>117</v>
      </c>
      <c r="O62" s="422">
        <f>IF($D$17&lt;0,O57,IF(O57&gt;O60,O57,O60))</f>
        <v>1119.08</v>
      </c>
      <c r="P62" s="423"/>
      <c r="Q62" s="335"/>
      <c r="R62" s="335"/>
      <c r="S62" s="335"/>
      <c r="T62" s="335"/>
      <c r="U62" s="335"/>
      <c r="V62" s="335"/>
      <c r="W62" s="335"/>
      <c r="X62" s="335"/>
      <c r="Y62" s="335"/>
      <c r="Z62" s="335"/>
      <c r="AA62" s="335"/>
      <c r="AB62" s="335"/>
      <c r="AC62" s="335"/>
      <c r="AD62" s="335"/>
      <c r="AE62" s="335"/>
      <c r="AF62" s="335"/>
      <c r="AG62" s="335"/>
      <c r="AH62" s="335"/>
      <c r="AI62" s="335"/>
      <c r="AJ62" s="335"/>
      <c r="AK62" s="335"/>
      <c r="AL62" s="335"/>
      <c r="AM62" s="335"/>
      <c r="AN62" s="335"/>
      <c r="AO62" s="335"/>
      <c r="AP62" s="335"/>
      <c r="AQ62" s="335"/>
      <c r="AR62" s="335"/>
      <c r="AS62" s="335"/>
      <c r="AT62" s="335"/>
      <c r="AU62" s="335"/>
      <c r="AV62" s="335"/>
      <c r="AW62" s="335"/>
      <c r="AX62" s="335"/>
      <c r="AY62" s="335"/>
      <c r="AZ62" s="335"/>
      <c r="BA62" s="335"/>
      <c r="BB62" s="335"/>
      <c r="BC62" s="335"/>
      <c r="BD62" s="335"/>
      <c r="BE62" s="335"/>
      <c r="BF62" s="335"/>
      <c r="BG62" s="335"/>
      <c r="BH62" s="335"/>
      <c r="BI62" s="335"/>
      <c r="BJ62" s="335"/>
      <c r="BK62" s="335"/>
      <c r="BL62" s="335"/>
      <c r="BM62" s="335"/>
      <c r="BN62" s="335"/>
      <c r="BO62" s="335"/>
      <c r="BP62" s="335"/>
      <c r="BQ62" s="335"/>
      <c r="BR62" s="335"/>
      <c r="BS62" s="335"/>
      <c r="BT62" s="335"/>
      <c r="BU62" s="335"/>
      <c r="BV62" s="335"/>
      <c r="BW62" s="335"/>
      <c r="BX62" s="335"/>
      <c r="BY62" s="335"/>
      <c r="BZ62" s="335"/>
      <c r="CA62" s="335"/>
      <c r="CB62" s="335"/>
      <c r="CC62" s="335"/>
      <c r="CD62" s="335"/>
      <c r="CE62" s="335"/>
      <c r="CF62" s="335"/>
      <c r="CG62" s="335"/>
      <c r="CH62" s="335"/>
      <c r="CI62" s="335"/>
      <c r="CJ62" s="335"/>
      <c r="CK62" s="335"/>
      <c r="CL62" s="335"/>
      <c r="CM62" s="335"/>
      <c r="CN62" s="335"/>
      <c r="CO62" s="335"/>
      <c r="CP62" s="335"/>
      <c r="CQ62" s="335"/>
      <c r="CR62" s="335"/>
      <c r="CS62" s="335"/>
      <c r="CT62" s="335"/>
      <c r="CU62" s="335"/>
      <c r="CV62" s="335"/>
      <c r="CW62" s="335"/>
      <c r="CX62" s="335"/>
      <c r="CY62" s="335"/>
      <c r="CZ62" s="335"/>
      <c r="DA62" s="335"/>
      <c r="DB62" s="335"/>
      <c r="DC62" s="335"/>
      <c r="DD62" s="335"/>
      <c r="DE62" s="335"/>
      <c r="DF62" s="335"/>
      <c r="DG62" s="335"/>
      <c r="DH62" s="335"/>
      <c r="DI62" s="335"/>
      <c r="DJ62" s="335"/>
      <c r="DK62" s="335"/>
      <c r="DL62" s="335"/>
      <c r="DM62" s="335"/>
      <c r="DN62" s="335"/>
      <c r="DO62" s="335"/>
      <c r="DP62" s="335"/>
      <c r="DQ62" s="335"/>
      <c r="DR62" s="335"/>
      <c r="DS62" s="335"/>
      <c r="DT62" s="335"/>
      <c r="DU62" s="335"/>
      <c r="DV62" s="335"/>
      <c r="DW62" s="335"/>
      <c r="DX62" s="335"/>
      <c r="DY62" s="335"/>
      <c r="DZ62" s="335"/>
      <c r="EA62" s="335"/>
      <c r="EB62" s="335"/>
      <c r="EC62" s="335"/>
      <c r="ED62" s="335"/>
      <c r="EE62" s="335"/>
      <c r="EF62" s="335"/>
      <c r="EG62" s="335"/>
      <c r="EH62" s="335"/>
      <c r="EI62" s="335"/>
      <c r="EJ62" s="335"/>
      <c r="EK62" s="335"/>
      <c r="EL62" s="335"/>
      <c r="EM62" s="335"/>
      <c r="EN62" s="335"/>
      <c r="EO62" s="335"/>
      <c r="EP62" s="335"/>
      <c r="EQ62" s="335"/>
      <c r="ER62" s="335"/>
      <c r="ES62" s="335"/>
      <c r="ET62" s="335"/>
      <c r="EU62" s="335"/>
      <c r="EV62" s="335"/>
      <c r="EW62" s="335"/>
      <c r="EX62" s="335"/>
      <c r="EY62" s="335"/>
      <c r="EZ62" s="335"/>
      <c r="FA62" s="335"/>
      <c r="FB62" s="335"/>
      <c r="FC62" s="335"/>
      <c r="FD62" s="335"/>
      <c r="FE62" s="335"/>
      <c r="FF62" s="335"/>
      <c r="FG62" s="335"/>
      <c r="FH62" s="335"/>
      <c r="FI62" s="335"/>
      <c r="FJ62" s="335"/>
      <c r="FK62" s="335"/>
      <c r="FL62" s="335"/>
      <c r="FM62" s="335"/>
      <c r="FN62" s="335"/>
      <c r="FO62" s="335"/>
      <c r="FP62" s="335"/>
      <c r="FQ62" s="335"/>
      <c r="FR62" s="335"/>
      <c r="FS62" s="335"/>
      <c r="FT62" s="335"/>
      <c r="FU62" s="335"/>
      <c r="FV62" s="335"/>
      <c r="FW62" s="335"/>
      <c r="FX62" s="335"/>
      <c r="FY62" s="335"/>
      <c r="FZ62" s="335"/>
      <c r="GA62" s="335"/>
      <c r="GB62" s="335"/>
      <c r="GC62" s="335"/>
      <c r="GD62" s="335"/>
      <c r="GE62" s="335"/>
      <c r="GF62" s="335"/>
      <c r="GG62" s="335"/>
      <c r="GH62" s="335"/>
      <c r="GI62" s="335"/>
      <c r="GJ62" s="335"/>
      <c r="GK62" s="335"/>
      <c r="GL62" s="335"/>
      <c r="GM62" s="335"/>
      <c r="GN62" s="335"/>
      <c r="GO62" s="335"/>
      <c r="GP62" s="335"/>
      <c r="GQ62" s="335"/>
      <c r="GR62" s="335"/>
      <c r="GS62" s="335"/>
      <c r="GT62" s="335"/>
      <c r="GU62" s="335"/>
      <c r="GV62" s="335"/>
      <c r="GW62" s="335"/>
      <c r="GX62" s="335"/>
      <c r="GY62" s="335"/>
      <c r="GZ62" s="335"/>
      <c r="HA62" s="335"/>
      <c r="HB62" s="335"/>
      <c r="HC62" s="335"/>
      <c r="HD62" s="335"/>
      <c r="HE62" s="335"/>
      <c r="HF62" s="335"/>
      <c r="HG62" s="335"/>
      <c r="HH62" s="335"/>
      <c r="HI62" s="335"/>
      <c r="HJ62" s="335"/>
      <c r="HK62" s="335"/>
      <c r="HL62" s="335"/>
      <c r="HM62" s="335"/>
    </row>
    <row r="63" spans="1:236" ht="15" customHeight="1" x14ac:dyDescent="0.25">
      <c r="A63" s="346"/>
      <c r="O63" s="422"/>
      <c r="P63" s="423"/>
      <c r="Q63" s="335"/>
      <c r="R63" s="335"/>
      <c r="S63" s="335"/>
      <c r="T63" s="335"/>
      <c r="U63" s="335"/>
      <c r="V63" s="335"/>
      <c r="W63" s="335"/>
      <c r="X63" s="335"/>
      <c r="Y63" s="335"/>
      <c r="Z63" s="335"/>
      <c r="AA63" s="335"/>
      <c r="AB63" s="335"/>
      <c r="AC63" s="335"/>
      <c r="AD63" s="335"/>
      <c r="AE63" s="335"/>
      <c r="AF63" s="335"/>
      <c r="AG63" s="335"/>
      <c r="AH63" s="335"/>
      <c r="AI63" s="335"/>
      <c r="AJ63" s="335"/>
      <c r="AK63" s="335"/>
      <c r="AL63" s="335"/>
      <c r="AM63" s="335"/>
      <c r="AN63" s="335"/>
      <c r="AO63" s="335"/>
      <c r="AP63" s="335"/>
      <c r="AQ63" s="335"/>
      <c r="AR63" s="335"/>
      <c r="AS63" s="335"/>
      <c r="AT63" s="335"/>
      <c r="AU63" s="335"/>
      <c r="AV63" s="335"/>
      <c r="AW63" s="335"/>
      <c r="AX63" s="335"/>
      <c r="AY63" s="335"/>
      <c r="AZ63" s="335"/>
      <c r="BA63" s="335"/>
      <c r="BB63" s="335"/>
      <c r="BC63" s="335"/>
      <c r="BD63" s="335"/>
      <c r="BE63" s="335"/>
      <c r="BF63" s="335"/>
      <c r="BG63" s="335"/>
      <c r="BH63" s="335"/>
      <c r="BI63" s="335"/>
      <c r="BJ63" s="335"/>
      <c r="BK63" s="335"/>
      <c r="BL63" s="335"/>
      <c r="BM63" s="335"/>
      <c r="BN63" s="335"/>
      <c r="BO63" s="335"/>
      <c r="BP63" s="335"/>
      <c r="BQ63" s="335"/>
      <c r="BR63" s="335"/>
      <c r="BS63" s="335"/>
      <c r="BT63" s="335"/>
      <c r="BU63" s="335"/>
      <c r="BV63" s="335"/>
      <c r="BW63" s="335"/>
      <c r="BX63" s="335"/>
      <c r="BY63" s="335"/>
      <c r="BZ63" s="335"/>
      <c r="CA63" s="335"/>
      <c r="CB63" s="335"/>
      <c r="CC63" s="335"/>
      <c r="CD63" s="335"/>
      <c r="CE63" s="335"/>
      <c r="CF63" s="335"/>
      <c r="CG63" s="335"/>
      <c r="CH63" s="335"/>
      <c r="CI63" s="335"/>
      <c r="CJ63" s="335"/>
      <c r="CK63" s="335"/>
      <c r="CL63" s="335"/>
      <c r="CM63" s="335"/>
      <c r="CN63" s="335"/>
      <c r="CO63" s="335"/>
      <c r="CP63" s="335"/>
      <c r="CQ63" s="335"/>
      <c r="CR63" s="335"/>
      <c r="CS63" s="335"/>
      <c r="CT63" s="335"/>
      <c r="CU63" s="335"/>
      <c r="CV63" s="335"/>
      <c r="CW63" s="335"/>
      <c r="CX63" s="335"/>
      <c r="CY63" s="335"/>
      <c r="CZ63" s="335"/>
      <c r="DA63" s="335"/>
      <c r="DB63" s="335"/>
      <c r="DC63" s="335"/>
      <c r="DD63" s="335"/>
      <c r="DE63" s="335"/>
      <c r="DF63" s="335"/>
      <c r="DG63" s="335"/>
      <c r="DH63" s="335"/>
      <c r="DI63" s="335"/>
      <c r="DJ63" s="335"/>
      <c r="DK63" s="335"/>
      <c r="DL63" s="335"/>
      <c r="DM63" s="335"/>
      <c r="DN63" s="335"/>
      <c r="DO63" s="335"/>
      <c r="DP63" s="335"/>
      <c r="DQ63" s="335"/>
      <c r="DR63" s="335"/>
      <c r="DS63" s="335"/>
      <c r="DT63" s="335"/>
      <c r="DU63" s="335"/>
      <c r="DV63" s="335"/>
      <c r="DW63" s="335"/>
      <c r="DX63" s="335"/>
      <c r="DY63" s="335"/>
      <c r="DZ63" s="335"/>
      <c r="EA63" s="335"/>
      <c r="EB63" s="335"/>
      <c r="EC63" s="335"/>
      <c r="ED63" s="335"/>
      <c r="EE63" s="335"/>
      <c r="EF63" s="335"/>
      <c r="EG63" s="335"/>
      <c r="EH63" s="335"/>
      <c r="EI63" s="335"/>
      <c r="EJ63" s="335"/>
      <c r="EK63" s="335"/>
      <c r="EL63" s="335"/>
      <c r="EM63" s="335"/>
      <c r="EN63" s="335"/>
      <c r="EO63" s="335"/>
      <c r="EP63" s="335"/>
      <c r="EQ63" s="335"/>
      <c r="ER63" s="335"/>
      <c r="ES63" s="335"/>
      <c r="ET63" s="335"/>
      <c r="EU63" s="335"/>
      <c r="EV63" s="335"/>
      <c r="EW63" s="335"/>
      <c r="EX63" s="335"/>
      <c r="EY63" s="335"/>
      <c r="EZ63" s="335"/>
      <c r="FA63" s="335"/>
      <c r="FB63" s="335"/>
      <c r="FC63" s="335"/>
      <c r="FD63" s="335"/>
      <c r="FE63" s="335"/>
      <c r="FF63" s="335"/>
      <c r="FG63" s="335"/>
      <c r="FH63" s="335"/>
      <c r="FI63" s="335"/>
      <c r="FJ63" s="335"/>
      <c r="FK63" s="335"/>
      <c r="FL63" s="335"/>
      <c r="FM63" s="335"/>
      <c r="FN63" s="335"/>
      <c r="FO63" s="335"/>
      <c r="FP63" s="335"/>
      <c r="FQ63" s="335"/>
      <c r="FR63" s="335"/>
      <c r="FS63" s="335"/>
      <c r="FT63" s="335"/>
      <c r="FU63" s="335"/>
      <c r="FV63" s="335"/>
      <c r="FW63" s="335"/>
      <c r="FX63" s="335"/>
      <c r="FY63" s="335"/>
      <c r="FZ63" s="335"/>
      <c r="GA63" s="335"/>
      <c r="GB63" s="335"/>
      <c r="GC63" s="335"/>
      <c r="GD63" s="335"/>
      <c r="GE63" s="335"/>
      <c r="GF63" s="335"/>
      <c r="GG63" s="335"/>
      <c r="GH63" s="335"/>
      <c r="GI63" s="335"/>
      <c r="GJ63" s="335"/>
      <c r="GK63" s="335"/>
      <c r="GL63" s="335"/>
      <c r="GM63" s="335"/>
      <c r="GN63" s="335"/>
      <c r="GO63" s="335"/>
      <c r="GP63" s="335"/>
      <c r="GQ63" s="335"/>
      <c r="GR63" s="335"/>
      <c r="GS63" s="335"/>
      <c r="GT63" s="335"/>
      <c r="GU63" s="335"/>
      <c r="GV63" s="335"/>
      <c r="GW63" s="335"/>
      <c r="GX63" s="335"/>
      <c r="GY63" s="335"/>
      <c r="GZ63" s="335"/>
      <c r="HA63" s="335"/>
      <c r="HB63" s="335"/>
      <c r="HC63" s="335"/>
      <c r="HD63" s="335"/>
      <c r="HE63" s="335"/>
      <c r="HF63" s="335"/>
      <c r="HG63" s="335"/>
      <c r="HH63" s="335"/>
      <c r="HI63" s="335"/>
      <c r="HJ63" s="335"/>
      <c r="HK63" s="335"/>
      <c r="HL63" s="335"/>
      <c r="HM63" s="335"/>
      <c r="HN63" s="335"/>
      <c r="HO63" s="335"/>
      <c r="HP63" s="335"/>
      <c r="HQ63" s="335"/>
      <c r="HR63" s="335"/>
      <c r="HS63" s="335"/>
      <c r="HT63" s="335"/>
      <c r="HU63" s="335"/>
      <c r="HV63" s="335"/>
      <c r="HW63" s="335"/>
      <c r="HX63" s="335"/>
      <c r="HY63" s="335"/>
      <c r="HZ63" s="335"/>
      <c r="IA63" s="335"/>
      <c r="IB63" s="335"/>
    </row>
    <row r="64" spans="1:236" x14ac:dyDescent="0.25">
      <c r="A64" s="346"/>
      <c r="B64" s="383"/>
      <c r="C64" s="383"/>
      <c r="D64" s="383"/>
      <c r="E64" s="383"/>
      <c r="F64" s="383"/>
      <c r="G64" s="383"/>
      <c r="H64" s="383"/>
      <c r="I64" s="383" t="s">
        <v>121</v>
      </c>
      <c r="J64" s="383"/>
      <c r="K64" s="383"/>
      <c r="L64" s="424"/>
      <c r="M64" s="424"/>
      <c r="N64" s="424"/>
      <c r="O64" s="424">
        <f>ROUND(IF($C$15&lt;1,0,O57/($C$15*100)*10000),2)</f>
        <v>0</v>
      </c>
      <c r="P64" s="369" t="s">
        <v>87</v>
      </c>
      <c r="Q64" s="335"/>
      <c r="R64" s="335"/>
      <c r="S64" s="335"/>
      <c r="T64" s="335"/>
      <c r="U64" s="335"/>
      <c r="V64" s="335"/>
      <c r="W64" s="335"/>
      <c r="X64" s="335"/>
      <c r="Y64" s="335"/>
      <c r="Z64" s="335"/>
      <c r="AA64" s="335"/>
      <c r="AB64" s="335"/>
      <c r="AC64" s="335"/>
      <c r="AD64" s="335"/>
      <c r="AE64" s="335"/>
      <c r="AF64" s="335"/>
      <c r="AG64" s="335"/>
      <c r="AH64" s="335"/>
      <c r="AI64" s="335"/>
      <c r="AJ64" s="335"/>
      <c r="AK64" s="335"/>
      <c r="AL64" s="335"/>
      <c r="AM64" s="335"/>
      <c r="AN64" s="335"/>
      <c r="AO64" s="335"/>
      <c r="AP64" s="335"/>
      <c r="AQ64" s="335"/>
      <c r="AR64" s="335"/>
      <c r="AS64" s="335"/>
      <c r="AT64" s="335"/>
      <c r="HE64" s="335"/>
      <c r="HF64" s="335"/>
      <c r="HG64" s="335"/>
      <c r="HH64" s="335"/>
      <c r="HI64" s="335"/>
      <c r="HJ64" s="335"/>
      <c r="HK64" s="335"/>
      <c r="HL64" s="335"/>
      <c r="HM64" s="335"/>
      <c r="HN64" s="335"/>
    </row>
    <row r="65" spans="2:37" x14ac:dyDescent="0.25">
      <c r="B65" s="335"/>
      <c r="C65" s="335"/>
      <c r="D65" s="335"/>
      <c r="E65" s="335"/>
      <c r="F65" s="335"/>
      <c r="G65" s="335"/>
      <c r="H65" s="443"/>
      <c r="I65" s="425" t="s">
        <v>190</v>
      </c>
      <c r="J65" s="335"/>
      <c r="K65" s="335"/>
      <c r="L65" s="335"/>
      <c r="M65" s="335"/>
      <c r="N65" s="335"/>
      <c r="O65" s="426">
        <f>ROUND(IF($C$15&lt;1,0,(L57)/($C$15*100)*10000),2)</f>
        <v>0</v>
      </c>
      <c r="P65" s="338" t="s">
        <v>87</v>
      </c>
      <c r="Q65" s="335"/>
      <c r="R65" s="335"/>
      <c r="S65" s="335"/>
      <c r="T65" s="335"/>
      <c r="U65" s="335"/>
      <c r="V65" s="335"/>
      <c r="W65" s="335"/>
      <c r="X65" s="335"/>
      <c r="Y65" s="335"/>
      <c r="Z65" s="335"/>
      <c r="AA65" s="335"/>
      <c r="AB65" s="335"/>
      <c r="AC65" s="335"/>
      <c r="AD65" s="335"/>
      <c r="AE65" s="335"/>
      <c r="AF65" s="335"/>
      <c r="AG65" s="335"/>
      <c r="AH65" s="335"/>
      <c r="AI65" s="335"/>
      <c r="AJ65" s="335"/>
      <c r="AK65" s="335"/>
    </row>
  </sheetData>
  <sheetProtection algorithmName="SHA-512" hashValue="dOLTvJ+JmuXB7Xp6tOxCsxX8lFUa7C1gZR2T73TNxxF+ridbrMTE4UpJ7Wx8yqyIMJ6NYwf3E4j5HgCT9ptqdA==" saltValue="MFsKnWLrRO+i9lF4h9R81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7937" r:id="rId3" name="Button 1">
              <controlPr defaultSize="0" print="0" autoFill="0" autoPict="0" macro="[0]!Info">
                <anchor moveWithCells="1">
                  <from>
                    <xdr:col>0</xdr:col>
                    <xdr:colOff>68580</xdr:colOff>
                    <xdr:row>0</xdr:row>
                    <xdr:rowOff>38100</xdr:rowOff>
                  </from>
                  <to>
                    <xdr:col>0</xdr:col>
                    <xdr:colOff>571500</xdr:colOff>
                    <xdr:row>3</xdr:row>
                    <xdr:rowOff>45720</xdr:rowOff>
                  </to>
                </anchor>
              </controlPr>
            </control>
          </mc:Choice>
        </mc:AlternateContent>
        <mc:AlternateContent xmlns:mc="http://schemas.openxmlformats.org/markup-compatibility/2006">
          <mc:Choice Requires="x14">
            <control shapeId="167938" r:id="rId4" name="Button 2">
              <controlPr defaultSize="0" print="0" autoFill="0" autoPict="0" macro="[0]!Info">
                <anchor moveWithCells="1">
                  <from>
                    <xdr:col>15</xdr:col>
                    <xdr:colOff>297180</xdr:colOff>
                    <xdr:row>72</xdr:row>
                    <xdr:rowOff>76200</xdr:rowOff>
                  </from>
                  <to>
                    <xdr:col>15</xdr:col>
                    <xdr:colOff>807720</xdr:colOff>
                    <xdr:row>73</xdr:row>
                    <xdr:rowOff>152400</xdr:rowOff>
                  </to>
                </anchor>
              </controlPr>
            </control>
          </mc:Choice>
        </mc:AlternateContent>
        <mc:AlternateContent xmlns:mc="http://schemas.openxmlformats.org/markup-compatibility/2006">
          <mc:Choice Requires="x14">
            <control shapeId="167939" r:id="rId5" name="Button 3">
              <controlPr defaultSize="0" print="0" autoFill="0" autoPict="0" macro="[0]!Info">
                <anchor moveWithCells="1">
                  <from>
                    <xdr:col>0</xdr:col>
                    <xdr:colOff>68580</xdr:colOff>
                    <xdr:row>0</xdr:row>
                    <xdr:rowOff>76200</xdr:rowOff>
                  </from>
                  <to>
                    <xdr:col>0</xdr:col>
                    <xdr:colOff>579120</xdr:colOff>
                    <xdr:row>3</xdr:row>
                    <xdr:rowOff>114300</xdr:rowOff>
                  </to>
                </anchor>
              </controlPr>
            </control>
          </mc:Choice>
        </mc:AlternateContent>
        <mc:AlternateContent xmlns:mc="http://schemas.openxmlformats.org/markup-compatibility/2006">
          <mc:Choice Requires="x14">
            <control shapeId="167940" r:id="rId6" name="Button 4">
              <controlPr defaultSize="0" print="0" autoFill="0" autoPict="0" macro="[0]!Info">
                <anchor moveWithCells="1">
                  <from>
                    <xdr:col>0</xdr:col>
                    <xdr:colOff>68580</xdr:colOff>
                    <xdr:row>0</xdr:row>
                    <xdr:rowOff>76200</xdr:rowOff>
                  </from>
                  <to>
                    <xdr:col>0</xdr:col>
                    <xdr:colOff>579120</xdr:colOff>
                    <xdr:row>3</xdr:row>
                    <xdr:rowOff>114300</xdr:rowOff>
                  </to>
                </anchor>
              </controlPr>
            </control>
          </mc:Choice>
        </mc:AlternateContent>
        <mc:AlternateContent xmlns:mc="http://schemas.openxmlformats.org/markup-compatibility/2006">
          <mc:Choice Requires="x14">
            <control shapeId="167941" r:id="rId7" name="Button 5">
              <controlPr defaultSize="0" print="0" autoFill="0" autoPict="0" macro="[0]!Info">
                <anchor moveWithCells="1">
                  <from>
                    <xdr:col>0</xdr:col>
                    <xdr:colOff>68580</xdr:colOff>
                    <xdr:row>0</xdr:row>
                    <xdr:rowOff>76200</xdr:rowOff>
                  </from>
                  <to>
                    <xdr:col>0</xdr:col>
                    <xdr:colOff>579120</xdr:colOff>
                    <xdr:row>3</xdr:row>
                    <xdr:rowOff>114300</xdr:rowOff>
                  </to>
                </anchor>
              </controlPr>
            </control>
          </mc:Choice>
        </mc:AlternateContent>
        <mc:AlternateContent xmlns:mc="http://schemas.openxmlformats.org/markup-compatibility/2006">
          <mc:Choice Requires="x14">
            <control shapeId="167942" r:id="rId8" name="Button 6">
              <controlPr defaultSize="0" print="0" autoFill="0" autoPict="0" macro="[0]!Info">
                <anchor moveWithCells="1">
                  <from>
                    <xdr:col>0</xdr:col>
                    <xdr:colOff>68580</xdr:colOff>
                    <xdr:row>0</xdr:row>
                    <xdr:rowOff>76200</xdr:rowOff>
                  </from>
                  <to>
                    <xdr:col>0</xdr:col>
                    <xdr:colOff>579120</xdr:colOff>
                    <xdr:row>3</xdr:row>
                    <xdr:rowOff>114300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J146"/>
  <sheetViews>
    <sheetView topLeftCell="A40" workbookViewId="0">
      <selection activeCell="G60" sqref="G60"/>
    </sheetView>
  </sheetViews>
  <sheetFormatPr defaultRowHeight="13.2" x14ac:dyDescent="0.25"/>
  <cols>
    <col min="1" max="1" width="70.109375" bestFit="1" customWidth="1"/>
    <col min="2" max="2" width="13.44140625" style="276" bestFit="1" customWidth="1"/>
    <col min="3" max="3" width="12.44140625" style="276" customWidth="1"/>
    <col min="4" max="4" width="13.5546875" style="276" bestFit="1" customWidth="1"/>
    <col min="5" max="5" width="11.5546875" style="18" bestFit="1" customWidth="1"/>
    <col min="6" max="6" width="13.5546875" style="18" bestFit="1" customWidth="1"/>
    <col min="7" max="7" width="15.5546875" style="18" customWidth="1"/>
    <col min="8" max="8" width="11.5546875" style="18" bestFit="1" customWidth="1"/>
  </cols>
  <sheetData>
    <row r="1" spans="1:10" x14ac:dyDescent="0.25">
      <c r="A1" s="79" t="s">
        <v>133</v>
      </c>
      <c r="B1" s="305" t="s">
        <v>1</v>
      </c>
      <c r="C1" s="305"/>
      <c r="D1" s="305" t="s">
        <v>7</v>
      </c>
      <c r="E1" s="306" t="s">
        <v>1</v>
      </c>
      <c r="F1" s="306" t="s">
        <v>7</v>
      </c>
    </row>
    <row r="3" spans="1:10" x14ac:dyDescent="0.25">
      <c r="A3" s="25" t="s">
        <v>136</v>
      </c>
    </row>
    <row r="4" spans="1:10" x14ac:dyDescent="0.25">
      <c r="A4" s="145" t="s">
        <v>134</v>
      </c>
      <c r="B4" s="324">
        <v>4.6278999999999999E-3</v>
      </c>
      <c r="C4" s="307"/>
      <c r="D4" s="271">
        <v>45657</v>
      </c>
    </row>
    <row r="5" spans="1:10" x14ac:dyDescent="0.25">
      <c r="A5" s="145" t="s">
        <v>135</v>
      </c>
      <c r="B5" s="324">
        <v>1.7560000000000001E-4</v>
      </c>
      <c r="C5" s="307"/>
      <c r="D5" s="271">
        <v>45657</v>
      </c>
    </row>
    <row r="7" spans="1:10" x14ac:dyDescent="0.25">
      <c r="A7" s="25" t="s">
        <v>137</v>
      </c>
      <c r="D7" s="271">
        <v>44531</v>
      </c>
    </row>
    <row r="8" spans="1:10" x14ac:dyDescent="0.25">
      <c r="A8" s="145" t="s">
        <v>138</v>
      </c>
      <c r="B8" s="308">
        <v>4.6499999999999996E-3</v>
      </c>
      <c r="C8" s="308"/>
      <c r="D8" s="271"/>
    </row>
    <row r="9" spans="1:10" x14ac:dyDescent="0.25">
      <c r="A9" s="227" t="s">
        <v>140</v>
      </c>
      <c r="B9" s="308">
        <v>4.1900000000000001E-3</v>
      </c>
      <c r="C9" s="308"/>
      <c r="D9" s="271"/>
    </row>
    <row r="10" spans="1:10" x14ac:dyDescent="0.25">
      <c r="A10" s="145" t="s">
        <v>139</v>
      </c>
      <c r="B10" s="308">
        <v>3.63E-3</v>
      </c>
      <c r="C10" s="308"/>
      <c r="D10" s="271"/>
    </row>
    <row r="12" spans="1:10" x14ac:dyDescent="0.25">
      <c r="A12" s="133" t="s">
        <v>141</v>
      </c>
      <c r="B12" s="309">
        <v>0</v>
      </c>
      <c r="C12" s="309"/>
      <c r="D12" s="271">
        <v>44531</v>
      </c>
    </row>
    <row r="14" spans="1:10" x14ac:dyDescent="0.25">
      <c r="A14" s="275" t="s">
        <v>158</v>
      </c>
      <c r="B14" s="506"/>
      <c r="C14" s="507"/>
      <c r="D14" s="507"/>
      <c r="G14" s="275"/>
      <c r="H14" s="508"/>
      <c r="I14" s="508"/>
      <c r="J14" s="508"/>
    </row>
    <row r="15" spans="1:10" x14ac:dyDescent="0.25">
      <c r="A15" s="273" t="s">
        <v>278</v>
      </c>
      <c r="B15" s="270">
        <v>0</v>
      </c>
      <c r="C15" s="270"/>
      <c r="D15" s="271">
        <v>45505</v>
      </c>
      <c r="G15" s="273"/>
      <c r="H15" s="270"/>
      <c r="I15" s="270"/>
      <c r="J15" s="271"/>
    </row>
    <row r="16" spans="1:10" x14ac:dyDescent="0.25">
      <c r="A16" s="272" t="s">
        <v>279</v>
      </c>
      <c r="B16" s="270">
        <v>0</v>
      </c>
      <c r="C16" s="270"/>
      <c r="D16" s="271">
        <v>45322</v>
      </c>
    </row>
    <row r="17" spans="1:6" x14ac:dyDescent="0.25">
      <c r="A17" s="18"/>
    </row>
    <row r="18" spans="1:6" x14ac:dyDescent="0.25">
      <c r="A18" s="25" t="s">
        <v>238</v>
      </c>
      <c r="B18" s="319">
        <v>0</v>
      </c>
      <c r="C18" s="271"/>
      <c r="D18" s="271">
        <v>44531</v>
      </c>
      <c r="E18" s="320">
        <v>0</v>
      </c>
      <c r="F18" s="271">
        <v>44531</v>
      </c>
    </row>
    <row r="20" spans="1:6" x14ac:dyDescent="0.25">
      <c r="A20" s="133" t="s">
        <v>178</v>
      </c>
      <c r="B20" s="310" t="s">
        <v>166</v>
      </c>
      <c r="C20" s="310" t="s">
        <v>167</v>
      </c>
    </row>
    <row r="21" spans="1:6" x14ac:dyDescent="0.25">
      <c r="A21" s="227" t="s">
        <v>153</v>
      </c>
      <c r="B21" s="329">
        <v>7.0209999999999995E-2</v>
      </c>
      <c r="C21" s="329">
        <v>7.0209999999999995E-2</v>
      </c>
      <c r="D21" s="315">
        <v>45444</v>
      </c>
    </row>
    <row r="22" spans="1:6" x14ac:dyDescent="0.25">
      <c r="A22" s="288" t="s">
        <v>297</v>
      </c>
      <c r="B22" s="329">
        <v>7.0209999999999995E-2</v>
      </c>
      <c r="C22" s="329">
        <v>7.0209999999999995E-2</v>
      </c>
      <c r="D22" s="315">
        <v>45444</v>
      </c>
    </row>
    <row r="23" spans="1:6" x14ac:dyDescent="0.25">
      <c r="A23" s="227" t="s">
        <v>180</v>
      </c>
      <c r="B23" s="329">
        <v>7.0209999999999995E-2</v>
      </c>
      <c r="C23" s="329">
        <v>7.0209999999999995E-2</v>
      </c>
      <c r="D23" s="315">
        <v>45444</v>
      </c>
    </row>
    <row r="24" spans="1:6" x14ac:dyDescent="0.25">
      <c r="A24" s="227" t="s">
        <v>181</v>
      </c>
      <c r="B24" s="330">
        <v>6.7849999999999994E-2</v>
      </c>
      <c r="C24" s="330">
        <v>6.7849999999999994E-2</v>
      </c>
      <c r="D24" s="315">
        <v>45444</v>
      </c>
    </row>
    <row r="25" spans="1:6" x14ac:dyDescent="0.25">
      <c r="A25" s="227" t="s">
        <v>182</v>
      </c>
      <c r="B25" s="330">
        <v>6.6629999999999995E-2</v>
      </c>
      <c r="C25" s="330">
        <v>6.6629999999999995E-2</v>
      </c>
      <c r="D25" s="315">
        <v>45444</v>
      </c>
    </row>
    <row r="26" spans="1:6" x14ac:dyDescent="0.25">
      <c r="A26" s="145"/>
      <c r="B26" s="270"/>
      <c r="C26" s="270"/>
      <c r="D26" s="271"/>
    </row>
    <row r="27" spans="1:6" x14ac:dyDescent="0.25">
      <c r="A27" s="133" t="s">
        <v>160</v>
      </c>
      <c r="B27" s="310" t="s">
        <v>166</v>
      </c>
      <c r="C27" s="310" t="s">
        <v>167</v>
      </c>
      <c r="D27" s="271"/>
    </row>
    <row r="28" spans="1:6" x14ac:dyDescent="0.25">
      <c r="A28" s="227" t="s">
        <v>188</v>
      </c>
      <c r="B28" s="330">
        <v>3.2000000000000002E-3</v>
      </c>
      <c r="C28" s="307"/>
      <c r="D28" s="315">
        <v>45444</v>
      </c>
    </row>
    <row r="29" spans="1:6" x14ac:dyDescent="0.25">
      <c r="A29" s="145" t="s">
        <v>171</v>
      </c>
      <c r="B29" s="270">
        <v>5.5376999999999996E-3</v>
      </c>
      <c r="C29" s="270"/>
      <c r="D29" s="315">
        <v>45444</v>
      </c>
    </row>
    <row r="30" spans="1:6" x14ac:dyDescent="0.25">
      <c r="A30" s="145" t="s">
        <v>170</v>
      </c>
      <c r="B30" s="270">
        <v>1.8998000000000001E-3</v>
      </c>
      <c r="C30" s="307"/>
      <c r="D30" s="315">
        <v>45444</v>
      </c>
    </row>
    <row r="31" spans="1:6" x14ac:dyDescent="0.25">
      <c r="A31" s="145" t="s">
        <v>223</v>
      </c>
      <c r="B31" s="270">
        <v>2.67383E-2</v>
      </c>
      <c r="C31" s="307"/>
      <c r="D31" s="315">
        <v>45444</v>
      </c>
    </row>
    <row r="32" spans="1:6" x14ac:dyDescent="0.25">
      <c r="A32" s="145" t="s">
        <v>224</v>
      </c>
      <c r="B32" s="270">
        <v>0</v>
      </c>
      <c r="C32" s="307"/>
      <c r="D32" s="315">
        <v>45444</v>
      </c>
    </row>
    <row r="33" spans="1:6" x14ac:dyDescent="0.25">
      <c r="A33" s="145" t="s">
        <v>143</v>
      </c>
      <c r="B33" s="270">
        <v>2.7299999999999998E-3</v>
      </c>
      <c r="C33" s="270"/>
      <c r="D33" s="315">
        <v>45444</v>
      </c>
    </row>
    <row r="34" spans="1:6" x14ac:dyDescent="0.25">
      <c r="A34" s="227" t="s">
        <v>180</v>
      </c>
      <c r="B34" s="270">
        <v>2.65E-3</v>
      </c>
      <c r="C34" s="307"/>
      <c r="D34" s="315">
        <v>45444</v>
      </c>
    </row>
    <row r="35" spans="1:6" x14ac:dyDescent="0.25">
      <c r="A35" s="227" t="s">
        <v>228</v>
      </c>
      <c r="B35" s="270">
        <v>2.28907E-2</v>
      </c>
      <c r="C35" s="307"/>
      <c r="D35" s="315">
        <v>45444</v>
      </c>
    </row>
    <row r="36" spans="1:6" x14ac:dyDescent="0.25">
      <c r="A36" s="227" t="s">
        <v>227</v>
      </c>
      <c r="B36" s="270">
        <v>0</v>
      </c>
      <c r="C36" s="307"/>
      <c r="D36" s="315">
        <v>45444</v>
      </c>
    </row>
    <row r="37" spans="1:6" x14ac:dyDescent="0.25">
      <c r="A37" s="227" t="s">
        <v>181</v>
      </c>
      <c r="B37" s="307">
        <v>2.14E-3</v>
      </c>
      <c r="D37" s="315">
        <v>45444</v>
      </c>
    </row>
    <row r="38" spans="1:6" x14ac:dyDescent="0.25">
      <c r="A38" s="227" t="s">
        <v>182</v>
      </c>
      <c r="B38" s="307">
        <v>1.66E-3</v>
      </c>
      <c r="D38" s="315">
        <v>45444</v>
      </c>
    </row>
    <row r="39" spans="1:6" x14ac:dyDescent="0.25">
      <c r="A39" s="288" t="s">
        <v>294</v>
      </c>
      <c r="B39" s="270">
        <v>8.1709E-3</v>
      </c>
      <c r="D39" s="315">
        <v>45444</v>
      </c>
    </row>
    <row r="40" spans="1:6" x14ac:dyDescent="0.25">
      <c r="A40" s="288" t="s">
        <v>295</v>
      </c>
      <c r="B40" s="307">
        <v>2.7900000000000001E-5</v>
      </c>
      <c r="D40" s="315">
        <v>45444</v>
      </c>
    </row>
    <row r="41" spans="1:6" x14ac:dyDescent="0.25">
      <c r="A41" s="288" t="s">
        <v>334</v>
      </c>
      <c r="B41" s="307">
        <v>3.0709000000000001E-3</v>
      </c>
      <c r="C41" s="276">
        <v>1.325E-3</v>
      </c>
      <c r="D41" s="315">
        <v>45444</v>
      </c>
    </row>
    <row r="42" spans="1:6" x14ac:dyDescent="0.25">
      <c r="A42" s="288" t="s">
        <v>335</v>
      </c>
      <c r="B42" s="307">
        <v>2.5335000000000002E-3</v>
      </c>
      <c r="C42" s="276">
        <v>1.07E-3</v>
      </c>
      <c r="D42" s="315">
        <v>45444</v>
      </c>
    </row>
    <row r="43" spans="1:6" x14ac:dyDescent="0.25">
      <c r="A43" s="288" t="s">
        <v>336</v>
      </c>
      <c r="B43" s="307">
        <v>2.0022E-3</v>
      </c>
      <c r="C43" s="276">
        <v>8.3000000000000001E-4</v>
      </c>
      <c r="D43" s="315">
        <v>45444</v>
      </c>
    </row>
    <row r="44" spans="1:6" x14ac:dyDescent="0.25">
      <c r="A44" s="288"/>
      <c r="B44" s="307"/>
      <c r="D44" s="271"/>
    </row>
    <row r="45" spans="1:6" x14ac:dyDescent="0.25">
      <c r="A45" s="133" t="s">
        <v>183</v>
      </c>
      <c r="B45" s="459">
        <v>-4.1073000000000004E-3</v>
      </c>
      <c r="C45" s="18"/>
      <c r="D45" s="326">
        <v>45747</v>
      </c>
      <c r="E45" s="276"/>
      <c r="F45" s="276"/>
    </row>
    <row r="46" spans="1:6" x14ac:dyDescent="0.25">
      <c r="A46" s="145"/>
      <c r="D46" s="271"/>
      <c r="E46" s="276"/>
      <c r="F46" s="276"/>
    </row>
    <row r="47" spans="1:6" x14ac:dyDescent="0.25">
      <c r="A47" s="133" t="s">
        <v>210</v>
      </c>
      <c r="B47" s="321" t="s">
        <v>213</v>
      </c>
      <c r="C47" s="321" t="s">
        <v>214</v>
      </c>
      <c r="D47" s="321" t="s">
        <v>34</v>
      </c>
      <c r="E47" s="321" t="s">
        <v>215</v>
      </c>
      <c r="F47" s="276"/>
    </row>
    <row r="48" spans="1:6" x14ac:dyDescent="0.25">
      <c r="A48" s="227" t="s">
        <v>211</v>
      </c>
      <c r="B48" s="455">
        <v>1.18</v>
      </c>
      <c r="C48" s="456">
        <v>-0.01</v>
      </c>
      <c r="D48" s="457">
        <f>SUM(B48:C48)</f>
        <v>1.17</v>
      </c>
      <c r="E48" s="323">
        <v>45658</v>
      </c>
      <c r="F48" s="276"/>
    </row>
    <row r="49" spans="1:8" x14ac:dyDescent="0.25">
      <c r="A49" s="227" t="s">
        <v>212</v>
      </c>
      <c r="B49" s="451">
        <v>1.8006999999999999E-3</v>
      </c>
      <c r="C49" s="452">
        <v>0</v>
      </c>
      <c r="D49" s="453">
        <f>SUM(B49:C49)</f>
        <v>1.8006999999999999E-3</v>
      </c>
      <c r="E49" s="323">
        <v>45658</v>
      </c>
      <c r="F49" s="276"/>
    </row>
    <row r="50" spans="1:8" x14ac:dyDescent="0.25">
      <c r="A50" s="227"/>
      <c r="B50" s="292"/>
      <c r="D50" s="271"/>
      <c r="E50" s="276"/>
      <c r="F50" s="276"/>
    </row>
    <row r="51" spans="1:8" x14ac:dyDescent="0.25">
      <c r="A51" s="227"/>
      <c r="B51" s="292"/>
      <c r="D51" s="271"/>
    </row>
    <row r="52" spans="1:8" x14ac:dyDescent="0.25">
      <c r="A52" s="227"/>
      <c r="B52" s="292"/>
      <c r="D52" s="271"/>
    </row>
    <row r="53" spans="1:8" x14ac:dyDescent="0.25">
      <c r="A53" s="145"/>
      <c r="D53" s="271"/>
    </row>
    <row r="54" spans="1:8" x14ac:dyDescent="0.25">
      <c r="A54" s="133" t="s">
        <v>184</v>
      </c>
    </row>
    <row r="55" spans="1:8" x14ac:dyDescent="0.25">
      <c r="A55" s="227" t="s">
        <v>153</v>
      </c>
      <c r="B55" s="83">
        <v>3.5317099999999997E-2</v>
      </c>
      <c r="C55" s="18"/>
      <c r="D55" s="326">
        <v>45747</v>
      </c>
      <c r="F55" s="311" t="s">
        <v>275</v>
      </c>
      <c r="G55" s="84">
        <v>1.9706999999999999E-2</v>
      </c>
      <c r="H55" s="326">
        <v>45747</v>
      </c>
    </row>
    <row r="56" spans="1:8" x14ac:dyDescent="0.25">
      <c r="A56" s="227" t="s">
        <v>179</v>
      </c>
      <c r="B56" s="519">
        <v>1.9706999999999999E-2</v>
      </c>
      <c r="C56" s="18"/>
      <c r="D56" s="326">
        <v>45747</v>
      </c>
      <c r="F56" s="311" t="s">
        <v>276</v>
      </c>
      <c r="G56" s="84">
        <v>2.7207599999999998E-2</v>
      </c>
      <c r="H56" s="326">
        <v>45747</v>
      </c>
    </row>
    <row r="57" spans="1:8" x14ac:dyDescent="0.25">
      <c r="A57" s="227" t="s">
        <v>180</v>
      </c>
      <c r="B57" s="83">
        <v>4.5750000000000001E-4</v>
      </c>
      <c r="C57" s="18"/>
      <c r="D57" s="326">
        <v>45747</v>
      </c>
    </row>
    <row r="58" spans="1:8" x14ac:dyDescent="0.25">
      <c r="A58" s="227" t="s">
        <v>181</v>
      </c>
      <c r="B58" s="83">
        <v>4.4210000000000001E-4</v>
      </c>
      <c r="C58" s="18"/>
      <c r="D58" s="326">
        <v>45747</v>
      </c>
    </row>
    <row r="59" spans="1:8" x14ac:dyDescent="0.25">
      <c r="A59" s="227" t="s">
        <v>182</v>
      </c>
      <c r="B59" s="83">
        <v>4.3409999999999998E-4</v>
      </c>
      <c r="C59" s="18"/>
      <c r="D59" s="326">
        <v>45747</v>
      </c>
    </row>
    <row r="60" spans="1:8" x14ac:dyDescent="0.25">
      <c r="B60" s="18"/>
    </row>
    <row r="61" spans="1:8" x14ac:dyDescent="0.25">
      <c r="A61" s="133" t="s">
        <v>185</v>
      </c>
      <c r="B61" s="18"/>
    </row>
    <row r="62" spans="1:8" x14ac:dyDescent="0.25">
      <c r="A62" s="227" t="s">
        <v>180</v>
      </c>
      <c r="B62" s="105">
        <v>6.95</v>
      </c>
      <c r="C62" s="18"/>
      <c r="D62" s="326">
        <v>45747</v>
      </c>
    </row>
    <row r="63" spans="1:8" x14ac:dyDescent="0.25">
      <c r="A63" s="227" t="s">
        <v>181</v>
      </c>
      <c r="B63" s="105">
        <v>8.59</v>
      </c>
      <c r="C63" s="18"/>
      <c r="D63" s="326">
        <v>45747</v>
      </c>
    </row>
    <row r="64" spans="1:8" x14ac:dyDescent="0.25">
      <c r="A64" s="227" t="s">
        <v>182</v>
      </c>
      <c r="B64" s="105">
        <v>7.72</v>
      </c>
      <c r="C64" s="18"/>
      <c r="D64" s="326">
        <v>45747</v>
      </c>
    </row>
    <row r="65" spans="1:4" x14ac:dyDescent="0.25">
      <c r="A65" s="145"/>
      <c r="D65" s="271"/>
    </row>
    <row r="66" spans="1:4" x14ac:dyDescent="0.25">
      <c r="A66" s="133" t="s">
        <v>337</v>
      </c>
      <c r="B66" s="263">
        <v>7.3870000000000001E-4</v>
      </c>
      <c r="D66" s="326">
        <v>45747</v>
      </c>
    </row>
    <row r="67" spans="1:4" x14ac:dyDescent="0.25">
      <c r="A67" s="145"/>
      <c r="D67" s="271"/>
    </row>
    <row r="68" spans="1:4" x14ac:dyDescent="0.25">
      <c r="A68" s="133" t="s">
        <v>338</v>
      </c>
      <c r="C68" s="312" t="s">
        <v>207</v>
      </c>
      <c r="D68" s="271"/>
    </row>
    <row r="69" spans="1:4" x14ac:dyDescent="0.25">
      <c r="A69" s="145" t="s">
        <v>142</v>
      </c>
      <c r="B69" s="307">
        <v>0</v>
      </c>
      <c r="C69" s="307">
        <v>0</v>
      </c>
      <c r="D69" s="315">
        <v>45444</v>
      </c>
    </row>
    <row r="70" spans="1:4" x14ac:dyDescent="0.25">
      <c r="A70" s="145" t="s">
        <v>143</v>
      </c>
      <c r="B70" s="307">
        <v>0</v>
      </c>
      <c r="C70" s="307">
        <v>0</v>
      </c>
      <c r="D70" s="315">
        <v>45444</v>
      </c>
    </row>
    <row r="71" spans="1:4" x14ac:dyDescent="0.25">
      <c r="A71" s="145" t="s">
        <v>148</v>
      </c>
      <c r="B71" s="307">
        <v>0</v>
      </c>
      <c r="C71" s="307">
        <v>0</v>
      </c>
      <c r="D71" s="315">
        <v>45444</v>
      </c>
    </row>
    <row r="72" spans="1:4" x14ac:dyDescent="0.25">
      <c r="A72" s="145" t="s">
        <v>144</v>
      </c>
      <c r="B72" s="307">
        <v>0</v>
      </c>
      <c r="C72" s="307">
        <v>0</v>
      </c>
      <c r="D72" s="315">
        <v>45444</v>
      </c>
    </row>
    <row r="73" spans="1:4" x14ac:dyDescent="0.25">
      <c r="A73" s="145" t="s">
        <v>149</v>
      </c>
      <c r="B73" s="307">
        <v>0</v>
      </c>
      <c r="C73" s="307">
        <v>0</v>
      </c>
      <c r="D73" s="315">
        <v>45444</v>
      </c>
    </row>
    <row r="74" spans="1:4" x14ac:dyDescent="0.25">
      <c r="A74" s="145" t="s">
        <v>150</v>
      </c>
      <c r="B74" s="307">
        <v>0</v>
      </c>
      <c r="C74" s="307">
        <v>0</v>
      </c>
      <c r="D74" s="315">
        <v>45444</v>
      </c>
    </row>
    <row r="75" spans="1:4" x14ac:dyDescent="0.25">
      <c r="A75" s="145"/>
      <c r="B75" s="270"/>
      <c r="C75" s="270"/>
      <c r="D75" s="271"/>
    </row>
    <row r="76" spans="1:4" x14ac:dyDescent="0.25">
      <c r="A76" s="133" t="s">
        <v>195</v>
      </c>
      <c r="D76" s="271"/>
    </row>
    <row r="77" spans="1:4" x14ac:dyDescent="0.25">
      <c r="A77" s="145" t="s">
        <v>143</v>
      </c>
      <c r="B77" s="313">
        <v>0</v>
      </c>
      <c r="C77" s="307"/>
      <c r="D77" s="315">
        <v>45444</v>
      </c>
    </row>
    <row r="78" spans="1:4" x14ac:dyDescent="0.25">
      <c r="A78" s="145" t="s">
        <v>144</v>
      </c>
      <c r="B78" s="313">
        <v>0</v>
      </c>
      <c r="C78" s="307"/>
      <c r="D78" s="315">
        <v>45444</v>
      </c>
    </row>
    <row r="79" spans="1:4" x14ac:dyDescent="0.25">
      <c r="A79" s="145"/>
      <c r="B79" s="270"/>
      <c r="C79" s="270"/>
      <c r="D79" s="271"/>
    </row>
    <row r="80" spans="1:4" x14ac:dyDescent="0.25">
      <c r="A80" s="133" t="s">
        <v>196</v>
      </c>
      <c r="D80" s="271"/>
    </row>
    <row r="81" spans="1:6" x14ac:dyDescent="0.25">
      <c r="A81" s="145" t="s">
        <v>148</v>
      </c>
      <c r="B81" s="313">
        <v>0</v>
      </c>
      <c r="C81" s="307"/>
      <c r="D81" s="315">
        <v>45444</v>
      </c>
    </row>
    <row r="82" spans="1:6" x14ac:dyDescent="0.25">
      <c r="A82" s="145" t="s">
        <v>149</v>
      </c>
      <c r="B82" s="313">
        <v>0</v>
      </c>
      <c r="C82" s="307"/>
      <c r="D82" s="315">
        <v>45444</v>
      </c>
    </row>
    <row r="83" spans="1:6" x14ac:dyDescent="0.25">
      <c r="A83" s="145" t="s">
        <v>150</v>
      </c>
      <c r="B83" s="313">
        <v>0</v>
      </c>
      <c r="C83" s="270"/>
      <c r="D83" s="315">
        <v>45444</v>
      </c>
    </row>
    <row r="84" spans="1:6" x14ac:dyDescent="0.25">
      <c r="A84" s="145"/>
      <c r="B84" s="270"/>
      <c r="C84" s="270"/>
      <c r="D84" s="271"/>
    </row>
    <row r="85" spans="1:6" x14ac:dyDescent="0.25">
      <c r="A85" s="133" t="s">
        <v>151</v>
      </c>
      <c r="B85" s="460">
        <v>1.9512100000000001E-2</v>
      </c>
      <c r="C85" s="325"/>
      <c r="D85" s="326">
        <v>45747</v>
      </c>
    </row>
    <row r="86" spans="1:6" x14ac:dyDescent="0.25">
      <c r="A86" s="145"/>
      <c r="D86" s="271"/>
    </row>
    <row r="87" spans="1:6" x14ac:dyDescent="0.25">
      <c r="A87" s="25" t="s">
        <v>152</v>
      </c>
      <c r="B87" s="314">
        <v>6.6985699999999995E-2</v>
      </c>
      <c r="C87" s="314"/>
      <c r="D87" s="271">
        <v>45167</v>
      </c>
    </row>
    <row r="89" spans="1:6" x14ac:dyDescent="0.25">
      <c r="A89" s="25" t="s">
        <v>315</v>
      </c>
      <c r="D89" s="271"/>
    </row>
    <row r="90" spans="1:6" x14ac:dyDescent="0.25">
      <c r="A90" s="301" t="s">
        <v>153</v>
      </c>
      <c r="B90" s="209">
        <v>2.2200000000000002</v>
      </c>
      <c r="C90" s="316"/>
      <c r="D90" s="326">
        <v>45747</v>
      </c>
      <c r="E90" s="276"/>
    </row>
    <row r="91" spans="1:6" x14ac:dyDescent="0.25">
      <c r="A91" s="301" t="s">
        <v>154</v>
      </c>
      <c r="B91" s="209">
        <v>18.72</v>
      </c>
      <c r="C91" s="316"/>
      <c r="D91" s="326">
        <v>45747</v>
      </c>
      <c r="E91" s="276"/>
    </row>
    <row r="92" spans="1:6" x14ac:dyDescent="0.25">
      <c r="A92" s="226"/>
      <c r="E92" s="276"/>
    </row>
    <row r="93" spans="1:6" x14ac:dyDescent="0.25">
      <c r="A93" s="302" t="s">
        <v>240</v>
      </c>
      <c r="B93" s="314"/>
      <c r="C93" s="314"/>
      <c r="D93" s="271"/>
      <c r="E93" s="276"/>
    </row>
    <row r="94" spans="1:6" x14ac:dyDescent="0.25">
      <c r="A94" s="303" t="s">
        <v>142</v>
      </c>
      <c r="B94" s="307">
        <v>0</v>
      </c>
      <c r="C94" s="307"/>
      <c r="D94" s="271">
        <v>44531</v>
      </c>
      <c r="E94" s="307"/>
      <c r="F94" s="315"/>
    </row>
    <row r="95" spans="1:6" x14ac:dyDescent="0.25">
      <c r="A95" s="303" t="s">
        <v>143</v>
      </c>
      <c r="B95" s="307">
        <v>0</v>
      </c>
      <c r="C95" s="307"/>
      <c r="D95" s="271">
        <v>44531</v>
      </c>
      <c r="E95" s="307"/>
      <c r="F95" s="315"/>
    </row>
    <row r="96" spans="1:6" x14ac:dyDescent="0.25">
      <c r="A96" s="303" t="s">
        <v>197</v>
      </c>
      <c r="B96" s="307">
        <v>0</v>
      </c>
      <c r="C96" s="307"/>
      <c r="D96" s="271">
        <v>44531</v>
      </c>
      <c r="E96" s="307"/>
      <c r="F96" s="315"/>
    </row>
    <row r="97" spans="1:6" x14ac:dyDescent="0.25">
      <c r="A97" s="303" t="s">
        <v>198</v>
      </c>
      <c r="B97" s="307">
        <v>0</v>
      </c>
      <c r="C97" s="307"/>
      <c r="D97" s="271">
        <v>44531</v>
      </c>
      <c r="E97" s="307"/>
      <c r="F97" s="315"/>
    </row>
    <row r="98" spans="1:6" x14ac:dyDescent="0.25">
      <c r="A98" s="303" t="s">
        <v>199</v>
      </c>
      <c r="B98" s="307">
        <v>0</v>
      </c>
      <c r="C98" s="307"/>
      <c r="D98" s="271">
        <v>44531</v>
      </c>
      <c r="E98" s="307"/>
      <c r="F98" s="315"/>
    </row>
    <row r="99" spans="1:6" x14ac:dyDescent="0.25">
      <c r="A99" s="303" t="s">
        <v>200</v>
      </c>
      <c r="B99" s="307">
        <v>0</v>
      </c>
      <c r="C99" s="307"/>
      <c r="D99" s="271">
        <v>44531</v>
      </c>
      <c r="E99" s="307"/>
      <c r="F99" s="315"/>
    </row>
    <row r="100" spans="1:6" x14ac:dyDescent="0.25">
      <c r="A100" s="303" t="s">
        <v>201</v>
      </c>
      <c r="B100" s="307">
        <v>0</v>
      </c>
      <c r="C100" s="307"/>
      <c r="D100" s="271">
        <v>44531</v>
      </c>
      <c r="E100" s="307"/>
      <c r="F100" s="315"/>
    </row>
    <row r="101" spans="1:6" x14ac:dyDescent="0.25">
      <c r="A101" s="303" t="s">
        <v>202</v>
      </c>
      <c r="B101" s="307">
        <v>0</v>
      </c>
      <c r="C101" s="307"/>
      <c r="D101" s="271">
        <v>44531</v>
      </c>
      <c r="E101" s="307"/>
      <c r="F101" s="315"/>
    </row>
    <row r="102" spans="1:6" x14ac:dyDescent="0.25">
      <c r="A102" s="303" t="s">
        <v>203</v>
      </c>
      <c r="B102" s="307">
        <v>0</v>
      </c>
      <c r="C102" s="307"/>
      <c r="D102" s="271">
        <v>44531</v>
      </c>
      <c r="E102" s="307"/>
      <c r="F102" s="315"/>
    </row>
    <row r="103" spans="1:6" x14ac:dyDescent="0.25">
      <c r="A103" s="303" t="s">
        <v>204</v>
      </c>
      <c r="B103" s="307">
        <v>0</v>
      </c>
      <c r="C103" s="307"/>
      <c r="D103" s="271">
        <v>44531</v>
      </c>
      <c r="E103" s="307"/>
      <c r="F103" s="315"/>
    </row>
    <row r="104" spans="1:6" x14ac:dyDescent="0.25">
      <c r="A104" s="226"/>
      <c r="E104" s="276"/>
    </row>
    <row r="105" spans="1:6" x14ac:dyDescent="0.25">
      <c r="A105" s="302" t="s">
        <v>155</v>
      </c>
      <c r="B105" s="458">
        <v>0.24140039999999999</v>
      </c>
      <c r="C105" s="314"/>
      <c r="D105" s="271">
        <v>45716</v>
      </c>
      <c r="E105" s="276"/>
    </row>
    <row r="106" spans="1:6" x14ac:dyDescent="0.25">
      <c r="A106" s="226"/>
      <c r="E106" s="276"/>
    </row>
    <row r="107" spans="1:6" x14ac:dyDescent="0.25">
      <c r="A107" s="302" t="s">
        <v>209</v>
      </c>
      <c r="D107" s="271"/>
      <c r="E107" s="276"/>
    </row>
    <row r="108" spans="1:6" x14ac:dyDescent="0.25">
      <c r="A108" s="301" t="s">
        <v>153</v>
      </c>
      <c r="B108" s="316">
        <v>0</v>
      </c>
      <c r="C108" s="316"/>
      <c r="D108" s="271">
        <v>44894</v>
      </c>
      <c r="E108" s="276"/>
    </row>
    <row r="109" spans="1:6" x14ac:dyDescent="0.25">
      <c r="A109" s="301" t="s">
        <v>154</v>
      </c>
      <c r="B109" s="316">
        <v>0</v>
      </c>
      <c r="C109" s="316"/>
      <c r="D109" s="271">
        <v>44894</v>
      </c>
      <c r="E109" s="276"/>
    </row>
    <row r="110" spans="1:6" x14ac:dyDescent="0.25">
      <c r="A110" s="226"/>
      <c r="E110" s="276"/>
    </row>
    <row r="111" spans="1:6" x14ac:dyDescent="0.25">
      <c r="A111" s="133" t="s">
        <v>205</v>
      </c>
      <c r="D111" s="271"/>
    </row>
    <row r="112" spans="1:6" x14ac:dyDescent="0.25">
      <c r="A112" s="145" t="s">
        <v>145</v>
      </c>
      <c r="B112" s="293">
        <v>3.8972999999999998E-3</v>
      </c>
      <c r="C112" s="270"/>
      <c r="D112" s="271">
        <v>44531</v>
      </c>
    </row>
    <row r="113" spans="1:5" x14ac:dyDescent="0.25">
      <c r="A113" s="145" t="s">
        <v>146</v>
      </c>
      <c r="B113" s="293">
        <v>3.7618E-3</v>
      </c>
      <c r="C113" s="270"/>
      <c r="D113" s="271">
        <v>44531</v>
      </c>
    </row>
    <row r="114" spans="1:5" x14ac:dyDescent="0.25">
      <c r="A114" s="145" t="s">
        <v>147</v>
      </c>
      <c r="B114" s="293">
        <v>3.6865999999999999E-3</v>
      </c>
      <c r="C114" s="270"/>
      <c r="D114" s="271">
        <v>44531</v>
      </c>
    </row>
    <row r="116" spans="1:5" x14ac:dyDescent="0.25">
      <c r="A116" s="133" t="s">
        <v>208</v>
      </c>
    </row>
    <row r="117" spans="1:5" x14ac:dyDescent="0.25">
      <c r="A117" s="145" t="s">
        <v>153</v>
      </c>
      <c r="B117" s="316">
        <v>0</v>
      </c>
      <c r="D117" s="271">
        <v>45657</v>
      </c>
    </row>
    <row r="118" spans="1:5" x14ac:dyDescent="0.25">
      <c r="A118" s="145" t="s">
        <v>154</v>
      </c>
      <c r="B118" s="316">
        <v>0</v>
      </c>
      <c r="D118" s="271">
        <v>45657</v>
      </c>
    </row>
    <row r="120" spans="1:5" x14ac:dyDescent="0.25">
      <c r="A120" s="227" t="s">
        <v>153</v>
      </c>
      <c r="B120" s="454">
        <v>0.97</v>
      </c>
      <c r="C120" s="317"/>
      <c r="D120" s="271">
        <v>45593</v>
      </c>
    </row>
    <row r="121" spans="1:5" x14ac:dyDescent="0.25">
      <c r="A121" s="227" t="s">
        <v>154</v>
      </c>
      <c r="B121" s="454">
        <v>4.84</v>
      </c>
      <c r="C121" s="317"/>
      <c r="D121" s="271">
        <v>45593</v>
      </c>
    </row>
    <row r="123" spans="1:5" x14ac:dyDescent="0.25">
      <c r="A123" s="133" t="s">
        <v>230</v>
      </c>
      <c r="B123" s="318"/>
      <c r="E123" s="271"/>
    </row>
    <row r="124" spans="1:5" x14ac:dyDescent="0.25">
      <c r="A124" s="227" t="s">
        <v>153</v>
      </c>
      <c r="B124" s="317">
        <v>0.1</v>
      </c>
      <c r="C124" s="271"/>
      <c r="E124" s="315">
        <v>45658</v>
      </c>
    </row>
    <row r="125" spans="1:5" x14ac:dyDescent="0.25">
      <c r="A125" s="145" t="s">
        <v>134</v>
      </c>
      <c r="B125" s="293">
        <v>2.9050000000000001E-4</v>
      </c>
      <c r="C125" s="317">
        <v>242</v>
      </c>
      <c r="D125" s="276" t="s">
        <v>231</v>
      </c>
      <c r="E125" s="315">
        <v>45658</v>
      </c>
    </row>
    <row r="126" spans="1:5" x14ac:dyDescent="0.25">
      <c r="A126" s="145" t="s">
        <v>135</v>
      </c>
      <c r="B126" s="293">
        <v>0</v>
      </c>
      <c r="E126" s="315">
        <v>45658</v>
      </c>
    </row>
    <row r="128" spans="1:5" x14ac:dyDescent="0.25">
      <c r="A128" s="133" t="s">
        <v>242</v>
      </c>
    </row>
    <row r="129" spans="1:8" x14ac:dyDescent="0.25">
      <c r="A129" s="227" t="s">
        <v>153</v>
      </c>
      <c r="B129" s="317">
        <v>0</v>
      </c>
      <c r="D129" s="271">
        <v>44531</v>
      </c>
    </row>
    <row r="130" spans="1:8" x14ac:dyDescent="0.25">
      <c r="A130" s="227" t="s">
        <v>179</v>
      </c>
      <c r="B130" s="317">
        <v>0</v>
      </c>
      <c r="D130" s="271">
        <v>44531</v>
      </c>
    </row>
    <row r="131" spans="1:8" x14ac:dyDescent="0.25">
      <c r="A131" s="227" t="s">
        <v>180</v>
      </c>
      <c r="B131" s="317">
        <v>0</v>
      </c>
      <c r="D131" s="271">
        <v>44531</v>
      </c>
    </row>
    <row r="132" spans="1:8" x14ac:dyDescent="0.25">
      <c r="A132" s="227" t="s">
        <v>181</v>
      </c>
      <c r="B132" s="317">
        <v>0</v>
      </c>
      <c r="D132" s="271">
        <v>44531</v>
      </c>
    </row>
    <row r="133" spans="1:8" x14ac:dyDescent="0.25">
      <c r="A133" s="227" t="s">
        <v>182</v>
      </c>
      <c r="B133" s="317">
        <v>0</v>
      </c>
      <c r="D133" s="271">
        <v>44531</v>
      </c>
    </row>
    <row r="135" spans="1:8" x14ac:dyDescent="0.25">
      <c r="A135" s="25" t="s">
        <v>241</v>
      </c>
      <c r="D135" s="271"/>
    </row>
    <row r="136" spans="1:8" x14ac:dyDescent="0.25">
      <c r="A136" s="227" t="s">
        <v>153</v>
      </c>
      <c r="B136" s="317">
        <v>0</v>
      </c>
      <c r="C136" s="317"/>
      <c r="D136" s="271">
        <v>44531</v>
      </c>
    </row>
    <row r="137" spans="1:8" x14ac:dyDescent="0.25">
      <c r="A137" s="227" t="s">
        <v>154</v>
      </c>
      <c r="B137" s="317">
        <v>0</v>
      </c>
      <c r="C137" s="317"/>
      <c r="D137" s="271">
        <v>44531</v>
      </c>
    </row>
    <row r="139" spans="1:8" x14ac:dyDescent="0.25">
      <c r="A139" s="25" t="s">
        <v>243</v>
      </c>
      <c r="D139" s="276" t="s">
        <v>244</v>
      </c>
    </row>
    <row r="141" spans="1:8" x14ac:dyDescent="0.25">
      <c r="A141" s="25" t="s">
        <v>318</v>
      </c>
      <c r="B141" s="447">
        <v>10</v>
      </c>
      <c r="C141" s="448">
        <v>3.7427700000000001E-2</v>
      </c>
      <c r="D141" s="448">
        <v>1.5787499999999999E-2</v>
      </c>
      <c r="E141" s="447"/>
      <c r="F141" s="447">
        <v>0</v>
      </c>
      <c r="G141" s="447">
        <v>0</v>
      </c>
      <c r="H141" s="315">
        <v>45444</v>
      </c>
    </row>
    <row r="143" spans="1:8" x14ac:dyDescent="0.25">
      <c r="A143" s="25" t="s">
        <v>319</v>
      </c>
      <c r="B143" s="449">
        <v>9.4</v>
      </c>
      <c r="C143" s="450">
        <v>2.0634799999999998E-2</v>
      </c>
      <c r="D143" s="447">
        <v>0</v>
      </c>
      <c r="E143" s="447">
        <v>0</v>
      </c>
      <c r="F143" s="447">
        <v>0</v>
      </c>
      <c r="G143" s="449">
        <v>0</v>
      </c>
      <c r="H143" s="315">
        <v>45444</v>
      </c>
    </row>
    <row r="144" spans="1:8" x14ac:dyDescent="0.25">
      <c r="A144" s="25" t="s">
        <v>320</v>
      </c>
      <c r="B144" s="449">
        <v>138.5</v>
      </c>
      <c r="C144" s="450">
        <v>1.3832199999999999E-2</v>
      </c>
      <c r="D144" s="447">
        <v>0</v>
      </c>
      <c r="E144" s="447">
        <v>0</v>
      </c>
      <c r="F144" s="447">
        <v>0</v>
      </c>
      <c r="G144" s="449">
        <v>0</v>
      </c>
      <c r="H144" s="315">
        <v>45444</v>
      </c>
    </row>
    <row r="145" spans="1:8" x14ac:dyDescent="0.25">
      <c r="A145" s="25" t="s">
        <v>321</v>
      </c>
      <c r="B145" s="449">
        <v>825</v>
      </c>
      <c r="C145" s="450">
        <v>5.9799999999999997E-5</v>
      </c>
      <c r="D145" s="447">
        <v>0</v>
      </c>
      <c r="E145" s="447">
        <v>0</v>
      </c>
      <c r="F145" s="447">
        <v>0</v>
      </c>
      <c r="G145" s="449">
        <v>0</v>
      </c>
      <c r="H145" s="315">
        <v>45444</v>
      </c>
    </row>
    <row r="146" spans="1:8" x14ac:dyDescent="0.25">
      <c r="A146" s="25" t="s">
        <v>322</v>
      </c>
      <c r="B146" s="449">
        <v>3600</v>
      </c>
      <c r="C146" s="450">
        <v>5.9799999999999997E-5</v>
      </c>
      <c r="D146" s="447">
        <v>0</v>
      </c>
      <c r="E146" s="447">
        <v>0</v>
      </c>
      <c r="F146" s="447">
        <v>0</v>
      </c>
      <c r="G146" s="449">
        <v>0</v>
      </c>
      <c r="H146" s="315">
        <v>45444</v>
      </c>
    </row>
  </sheetData>
  <sheetProtection algorithmName="SHA-512" hashValue="GYnI7B/E4eX8IhFrG3um86F+xPqJJV6njnzGCNaYIY54tDup2S9uS1rnsw56skHXf7CZ2s9OXeknoRA9H2OmRg==" saltValue="gRZqGhR368/1zGtdDHYWdw==" spinCount="100000" sheet="1" objects="1" scenarios="1"/>
  <mergeCells count="2">
    <mergeCell ref="B14:D14"/>
    <mergeCell ref="H14:J14"/>
  </mergeCells>
  <phoneticPr fontId="28" type="noConversion"/>
  <printOptions gridLines="1"/>
  <pageMargins left="0" right="0" top="0.5" bottom="0.5" header="0.25" footer="0.25"/>
  <pageSetup scale="85" orientation="portrait" r:id="rId1"/>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G33"/>
  <sheetViews>
    <sheetView showGridLines="0" workbookViewId="0">
      <selection activeCell="I27" sqref="I27"/>
    </sheetView>
  </sheetViews>
  <sheetFormatPr defaultRowHeight="13.2" x14ac:dyDescent="0.25"/>
  <cols>
    <col min="1" max="1" width="42.44140625" customWidth="1"/>
    <col min="2" max="2" width="19.109375" customWidth="1"/>
    <col min="3" max="3" width="13.5546875" customWidth="1"/>
    <col min="4" max="5" width="12.5546875" customWidth="1"/>
    <col min="6" max="6" width="1.88671875" customWidth="1"/>
    <col min="7" max="7" width="11.44140625" customWidth="1"/>
  </cols>
  <sheetData>
    <row r="1" spans="1:7" x14ac:dyDescent="0.25">
      <c r="D1" s="4"/>
    </row>
    <row r="2" spans="1:7" ht="13.8" thickBot="1" x14ac:dyDescent="0.3">
      <c r="A2" s="515" t="s">
        <v>36</v>
      </c>
      <c r="B2" s="515"/>
      <c r="C2" s="515"/>
      <c r="D2" s="515"/>
      <c r="E2" s="515"/>
    </row>
    <row r="3" spans="1:7" ht="13.8" thickBot="1" x14ac:dyDescent="0.3">
      <c r="A3" s="15" t="s">
        <v>23</v>
      </c>
      <c r="B3" s="16" t="s">
        <v>7</v>
      </c>
      <c r="C3" s="16" t="s">
        <v>1</v>
      </c>
      <c r="D3" s="16" t="s">
        <v>6</v>
      </c>
      <c r="E3" s="17" t="s">
        <v>59</v>
      </c>
    </row>
    <row r="4" spans="1:7" x14ac:dyDescent="0.25">
      <c r="A4" s="9" t="s">
        <v>5</v>
      </c>
      <c r="B4" s="5">
        <v>2001</v>
      </c>
      <c r="C4" s="7">
        <v>-4.8782899999999997E-2</v>
      </c>
      <c r="D4" s="8" t="s">
        <v>58</v>
      </c>
      <c r="E4" s="73" t="b">
        <v>1</v>
      </c>
      <c r="G4" s="48" t="s">
        <v>38</v>
      </c>
    </row>
    <row r="5" spans="1:7" x14ac:dyDescent="0.25">
      <c r="A5" s="66" t="s">
        <v>61</v>
      </c>
      <c r="B5" s="510">
        <v>2001</v>
      </c>
      <c r="C5" s="68">
        <v>7.7130000000000005E-4</v>
      </c>
      <c r="D5" s="67" t="s">
        <v>60</v>
      </c>
      <c r="E5" s="516" t="b">
        <v>1</v>
      </c>
      <c r="G5" s="56"/>
    </row>
    <row r="6" spans="1:7" x14ac:dyDescent="0.25">
      <c r="A6" s="66" t="s">
        <v>62</v>
      </c>
      <c r="B6" s="512"/>
      <c r="C6" s="68">
        <v>1.83E-4</v>
      </c>
      <c r="D6" s="67" t="s">
        <v>60</v>
      </c>
      <c r="E6" s="518"/>
      <c r="G6" s="56"/>
    </row>
    <row r="7" spans="1:7" x14ac:dyDescent="0.25">
      <c r="A7" s="10" t="s">
        <v>4</v>
      </c>
      <c r="B7" s="5">
        <v>2001</v>
      </c>
      <c r="C7" s="47">
        <v>1.0758E-4</v>
      </c>
      <c r="D7" s="5" t="s">
        <v>60</v>
      </c>
      <c r="E7" s="61" t="b">
        <v>1</v>
      </c>
      <c r="G7" s="56"/>
    </row>
    <row r="8" spans="1:7" ht="12.75" customHeight="1" x14ac:dyDescent="0.25">
      <c r="A8" s="69" t="s">
        <v>47</v>
      </c>
      <c r="B8" s="510">
        <v>2001</v>
      </c>
      <c r="C8" s="70">
        <v>4.6499999999999996E-3</v>
      </c>
      <c r="D8" s="510" t="s">
        <v>60</v>
      </c>
      <c r="E8" s="516" t="b">
        <v>1</v>
      </c>
      <c r="G8" s="509" t="s">
        <v>38</v>
      </c>
    </row>
    <row r="9" spans="1:7" x14ac:dyDescent="0.25">
      <c r="A9" s="69" t="s">
        <v>48</v>
      </c>
      <c r="B9" s="511"/>
      <c r="C9" s="70">
        <v>4.1900000000000001E-3</v>
      </c>
      <c r="D9" s="511"/>
      <c r="E9" s="517" t="b">
        <v>0</v>
      </c>
      <c r="G9" s="509"/>
    </row>
    <row r="10" spans="1:7" x14ac:dyDescent="0.25">
      <c r="A10" s="69" t="s">
        <v>49</v>
      </c>
      <c r="B10" s="512"/>
      <c r="C10" s="70">
        <v>3.63E-3</v>
      </c>
      <c r="D10" s="512"/>
      <c r="E10" s="518"/>
      <c r="G10" s="509"/>
    </row>
    <row r="11" spans="1:7" x14ac:dyDescent="0.25">
      <c r="A11" s="10" t="s">
        <v>13</v>
      </c>
      <c r="B11" s="5">
        <v>2002</v>
      </c>
      <c r="C11" s="6">
        <v>4.3600000000000003E-5</v>
      </c>
      <c r="D11" s="5" t="s">
        <v>60</v>
      </c>
      <c r="E11" s="61" t="b">
        <v>1</v>
      </c>
    </row>
    <row r="12" spans="1:7" x14ac:dyDescent="0.25">
      <c r="A12" s="69" t="s">
        <v>14</v>
      </c>
      <c r="B12" s="71">
        <v>2002</v>
      </c>
      <c r="C12" s="70">
        <v>1.2520000000000001E-4</v>
      </c>
      <c r="D12" s="71" t="s">
        <v>60</v>
      </c>
      <c r="E12" s="72" t="b">
        <v>1</v>
      </c>
    </row>
    <row r="13" spans="1:7" x14ac:dyDescent="0.25">
      <c r="A13" s="10" t="s">
        <v>16</v>
      </c>
      <c r="B13" s="5">
        <v>2002</v>
      </c>
      <c r="C13" s="6">
        <v>3.369E-4</v>
      </c>
      <c r="D13" s="5" t="s">
        <v>60</v>
      </c>
      <c r="E13" s="61" t="b">
        <v>1</v>
      </c>
    </row>
    <row r="14" spans="1:7" x14ac:dyDescent="0.25">
      <c r="A14" s="69" t="s">
        <v>17</v>
      </c>
      <c r="B14" s="71">
        <v>2002</v>
      </c>
      <c r="C14" s="70">
        <v>9.6730000000000004E-4</v>
      </c>
      <c r="D14" s="71" t="s">
        <v>60</v>
      </c>
      <c r="E14" s="72" t="b">
        <v>1</v>
      </c>
    </row>
    <row r="15" spans="1:7" x14ac:dyDescent="0.25">
      <c r="A15" s="10" t="s">
        <v>63</v>
      </c>
      <c r="B15" s="5">
        <v>2001</v>
      </c>
      <c r="C15" s="6">
        <v>6.3080000000000005E-4</v>
      </c>
      <c r="D15" s="5" t="s">
        <v>60</v>
      </c>
      <c r="E15" s="61" t="b">
        <v>1</v>
      </c>
    </row>
    <row r="16" spans="1:7" x14ac:dyDescent="0.25">
      <c r="A16" s="69" t="s">
        <v>9</v>
      </c>
      <c r="B16" s="71">
        <v>2001</v>
      </c>
      <c r="C16" s="70">
        <v>5.5290000000000005E-4</v>
      </c>
      <c r="D16" s="71" t="s">
        <v>60</v>
      </c>
      <c r="E16" s="72" t="b">
        <v>1</v>
      </c>
    </row>
    <row r="17" spans="1:5" x14ac:dyDescent="0.25">
      <c r="A17" s="10" t="s">
        <v>10</v>
      </c>
      <c r="B17" s="5">
        <v>2001</v>
      </c>
      <c r="C17" s="6">
        <v>5.6780000000000003E-4</v>
      </c>
      <c r="D17" s="5" t="s">
        <v>60</v>
      </c>
      <c r="E17" s="61" t="b">
        <v>1</v>
      </c>
    </row>
    <row r="18" spans="1:5" x14ac:dyDescent="0.25">
      <c r="A18" s="69" t="s">
        <v>11</v>
      </c>
      <c r="B18" s="71">
        <v>2001</v>
      </c>
      <c r="C18" s="70">
        <v>4.5619999999999998E-4</v>
      </c>
      <c r="D18" s="71" t="s">
        <v>60</v>
      </c>
      <c r="E18" s="72" t="b">
        <v>1</v>
      </c>
    </row>
    <row r="19" spans="1:5" x14ac:dyDescent="0.25">
      <c r="A19" s="10" t="s">
        <v>12</v>
      </c>
      <c r="B19" s="5">
        <v>2001</v>
      </c>
      <c r="C19" s="6">
        <v>3.9589999999999997E-4</v>
      </c>
      <c r="D19" s="5" t="s">
        <v>60</v>
      </c>
      <c r="E19" s="61" t="b">
        <v>1</v>
      </c>
    </row>
    <row r="20" spans="1:5" x14ac:dyDescent="0.25">
      <c r="A20" s="69" t="s">
        <v>18</v>
      </c>
      <c r="B20" s="71">
        <v>2001</v>
      </c>
      <c r="C20" s="70">
        <v>-1.5192999999999999E-3</v>
      </c>
      <c r="D20" s="71" t="s">
        <v>60</v>
      </c>
      <c r="E20" s="72" t="b">
        <v>1</v>
      </c>
    </row>
    <row r="21" spans="1:5" x14ac:dyDescent="0.25">
      <c r="A21" s="10" t="s">
        <v>19</v>
      </c>
      <c r="B21" s="5">
        <v>2001</v>
      </c>
      <c r="C21" s="6">
        <v>-1.3071000000000001E-3</v>
      </c>
      <c r="D21" s="5" t="s">
        <v>60</v>
      </c>
      <c r="E21" s="61" t="b">
        <v>1</v>
      </c>
    </row>
    <row r="22" spans="1:5" x14ac:dyDescent="0.25">
      <c r="A22" s="69" t="s">
        <v>20</v>
      </c>
      <c r="B22" s="71">
        <v>2001</v>
      </c>
      <c r="C22" s="70">
        <v>-1.3320000000000001E-3</v>
      </c>
      <c r="D22" s="71" t="s">
        <v>60</v>
      </c>
      <c r="E22" s="72" t="b">
        <v>1</v>
      </c>
    </row>
    <row r="23" spans="1:5" x14ac:dyDescent="0.25">
      <c r="A23" s="10" t="s">
        <v>21</v>
      </c>
      <c r="B23" s="5">
        <v>2001</v>
      </c>
      <c r="C23" s="6">
        <v>-1.0334999999999999E-3</v>
      </c>
      <c r="D23" s="5" t="s">
        <v>60</v>
      </c>
      <c r="E23" s="61" t="b">
        <v>1</v>
      </c>
    </row>
    <row r="24" spans="1:5" x14ac:dyDescent="0.25">
      <c r="A24" s="69" t="s">
        <v>22</v>
      </c>
      <c r="B24" s="71">
        <v>2001</v>
      </c>
      <c r="C24" s="70">
        <v>-8.7730000000000002E-4</v>
      </c>
      <c r="D24" s="71" t="s">
        <v>60</v>
      </c>
      <c r="E24" s="72" t="b">
        <v>1</v>
      </c>
    </row>
    <row r="25" spans="1:5" x14ac:dyDescent="0.25">
      <c r="A25" s="10" t="s">
        <v>40</v>
      </c>
      <c r="B25" s="5">
        <v>2001</v>
      </c>
      <c r="C25" s="6">
        <v>-2.5000000000000001E-3</v>
      </c>
      <c r="D25" s="5" t="s">
        <v>60</v>
      </c>
      <c r="E25" s="61" t="b">
        <v>1</v>
      </c>
    </row>
    <row r="26" spans="1:5" x14ac:dyDescent="0.25">
      <c r="A26" s="48" t="s">
        <v>39</v>
      </c>
      <c r="C26" s="19"/>
      <c r="D26" s="20"/>
      <c r="E26" s="21"/>
    </row>
    <row r="27" spans="1:5" ht="101.25" customHeight="1" x14ac:dyDescent="0.25">
      <c r="A27" s="514"/>
      <c r="B27" s="514"/>
      <c r="C27" s="514"/>
      <c r="D27" s="514"/>
      <c r="E27" s="514"/>
    </row>
    <row r="28" spans="1:5" ht="78" customHeight="1" x14ac:dyDescent="0.25">
      <c r="A28" s="514"/>
      <c r="B28" s="514"/>
      <c r="C28" s="514"/>
      <c r="D28" s="514"/>
      <c r="E28" s="514"/>
    </row>
    <row r="29" spans="1:5" ht="46.5" customHeight="1" x14ac:dyDescent="0.25">
      <c r="A29" s="514"/>
      <c r="B29" s="514"/>
      <c r="C29" s="514"/>
      <c r="D29" s="514"/>
      <c r="E29" s="514"/>
    </row>
    <row r="30" spans="1:5" ht="32.25" customHeight="1" x14ac:dyDescent="0.25">
      <c r="A30" s="513"/>
      <c r="B30" s="513"/>
      <c r="C30" s="513"/>
      <c r="D30" s="513"/>
      <c r="E30" s="513"/>
    </row>
    <row r="31" spans="1:5" ht="79.5" customHeight="1" x14ac:dyDescent="0.25">
      <c r="A31" s="514"/>
      <c r="B31" s="514"/>
      <c r="C31" s="514"/>
      <c r="D31" s="514"/>
      <c r="E31" s="514"/>
    </row>
    <row r="32" spans="1:5" ht="39" customHeight="1" x14ac:dyDescent="0.25">
      <c r="A32" s="513"/>
      <c r="B32" s="514"/>
      <c r="C32" s="514"/>
      <c r="D32" s="514"/>
      <c r="E32" s="514"/>
    </row>
    <row r="33" spans="1:5" ht="38.25" customHeight="1" x14ac:dyDescent="0.25">
      <c r="A33" s="513"/>
      <c r="B33" s="514"/>
      <c r="C33" s="514"/>
      <c r="D33" s="514"/>
      <c r="E33" s="514"/>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304800</xdr:colOff>
                    <xdr:row>2</xdr:row>
                    <xdr:rowOff>144780</xdr:rowOff>
                  </from>
                  <to>
                    <xdr:col>6</xdr:col>
                    <xdr:colOff>121920</xdr:colOff>
                    <xdr:row>4</xdr:row>
                    <xdr:rowOff>30480</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304800</xdr:colOff>
                    <xdr:row>4</xdr:row>
                    <xdr:rowOff>38100</xdr:rowOff>
                  </from>
                  <to>
                    <xdr:col>6</xdr:col>
                    <xdr:colOff>121920</xdr:colOff>
                    <xdr:row>5</xdr:row>
                    <xdr:rowOff>106680</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304800</xdr:colOff>
                    <xdr:row>5</xdr:row>
                    <xdr:rowOff>121920</xdr:rowOff>
                  </from>
                  <to>
                    <xdr:col>6</xdr:col>
                    <xdr:colOff>121920</xdr:colOff>
                    <xdr:row>7</xdr:row>
                    <xdr:rowOff>30480</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304800</xdr:colOff>
                    <xdr:row>7</xdr:row>
                    <xdr:rowOff>114300</xdr:rowOff>
                  </from>
                  <to>
                    <xdr:col>5</xdr:col>
                    <xdr:colOff>0</xdr:colOff>
                    <xdr:row>9</xdr:row>
                    <xdr:rowOff>7620</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304800</xdr:colOff>
                    <xdr:row>9</xdr:row>
                    <xdr:rowOff>144780</xdr:rowOff>
                  </from>
                  <to>
                    <xdr:col>6</xdr:col>
                    <xdr:colOff>121920</xdr:colOff>
                    <xdr:row>11</xdr:row>
                    <xdr:rowOff>30480</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304800</xdr:colOff>
                    <xdr:row>10</xdr:row>
                    <xdr:rowOff>144780</xdr:rowOff>
                  </from>
                  <to>
                    <xdr:col>5</xdr:col>
                    <xdr:colOff>0</xdr:colOff>
                    <xdr:row>12</xdr:row>
                    <xdr:rowOff>30480</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304800</xdr:colOff>
                    <xdr:row>11</xdr:row>
                    <xdr:rowOff>144780</xdr:rowOff>
                  </from>
                  <to>
                    <xdr:col>5</xdr:col>
                    <xdr:colOff>0</xdr:colOff>
                    <xdr:row>13</xdr:row>
                    <xdr:rowOff>30480</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304800</xdr:colOff>
                    <xdr:row>12</xdr:row>
                    <xdr:rowOff>144780</xdr:rowOff>
                  </from>
                  <to>
                    <xdr:col>5</xdr:col>
                    <xdr:colOff>0</xdr:colOff>
                    <xdr:row>14</xdr:row>
                    <xdr:rowOff>30480</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304800</xdr:colOff>
                    <xdr:row>13</xdr:row>
                    <xdr:rowOff>144780</xdr:rowOff>
                  </from>
                  <to>
                    <xdr:col>5</xdr:col>
                    <xdr:colOff>0</xdr:colOff>
                    <xdr:row>15</xdr:row>
                    <xdr:rowOff>30480</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304800</xdr:colOff>
                    <xdr:row>14</xdr:row>
                    <xdr:rowOff>144780</xdr:rowOff>
                  </from>
                  <to>
                    <xdr:col>5</xdr:col>
                    <xdr:colOff>0</xdr:colOff>
                    <xdr:row>16</xdr:row>
                    <xdr:rowOff>38100</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304800</xdr:colOff>
                    <xdr:row>15</xdr:row>
                    <xdr:rowOff>144780</xdr:rowOff>
                  </from>
                  <to>
                    <xdr:col>5</xdr:col>
                    <xdr:colOff>0</xdr:colOff>
                    <xdr:row>17</xdr:row>
                    <xdr:rowOff>30480</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304800</xdr:colOff>
                    <xdr:row>16</xdr:row>
                    <xdr:rowOff>121920</xdr:rowOff>
                  </from>
                  <to>
                    <xdr:col>5</xdr:col>
                    <xdr:colOff>0</xdr:colOff>
                    <xdr:row>18</xdr:row>
                    <xdr:rowOff>30480</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304800</xdr:colOff>
                    <xdr:row>17</xdr:row>
                    <xdr:rowOff>144780</xdr:rowOff>
                  </from>
                  <to>
                    <xdr:col>5</xdr:col>
                    <xdr:colOff>0</xdr:colOff>
                    <xdr:row>19</xdr:row>
                    <xdr:rowOff>30480</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304800</xdr:colOff>
                    <xdr:row>18</xdr:row>
                    <xdr:rowOff>144780</xdr:rowOff>
                  </from>
                  <to>
                    <xdr:col>5</xdr:col>
                    <xdr:colOff>0</xdr:colOff>
                    <xdr:row>20</xdr:row>
                    <xdr:rowOff>30480</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304800</xdr:colOff>
                    <xdr:row>19</xdr:row>
                    <xdr:rowOff>144780</xdr:rowOff>
                  </from>
                  <to>
                    <xdr:col>5</xdr:col>
                    <xdr:colOff>0</xdr:colOff>
                    <xdr:row>21</xdr:row>
                    <xdr:rowOff>30480</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304800</xdr:colOff>
                    <xdr:row>20</xdr:row>
                    <xdr:rowOff>144780</xdr:rowOff>
                  </from>
                  <to>
                    <xdr:col>5</xdr:col>
                    <xdr:colOff>0</xdr:colOff>
                    <xdr:row>22</xdr:row>
                    <xdr:rowOff>30480</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304800</xdr:colOff>
                    <xdr:row>21</xdr:row>
                    <xdr:rowOff>144780</xdr:rowOff>
                  </from>
                  <to>
                    <xdr:col>5</xdr:col>
                    <xdr:colOff>0</xdr:colOff>
                    <xdr:row>23</xdr:row>
                    <xdr:rowOff>30480</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304800</xdr:colOff>
                    <xdr:row>22</xdr:row>
                    <xdr:rowOff>144780</xdr:rowOff>
                  </from>
                  <to>
                    <xdr:col>5</xdr:col>
                    <xdr:colOff>0</xdr:colOff>
                    <xdr:row>24</xdr:row>
                    <xdr:rowOff>30480</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304800</xdr:colOff>
                    <xdr:row>23</xdr:row>
                    <xdr:rowOff>144780</xdr:rowOff>
                  </from>
                  <to>
                    <xdr:col>5</xdr:col>
                    <xdr:colOff>0</xdr:colOff>
                    <xdr:row>25</xdr:row>
                    <xdr:rowOff>30480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IB67"/>
  <sheetViews>
    <sheetView showGridLines="0" topLeftCell="A22" zoomScale="80" zoomScaleNormal="80" workbookViewId="0">
      <selection activeCell="D37" sqref="D37"/>
    </sheetView>
  </sheetViews>
  <sheetFormatPr defaultRowHeight="13.2" x14ac:dyDescent="0.25"/>
  <cols>
    <col min="1" max="1" width="39" customWidth="1"/>
    <col min="2" max="2" width="2.109375" customWidth="1"/>
    <col min="3" max="3" width="13" customWidth="1"/>
    <col min="4" max="4" width="15.44140625" customWidth="1"/>
    <col min="5" max="5" width="10.44140625" customWidth="1"/>
    <col min="6" max="6" width="5.5546875" customWidth="1"/>
    <col min="7" max="8" width="13.44140625" customWidth="1"/>
    <col min="9" max="9" width="14.5546875" customWidth="1"/>
    <col min="10" max="10" width="13.44140625" customWidth="1"/>
    <col min="11" max="11" width="5.5546875" bestFit="1" customWidth="1"/>
    <col min="12" max="12" width="15.109375" customWidth="1"/>
    <col min="13" max="13" width="17.44140625" bestFit="1" customWidth="1"/>
    <col min="14" max="14" width="17.5546875" customWidth="1"/>
    <col min="15" max="15" width="18.5546875" customWidth="1"/>
    <col min="16" max="16" width="15" customWidth="1"/>
    <col min="17" max="17" width="12.88671875" bestFit="1" customWidth="1"/>
    <col min="18" max="18" width="10.5546875" hidden="1" customWidth="1"/>
    <col min="19" max="26" width="10.44140625" hidden="1" customWidth="1"/>
    <col min="27" max="27" width="10.5546875" hidden="1" customWidth="1"/>
    <col min="28" max="30" width="10.44140625" hidden="1" customWidth="1"/>
  </cols>
  <sheetData>
    <row r="1" spans="1:30" ht="21" x14ac:dyDescent="0.4">
      <c r="A1" s="491" t="s">
        <v>120</v>
      </c>
      <c r="B1" s="491"/>
      <c r="C1" s="491"/>
      <c r="D1" s="491"/>
      <c r="E1" s="491"/>
      <c r="F1" s="491"/>
      <c r="G1" s="491"/>
      <c r="H1" s="491"/>
      <c r="I1" s="491"/>
      <c r="J1" s="491"/>
      <c r="K1" s="491"/>
      <c r="L1" s="491"/>
      <c r="M1" s="491"/>
      <c r="N1" s="491"/>
      <c r="O1" s="491"/>
      <c r="P1" s="491"/>
      <c r="Q1" s="203"/>
    </row>
    <row r="2" spans="1:30" ht="21" x14ac:dyDescent="0.4">
      <c r="A2" s="492" t="s">
        <v>245</v>
      </c>
      <c r="B2" s="492"/>
      <c r="C2" s="492"/>
      <c r="D2" s="492"/>
      <c r="E2" s="492"/>
      <c r="F2" s="492"/>
      <c r="G2" s="492"/>
      <c r="H2" s="492"/>
      <c r="I2" s="492"/>
      <c r="J2" s="492"/>
      <c r="K2" s="492"/>
      <c r="L2" s="492"/>
      <c r="M2" s="492"/>
      <c r="N2" s="492"/>
      <c r="O2" s="492"/>
      <c r="P2" s="492"/>
      <c r="Q2" s="197"/>
    </row>
    <row r="3" spans="1:30" ht="17.399999999999999" x14ac:dyDescent="0.3">
      <c r="A3" s="477" t="s">
        <v>95</v>
      </c>
      <c r="B3" s="477"/>
      <c r="C3" s="477"/>
      <c r="D3" s="477"/>
      <c r="E3" s="477"/>
      <c r="F3" s="477"/>
      <c r="G3" s="477"/>
      <c r="H3" s="477"/>
      <c r="I3" s="477"/>
      <c r="J3" s="477"/>
      <c r="K3" s="477"/>
      <c r="L3" s="477"/>
      <c r="M3" s="477"/>
      <c r="N3" s="477"/>
      <c r="O3" s="477"/>
      <c r="P3" s="477"/>
      <c r="Q3" s="198"/>
    </row>
    <row r="4" spans="1:30" ht="15.6" x14ac:dyDescent="0.3">
      <c r="A4" s="477"/>
      <c r="B4" s="477"/>
      <c r="C4" s="477"/>
      <c r="D4" s="477"/>
      <c r="E4" s="477"/>
      <c r="F4" s="477"/>
      <c r="G4" s="477"/>
      <c r="H4" s="477"/>
      <c r="I4" s="477"/>
      <c r="J4" s="477"/>
      <c r="K4" s="477"/>
      <c r="L4" s="477"/>
      <c r="M4" s="477"/>
      <c r="N4" s="477"/>
      <c r="O4" s="477"/>
      <c r="P4" s="477"/>
      <c r="Q4" s="199"/>
    </row>
    <row r="5" spans="1:30" x14ac:dyDescent="0.25">
      <c r="A5" s="76">
        <f ca="1">TODAY()</f>
        <v>45744</v>
      </c>
      <c r="B5" s="484" t="s">
        <v>247</v>
      </c>
      <c r="C5" s="484"/>
      <c r="D5" s="484"/>
      <c r="E5" s="484"/>
      <c r="F5" s="484"/>
      <c r="G5" s="484"/>
      <c r="H5" s="484"/>
      <c r="I5" s="484"/>
      <c r="J5" s="484"/>
      <c r="K5" s="484"/>
      <c r="L5" s="484"/>
      <c r="M5" s="484"/>
      <c r="N5" s="484"/>
      <c r="O5" s="484"/>
    </row>
    <row r="6" spans="1:30" x14ac:dyDescent="0.25">
      <c r="A6" s="475" t="s">
        <v>15</v>
      </c>
      <c r="B6" s="475"/>
      <c r="C6" s="475"/>
      <c r="D6" s="475"/>
      <c r="E6" s="475"/>
      <c r="F6" s="475"/>
      <c r="G6" s="475"/>
      <c r="H6" s="475"/>
      <c r="I6" s="475"/>
      <c r="J6" s="475"/>
      <c r="K6" s="475"/>
    </row>
    <row r="7" spans="1:30" x14ac:dyDescent="0.25">
      <c r="C7" s="18"/>
      <c r="D7" s="18"/>
      <c r="E7" s="18"/>
      <c r="F7" s="18"/>
      <c r="G7" s="18"/>
      <c r="H7" s="18"/>
      <c r="I7" s="18"/>
      <c r="J7" s="18"/>
      <c r="K7" s="18"/>
    </row>
    <row r="8" spans="1:30" ht="15" x14ac:dyDescent="0.25">
      <c r="A8" s="23" t="s">
        <v>2</v>
      </c>
      <c r="B8" s="24"/>
      <c r="C8" s="25">
        <f>'Customer Info'!B7</f>
        <v>0</v>
      </c>
      <c r="I8" s="26"/>
    </row>
    <row r="9" spans="1:30" ht="15" x14ac:dyDescent="0.25">
      <c r="A9" s="27" t="s">
        <v>26</v>
      </c>
      <c r="B9" s="24"/>
      <c r="C9" s="25">
        <f>'Customer Info'!B8</f>
        <v>0</v>
      </c>
    </row>
    <row r="10" spans="1:30" x14ac:dyDescent="0.25">
      <c r="A10" s="23" t="s">
        <v>3</v>
      </c>
      <c r="B10" s="200">
        <f>'Customer Info'!B9</f>
        <v>4</v>
      </c>
      <c r="C10" s="194" t="str">
        <f>LOOKUP(B10,S11:AD11,S12:AD12)</f>
        <v>April</v>
      </c>
      <c r="D10" s="133">
        <f>'Customer Info'!C9</f>
        <v>2025</v>
      </c>
    </row>
    <row r="11" spans="1:30" x14ac:dyDescent="0.25">
      <c r="A11" s="490"/>
      <c r="B11" s="490"/>
      <c r="C11" s="490"/>
      <c r="D11" s="490"/>
      <c r="E11" s="490"/>
      <c r="F11" s="490"/>
      <c r="G11" s="490"/>
      <c r="H11" s="490"/>
      <c r="I11" s="490"/>
      <c r="J11" s="94"/>
      <c r="K11" s="94"/>
      <c r="L11" s="94"/>
      <c r="M11" s="94"/>
      <c r="N11" s="94"/>
      <c r="O11" s="94"/>
      <c r="P11" s="94"/>
      <c r="S11">
        <v>1</v>
      </c>
      <c r="T11">
        <v>2</v>
      </c>
      <c r="U11">
        <v>3</v>
      </c>
      <c r="V11">
        <v>4</v>
      </c>
      <c r="W11">
        <v>5</v>
      </c>
      <c r="X11">
        <v>6</v>
      </c>
      <c r="Y11">
        <v>7</v>
      </c>
      <c r="Z11">
        <v>8</v>
      </c>
      <c r="AA11">
        <v>9</v>
      </c>
      <c r="AB11">
        <v>10</v>
      </c>
      <c r="AC11">
        <v>11</v>
      </c>
      <c r="AD11">
        <v>12</v>
      </c>
    </row>
    <row r="12" spans="1:30" x14ac:dyDescent="0.25">
      <c r="A12" s="97" t="s">
        <v>27</v>
      </c>
      <c r="B12" s="18"/>
      <c r="C12" s="18"/>
      <c r="D12" s="18"/>
      <c r="E12" s="18"/>
      <c r="F12" s="18"/>
      <c r="G12" s="18"/>
      <c r="H12" s="18"/>
      <c r="I12" s="1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18"/>
      <c r="B13" s="18"/>
      <c r="C13" s="18"/>
      <c r="D13" s="18"/>
      <c r="E13" s="18"/>
      <c r="F13" s="18"/>
      <c r="G13" s="18"/>
      <c r="H13" s="18"/>
      <c r="I13" s="18"/>
      <c r="R13" s="78" t="s">
        <v>118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5">
      <c r="A14" s="31" t="s">
        <v>43</v>
      </c>
      <c r="B14" s="31"/>
      <c r="C14" s="32">
        <f>IF('Customer Info'!B21+'Customer Info'!B22-'Customer Info'!B23&lt;0,0,'Customer Info'!B21+'Customer Info'!B22-'Customer Info'!B23)</f>
        <v>0</v>
      </c>
      <c r="D14" s="31" t="s">
        <v>41</v>
      </c>
      <c r="E14" s="31"/>
      <c r="F14" s="33"/>
      <c r="G14" s="31"/>
      <c r="H14" s="31"/>
      <c r="I14" s="31"/>
      <c r="R14" s="78" t="s">
        <v>119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5">
      <c r="A15" s="31" t="s">
        <v>85</v>
      </c>
      <c r="B15" s="31"/>
      <c r="C15" s="212">
        <f>MAX('Customer Info'!B18,'Customer Info'!B19)</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5">
      <c r="A16" s="31"/>
      <c r="B16" s="31"/>
      <c r="C16" s="33"/>
      <c r="D16" s="33"/>
      <c r="E16" s="33"/>
      <c r="F16" s="33"/>
      <c r="G16" s="23"/>
      <c r="H16" s="31"/>
      <c r="I16" s="31"/>
      <c r="R16" t="s">
        <v>163</v>
      </c>
      <c r="S16" s="222" t="e">
        <f>'Rider Rates'!#REF!</f>
        <v>#REF!</v>
      </c>
      <c r="T16" s="222" t="e">
        <f>'Rider Rates'!#REF!</f>
        <v>#REF!</v>
      </c>
      <c r="U16" s="222" t="e">
        <f>'Rider Rates'!#REF!</f>
        <v>#REF!</v>
      </c>
      <c r="V16" s="222" t="e">
        <f>'Rider Rates'!#REF!</f>
        <v>#REF!</v>
      </c>
      <c r="W16" s="222" t="e">
        <f>'Rider Rates'!#REF!</f>
        <v>#REF!</v>
      </c>
      <c r="X16" s="222" t="e">
        <f>'Rider Rates'!#REF!</f>
        <v>#REF!</v>
      </c>
      <c r="Y16" s="222" t="e">
        <f>'Rider Rates'!#REF!</f>
        <v>#REF!</v>
      </c>
      <c r="Z16" s="222" t="e">
        <f>'Rider Rates'!#REF!</f>
        <v>#REF!</v>
      </c>
      <c r="AA16" s="222" t="e">
        <f>'Rider Rates'!#REF!</f>
        <v>#REF!</v>
      </c>
      <c r="AB16" s="222" t="e">
        <f>'Rider Rates'!#REF!</f>
        <v>#REF!</v>
      </c>
      <c r="AC16" s="222" t="e">
        <f>'Rider Rates'!#REF!</f>
        <v>#REF!</v>
      </c>
      <c r="AD16" s="222" t="e">
        <f>'Rider Rates'!#REF!</f>
        <v>#REF!</v>
      </c>
    </row>
    <row r="17" spans="1:221" x14ac:dyDescent="0.25">
      <c r="A17" s="28" t="s">
        <v>124</v>
      </c>
      <c r="B17" s="22"/>
      <c r="C17" s="22"/>
      <c r="D17" s="22"/>
      <c r="E17" s="22"/>
      <c r="F17" s="22"/>
      <c r="G17" s="486" t="s">
        <v>68</v>
      </c>
      <c r="H17" s="487"/>
      <c r="I17" s="487"/>
      <c r="J17" s="488"/>
      <c r="K17" s="22"/>
      <c r="L17" s="489" t="s">
        <v>69</v>
      </c>
      <c r="M17" s="489"/>
      <c r="N17" s="489"/>
      <c r="O17" s="489"/>
      <c r="R17" t="s">
        <v>164</v>
      </c>
      <c r="S17" s="222" t="e">
        <f>'Rider Rates'!#REF!</f>
        <v>#REF!</v>
      </c>
      <c r="T17" s="222" t="e">
        <f>'Rider Rates'!#REF!</f>
        <v>#REF!</v>
      </c>
      <c r="U17" s="222" t="e">
        <f>'Rider Rates'!#REF!</f>
        <v>#REF!</v>
      </c>
      <c r="V17" s="222" t="e">
        <f>'Rider Rates'!#REF!</f>
        <v>#REF!</v>
      </c>
      <c r="W17" s="222" t="e">
        <f>'Rider Rates'!#REF!</f>
        <v>#REF!</v>
      </c>
      <c r="X17" s="222" t="e">
        <f>'Rider Rates'!#REF!</f>
        <v>#REF!</v>
      </c>
      <c r="Y17" s="222" t="e">
        <f>'Rider Rates'!#REF!</f>
        <v>#REF!</v>
      </c>
      <c r="Z17" s="222" t="e">
        <f>'Rider Rates'!#REF!</f>
        <v>#REF!</v>
      </c>
      <c r="AA17" s="222" t="e">
        <f>'Rider Rates'!#REF!</f>
        <v>#REF!</v>
      </c>
      <c r="AB17" s="222" t="e">
        <f>'Rider Rates'!#REF!</f>
        <v>#REF!</v>
      </c>
      <c r="AC17" s="222" t="e">
        <f>'Rider Rates'!#REF!</f>
        <v>#REF!</v>
      </c>
      <c r="AD17" s="222" t="e">
        <f>'Rider Rates'!#REF!</f>
        <v>#REF!</v>
      </c>
    </row>
    <row r="18" spans="1:221" x14ac:dyDescent="0.25">
      <c r="A18" s="18"/>
      <c r="B18" s="18"/>
      <c r="C18" s="18"/>
      <c r="D18" s="18"/>
      <c r="E18" s="18"/>
      <c r="F18" s="18"/>
      <c r="G18" s="8" t="s">
        <v>65</v>
      </c>
      <c r="H18" s="8" t="s">
        <v>66</v>
      </c>
      <c r="I18" s="8" t="s">
        <v>67</v>
      </c>
      <c r="J18" s="112" t="s">
        <v>34</v>
      </c>
      <c r="K18" s="18"/>
      <c r="L18" s="131" t="s">
        <v>65</v>
      </c>
      <c r="M18" s="131" t="s">
        <v>66</v>
      </c>
      <c r="N18" s="131" t="s">
        <v>67</v>
      </c>
      <c r="O18" s="132" t="s">
        <v>34</v>
      </c>
      <c r="P18" s="43" t="s">
        <v>57</v>
      </c>
      <c r="R18" t="s">
        <v>165</v>
      </c>
      <c r="S18" s="222" t="e">
        <f>'Rider Rates'!#REF!</f>
        <v>#REF!</v>
      </c>
      <c r="T18" s="222" t="e">
        <f>'Rider Rates'!#REF!</f>
        <v>#REF!</v>
      </c>
      <c r="U18" s="222" t="e">
        <f>'Rider Rates'!#REF!</f>
        <v>#REF!</v>
      </c>
      <c r="V18" s="222" t="e">
        <f>'Rider Rates'!#REF!</f>
        <v>#REF!</v>
      </c>
      <c r="W18" s="222" t="e">
        <f>'Rider Rates'!#REF!</f>
        <v>#REF!</v>
      </c>
      <c r="X18" s="222" t="e">
        <f>'Rider Rates'!#REF!</f>
        <v>#REF!</v>
      </c>
      <c r="Y18" s="222" t="e">
        <f>'Rider Rates'!#REF!</f>
        <v>#REF!</v>
      </c>
      <c r="Z18" s="222" t="e">
        <f>'Rider Rates'!#REF!</f>
        <v>#REF!</v>
      </c>
      <c r="AA18" s="222" t="e">
        <f>'Rider Rates'!#REF!</f>
        <v>#REF!</v>
      </c>
      <c r="AB18" s="222" t="e">
        <f>'Rider Rates'!#REF!</f>
        <v>#REF!</v>
      </c>
      <c r="AC18" s="222" t="e">
        <f>'Rider Rates'!#REF!</f>
        <v>#REF!</v>
      </c>
      <c r="AD18" s="222" t="e">
        <f>'Rider Rates'!#REF!</f>
        <v>#REF!</v>
      </c>
    </row>
    <row r="19" spans="1:221" x14ac:dyDescent="0.25">
      <c r="A19" t="s">
        <v>32</v>
      </c>
      <c r="G19" s="83"/>
      <c r="H19" s="83"/>
      <c r="I19" s="125">
        <v>10</v>
      </c>
      <c r="J19" s="125">
        <f>SUM(G19:I19)</f>
        <v>10</v>
      </c>
      <c r="L19" s="125"/>
      <c r="M19" s="125"/>
      <c r="N19" s="125">
        <f>I19</f>
        <v>10</v>
      </c>
      <c r="O19" s="125">
        <f>+SUM(L19:N19)</f>
        <v>10</v>
      </c>
      <c r="P19" s="245">
        <v>44531</v>
      </c>
      <c r="R19" s="3" t="s">
        <v>191</v>
      </c>
      <c r="S19">
        <f>'Rider Rates'!$C$21</f>
        <v>7.0209999999999995E-2</v>
      </c>
      <c r="T19">
        <f>'Rider Rates'!$C$21</f>
        <v>7.0209999999999995E-2</v>
      </c>
      <c r="U19">
        <f>'Rider Rates'!$C$21</f>
        <v>7.0209999999999995E-2</v>
      </c>
      <c r="V19">
        <f>'Rider Rates'!$C$21</f>
        <v>7.0209999999999995E-2</v>
      </c>
      <c r="W19">
        <f>'Rider Rates'!$C$21</f>
        <v>7.0209999999999995E-2</v>
      </c>
      <c r="X19">
        <f>'Rider Rates'!$B$21</f>
        <v>7.0209999999999995E-2</v>
      </c>
      <c r="Y19">
        <f>'Rider Rates'!$B$21</f>
        <v>7.0209999999999995E-2</v>
      </c>
      <c r="Z19">
        <f>'Rider Rates'!$B$21</f>
        <v>7.0209999999999995E-2</v>
      </c>
      <c r="AA19">
        <f>'Rider Rates'!$B$21</f>
        <v>7.0209999999999995E-2</v>
      </c>
      <c r="AB19">
        <f>'Rider Rates'!$C$21</f>
        <v>7.0209999999999995E-2</v>
      </c>
      <c r="AC19">
        <f>'Rider Rates'!$C$21</f>
        <v>7.0209999999999995E-2</v>
      </c>
      <c r="AD19">
        <f>'Rider Rates'!$C$21</f>
        <v>7.0209999999999995E-2</v>
      </c>
    </row>
    <row r="20" spans="1:221" x14ac:dyDescent="0.25">
      <c r="A20" s="18" t="s">
        <v>246</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v>44531</v>
      </c>
      <c r="R20" s="3"/>
    </row>
    <row r="21" spans="1:221" x14ac:dyDescent="0.25">
      <c r="A21" s="96" t="s">
        <v>75</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5">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70</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79</v>
      </c>
      <c r="B25" s="176"/>
      <c r="C25" s="176"/>
      <c r="D25" s="100">
        <f>IF($C$14&lt;0,0,IF($C$14&gt;833000,833000,$C$14))</f>
        <v>0</v>
      </c>
      <c r="E25" s="101" t="s">
        <v>41</v>
      </c>
      <c r="F25" s="102" t="s">
        <v>8</v>
      </c>
      <c r="G25" s="103"/>
      <c r="H25" s="103"/>
      <c r="I25" s="103">
        <f>'Rider Rates'!$B$4</f>
        <v>4.6278999999999999E-3</v>
      </c>
      <c r="J25" s="201">
        <f t="shared" ref="J25:J45" si="0">SUM(G25:I25)</f>
        <v>4.6278999999999999E-3</v>
      </c>
      <c r="K25" s="104" t="s">
        <v>42</v>
      </c>
      <c r="L25" s="105"/>
      <c r="M25" s="105"/>
      <c r="N25" s="105">
        <f t="shared" ref="N25:N30" si="1">ROUND(D25*I25,2)</f>
        <v>0</v>
      </c>
      <c r="O25" s="105">
        <f t="shared" ref="O25:O30"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80</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97</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98</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99</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114</v>
      </c>
      <c r="B30" s="78"/>
      <c r="C30" s="78"/>
      <c r="D30" s="290">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ref="O31:O37" si="3">SUM(L31:N31)</f>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41" t="s">
        <v>237</v>
      </c>
      <c r="B32" s="78"/>
      <c r="C32" s="78"/>
      <c r="D32" s="195">
        <f>$N$21</f>
        <v>10</v>
      </c>
      <c r="E32" s="101" t="s">
        <v>122</v>
      </c>
      <c r="F32" s="102" t="s">
        <v>8</v>
      </c>
      <c r="G32" s="103"/>
      <c r="H32" s="103"/>
      <c r="I32" s="178">
        <f>'Rider Rates'!$B$18</f>
        <v>0</v>
      </c>
      <c r="J32" s="178">
        <f>SUM(G32:I32)</f>
        <v>0</v>
      </c>
      <c r="K32" s="104"/>
      <c r="L32" s="105"/>
      <c r="M32" s="105"/>
      <c r="N32" s="105">
        <f>ROUND($D$32*'Rider Rates'!$B$18,2)+ROUND($D$32*'Rider Rates'!$E$18,2)</f>
        <v>0</v>
      </c>
      <c r="O32" s="105">
        <f t="shared" si="3"/>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192</v>
      </c>
      <c r="B33" s="78"/>
      <c r="C33" s="78"/>
      <c r="D33" s="100">
        <f>'Customer Info'!$B$21+'Customer Info'!$B$22-'Customer Info'!$B$23</f>
        <v>0</v>
      </c>
      <c r="E33" s="101" t="s">
        <v>41</v>
      </c>
      <c r="F33" s="102" t="s">
        <v>8</v>
      </c>
      <c r="G33" s="103">
        <f>'Rider Rates'!$B$21</f>
        <v>7.0209999999999995E-2</v>
      </c>
      <c r="H33" s="103"/>
      <c r="I33" s="103"/>
      <c r="J33" s="237">
        <f>SUM(G33:H33)</f>
        <v>7.0209999999999995E-2</v>
      </c>
      <c r="K33" s="104" t="s">
        <v>42</v>
      </c>
      <c r="L33" s="105">
        <f>ROUND(D33*G33,2)</f>
        <v>0</v>
      </c>
      <c r="M33" s="105"/>
      <c r="N33" s="105"/>
      <c r="O33" s="105">
        <f t="shared" si="3"/>
        <v>0</v>
      </c>
      <c r="P33" s="245">
        <f>'Rider Rates'!$D$21</f>
        <v>45444</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161</v>
      </c>
      <c r="B34" s="78"/>
      <c r="C34" s="78"/>
      <c r="D34" s="100">
        <f>'Customer Info'!$B$21+'Customer Info'!$B$22-'Customer Info'!$B$23</f>
        <v>0</v>
      </c>
      <c r="E34" s="101" t="s">
        <v>41</v>
      </c>
      <c r="F34" s="102" t="s">
        <v>8</v>
      </c>
      <c r="G34" s="103">
        <f>'Rider Rates'!$B$28</f>
        <v>3.2000000000000002E-3</v>
      </c>
      <c r="H34" s="103"/>
      <c r="I34" s="103"/>
      <c r="J34" s="237">
        <f>SUM(G34:H34)</f>
        <v>3.2000000000000002E-3</v>
      </c>
      <c r="K34" s="104" t="s">
        <v>42</v>
      </c>
      <c r="L34" s="105">
        <f>ROUND(D34*G34,2)</f>
        <v>0</v>
      </c>
      <c r="M34" s="105"/>
      <c r="N34" s="105"/>
      <c r="O34" s="105">
        <f t="shared" si="3"/>
        <v>0</v>
      </c>
      <c r="P34" s="245">
        <f>'Rider Rates'!$D$28</f>
        <v>45444</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193</v>
      </c>
      <c r="B35" s="78"/>
      <c r="C35" s="78"/>
      <c r="D35" s="100">
        <f>'Customer Info'!$B$21+'Customer Info'!$B$22-'Customer Info'!$B$23</f>
        <v>0</v>
      </c>
      <c r="E35" s="101" t="s">
        <v>41</v>
      </c>
      <c r="F35" s="102" t="s">
        <v>8</v>
      </c>
      <c r="G35" s="103">
        <f>'Rider Rates'!B45</f>
        <v>-4.1073000000000004E-3</v>
      </c>
      <c r="H35" s="103"/>
      <c r="I35" s="103"/>
      <c r="J35" s="237">
        <f>SUM(G35:H35)</f>
        <v>-4.1073000000000004E-3</v>
      </c>
      <c r="K35" s="104" t="s">
        <v>42</v>
      </c>
      <c r="L35" s="105">
        <f>ROUND(D35*G35,2)</f>
        <v>0</v>
      </c>
      <c r="M35" s="105"/>
      <c r="N35" s="105"/>
      <c r="O35" s="105">
        <f>SUM(L35:N35)</f>
        <v>0</v>
      </c>
      <c r="P35" s="245">
        <f>'Rider Rates'!$D$45</f>
        <v>45747</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41" t="s">
        <v>210</v>
      </c>
      <c r="B36" s="78"/>
      <c r="C36" s="78"/>
      <c r="D36" s="100"/>
      <c r="E36" s="101" t="s">
        <v>115</v>
      </c>
      <c r="F36" s="102"/>
      <c r="G36" s="103"/>
      <c r="H36" s="103"/>
      <c r="I36" s="103">
        <f>'Rider Rates'!D48</f>
        <v>1.17</v>
      </c>
      <c r="J36" s="103">
        <f>SUM(G36:I36)</f>
        <v>1.17</v>
      </c>
      <c r="K36" s="104" t="s">
        <v>42</v>
      </c>
      <c r="L36" s="105"/>
      <c r="M36" s="105"/>
      <c r="N36" s="105">
        <f>J36</f>
        <v>1.17</v>
      </c>
      <c r="O36" s="105">
        <f>SUM(L36:N36)</f>
        <v>1.17</v>
      </c>
      <c r="P36" s="245">
        <f>'Rider Rates'!E48</f>
        <v>45658</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189</v>
      </c>
      <c r="B37" s="78"/>
      <c r="C37" s="78"/>
      <c r="D37" s="100">
        <f>IF($C$14&lt;0,0,$C$14)</f>
        <v>0</v>
      </c>
      <c r="E37" s="113" t="s">
        <v>41</v>
      </c>
      <c r="F37" s="102" t="s">
        <v>8</v>
      </c>
      <c r="G37" s="103"/>
      <c r="H37" s="103">
        <f>'Rider Rates'!$B$55</f>
        <v>3.5317099999999997E-2</v>
      </c>
      <c r="I37" s="103"/>
      <c r="J37" s="103">
        <f>SUM(G37:I37)</f>
        <v>3.5317099999999997E-2</v>
      </c>
      <c r="K37" s="104" t="s">
        <v>42</v>
      </c>
      <c r="L37" s="105"/>
      <c r="M37" s="105">
        <f>ROUND(D37*H37,2)</f>
        <v>0</v>
      </c>
      <c r="N37" s="205"/>
      <c r="O37" s="105">
        <f t="shared" si="3"/>
        <v>0</v>
      </c>
      <c r="P37" s="245">
        <f>'Rider Rates'!$D$55</f>
        <v>45747</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99" t="s">
        <v>337</v>
      </c>
      <c r="B38" s="78"/>
      <c r="C38" s="78"/>
      <c r="D38" s="100">
        <f>IF($C$14&lt;0,0,$C$14)</f>
        <v>0</v>
      </c>
      <c r="E38" s="101" t="s">
        <v>41</v>
      </c>
      <c r="F38" s="102" t="s">
        <v>8</v>
      </c>
      <c r="G38" s="103"/>
      <c r="H38" s="103"/>
      <c r="I38" s="103">
        <f>'Rider Rates'!$B$66</f>
        <v>7.3870000000000001E-4</v>
      </c>
      <c r="J38" s="103">
        <f t="shared" ref="J38" si="4">SUM(G38:I38)</f>
        <v>7.3870000000000001E-4</v>
      </c>
      <c r="K38" s="104" t="s">
        <v>42</v>
      </c>
      <c r="L38" s="105"/>
      <c r="M38" s="105"/>
      <c r="N38" s="105">
        <f>ROUND($D$38*'Rider Rates'!$B$66,2)</f>
        <v>0</v>
      </c>
      <c r="O38" s="105">
        <f>SUM(L38:N38)</f>
        <v>0</v>
      </c>
      <c r="P38" s="245">
        <f>'Rider Rates'!$D$66</f>
        <v>45747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96</v>
      </c>
      <c r="B39" s="78"/>
      <c r="C39" s="78"/>
      <c r="D39" s="100">
        <f>IF('Customer Info'!C34=TRUE,0,IF($C$14&lt;0,0,$C$14))</f>
        <v>0</v>
      </c>
      <c r="E39" s="101" t="s">
        <v>41</v>
      </c>
      <c r="F39" s="102" t="s">
        <v>8</v>
      </c>
      <c r="G39" s="103"/>
      <c r="H39" s="103"/>
      <c r="I39" s="103">
        <f>'Rider Rates'!$B$69+'Rider Rates'!$C$69</f>
        <v>0</v>
      </c>
      <c r="J39" s="103">
        <f t="shared" si="0"/>
        <v>0</v>
      </c>
      <c r="K39" s="104" t="s">
        <v>42</v>
      </c>
      <c r="L39" s="105"/>
      <c r="M39" s="105"/>
      <c r="N39" s="105">
        <f>ROUND($D$39*'Rider Rates'!$B$69,2)+ROUND($D$39*'Rider Rates'!$C$69,2)</f>
        <v>0</v>
      </c>
      <c r="O39" s="105">
        <f>SUM(L39:N39)</f>
        <v>0</v>
      </c>
      <c r="P39" s="245">
        <f>'Rider Rates'!$D$69</f>
        <v>45444</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81</v>
      </c>
      <c r="B40" s="78"/>
      <c r="C40" s="78"/>
      <c r="D40" s="195">
        <f>$N$21</f>
        <v>10</v>
      </c>
      <c r="E40" s="101" t="s">
        <v>122</v>
      </c>
      <c r="F40" s="102" t="s">
        <v>8</v>
      </c>
      <c r="G40" s="111"/>
      <c r="H40" s="112"/>
      <c r="I40" s="120">
        <f>'Rider Rates'!$B$85</f>
        <v>1.9512100000000001E-2</v>
      </c>
      <c r="J40" s="120">
        <f t="shared" si="0"/>
        <v>1.9512100000000001E-2</v>
      </c>
      <c r="K40" s="104"/>
      <c r="L40" s="105"/>
      <c r="M40" s="105"/>
      <c r="N40" s="105">
        <f>ROUND(D40*I40,2)</f>
        <v>0.2</v>
      </c>
      <c r="O40" s="105">
        <f>SUM(L40:N40)</f>
        <v>0.2</v>
      </c>
      <c r="P40" s="245">
        <f>'Rider Rates'!$D$85</f>
        <v>45747</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82</v>
      </c>
      <c r="B41" s="78"/>
      <c r="C41" s="78"/>
      <c r="D41" s="195">
        <f>$N$21</f>
        <v>10</v>
      </c>
      <c r="E41" s="101" t="s">
        <v>122</v>
      </c>
      <c r="F41" s="102" t="s">
        <v>8</v>
      </c>
      <c r="G41" s="114"/>
      <c r="H41" s="115"/>
      <c r="I41" s="120">
        <f>'Rider Rates'!$B$87</f>
        <v>6.6985699999999995E-2</v>
      </c>
      <c r="J41" s="120">
        <f t="shared" si="0"/>
        <v>6.6985699999999995E-2</v>
      </c>
      <c r="K41" s="104"/>
      <c r="L41" s="105"/>
      <c r="M41" s="105"/>
      <c r="N41" s="105">
        <f>ROUND(D41*I41,2)</f>
        <v>0.67</v>
      </c>
      <c r="O41" s="105">
        <f>SUM(L41:N41)</f>
        <v>0.67</v>
      </c>
      <c r="P41" s="245">
        <f>'Rider Rates'!$D$87</f>
        <v>45167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206</v>
      </c>
      <c r="B42" s="78"/>
      <c r="C42" s="78"/>
      <c r="D42" s="195"/>
      <c r="E42" s="113" t="s">
        <v>115</v>
      </c>
      <c r="F42" s="106"/>
      <c r="G42" s="114"/>
      <c r="H42" s="115"/>
      <c r="I42" s="196">
        <f>'Rider Rates'!$B$90</f>
        <v>2.2200000000000002</v>
      </c>
      <c r="J42" s="196">
        <f t="shared" si="0"/>
        <v>2.2200000000000002</v>
      </c>
      <c r="K42" s="104"/>
      <c r="L42" s="105"/>
      <c r="M42" s="105"/>
      <c r="N42" s="105">
        <f>I42</f>
        <v>2.2200000000000002</v>
      </c>
      <c r="O42" s="105">
        <f>SUM(L42:N42)</f>
        <v>2.2200000000000002</v>
      </c>
      <c r="P42" s="245">
        <f>'Rider Rates'!$D$90</f>
        <v>45747</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239</v>
      </c>
      <c r="B43" s="78"/>
      <c r="C43" s="78"/>
      <c r="D43" s="100">
        <f>IF($C$14&lt;0,0,$C$14)</f>
        <v>0</v>
      </c>
      <c r="E43" s="101" t="s">
        <v>41</v>
      </c>
      <c r="F43" s="102" t="s">
        <v>8</v>
      </c>
      <c r="G43" s="103"/>
      <c r="H43" s="103"/>
      <c r="I43" s="103"/>
      <c r="J43" s="103">
        <f>'Rider Rates'!$B$94</f>
        <v>0</v>
      </c>
      <c r="K43" s="104" t="s">
        <v>42</v>
      </c>
      <c r="L43" s="105"/>
      <c r="M43" s="105"/>
      <c r="N43" s="105"/>
      <c r="O43" s="105">
        <f>ROUND($D43*('Rider Rates'!B$94),2)</f>
        <v>0</v>
      </c>
      <c r="P43" s="245">
        <f>'Rider Rates'!$D$94</f>
        <v>44531</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99" t="s">
        <v>156</v>
      </c>
      <c r="B44" s="78"/>
      <c r="C44" s="78"/>
      <c r="D44" s="195">
        <f>$N$21</f>
        <v>10</v>
      </c>
      <c r="E44" s="101" t="s">
        <v>122</v>
      </c>
      <c r="F44" s="102" t="s">
        <v>8</v>
      </c>
      <c r="G44" s="114"/>
      <c r="H44" s="115"/>
      <c r="I44" s="120">
        <f>'Rider Rates'!$B$105</f>
        <v>0.24140039999999999</v>
      </c>
      <c r="J44" s="120">
        <f t="shared" si="0"/>
        <v>0.24140039999999999</v>
      </c>
      <c r="K44" s="104"/>
      <c r="L44" s="105"/>
      <c r="M44" s="105"/>
      <c r="N44" s="105">
        <f>ROUND(D44*I44,2)</f>
        <v>2.41</v>
      </c>
      <c r="O44" s="105">
        <f t="shared" ref="O44:O48" si="5">SUM(L44:N44)</f>
        <v>2.41</v>
      </c>
      <c r="P44" s="245">
        <f>'Rider Rates'!$D$105</f>
        <v>45716</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217</v>
      </c>
      <c r="B45" s="78"/>
      <c r="C45" s="78"/>
      <c r="D45" s="195"/>
      <c r="E45" s="113" t="s">
        <v>115</v>
      </c>
      <c r="F45" s="106"/>
      <c r="G45" s="114"/>
      <c r="H45" s="115"/>
      <c r="I45" s="258">
        <f>'Rider Rates'!B120</f>
        <v>0.97</v>
      </c>
      <c r="J45" s="196">
        <f t="shared" si="0"/>
        <v>0.97</v>
      </c>
      <c r="K45" s="104"/>
      <c r="L45" s="105"/>
      <c r="M45" s="105"/>
      <c r="N45" s="260">
        <f>I45</f>
        <v>0.97</v>
      </c>
      <c r="O45" s="105">
        <f t="shared" si="5"/>
        <v>0.97</v>
      </c>
      <c r="P45" s="245">
        <f>'Rider Rates'!D120</f>
        <v>45593</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157</v>
      </c>
      <c r="B46" s="78"/>
      <c r="C46" s="78"/>
      <c r="D46" s="100">
        <f>'Customer Info'!$B$21+'Customer Info'!$B$22-'Customer Info'!$B$23</f>
        <v>0</v>
      </c>
      <c r="E46" s="101" t="s">
        <v>41</v>
      </c>
      <c r="F46" s="102" t="s">
        <v>8</v>
      </c>
      <c r="G46" s="103">
        <f>'Rider Rates'!$B$112</f>
        <v>3.8972999999999998E-3</v>
      </c>
      <c r="H46" s="103"/>
      <c r="I46" s="120"/>
      <c r="J46" s="237">
        <f>SUM(G46:H46)</f>
        <v>3.8972999999999998E-3</v>
      </c>
      <c r="K46" s="104" t="s">
        <v>42</v>
      </c>
      <c r="L46" s="105">
        <f>ROUND(D46*G46,2)</f>
        <v>0</v>
      </c>
      <c r="M46" s="105"/>
      <c r="N46" s="105"/>
      <c r="O46" s="105">
        <f t="shared" si="5"/>
        <v>0</v>
      </c>
      <c r="P46" s="245">
        <f>'Rider Rates'!$D$112</f>
        <v>44531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208</v>
      </c>
      <c r="B47" s="78"/>
      <c r="C47" s="78"/>
      <c r="D47" s="100">
        <f>IF($C$14&lt;1,0,$C$14)</f>
        <v>0</v>
      </c>
      <c r="E47" s="101" t="s">
        <v>41</v>
      </c>
      <c r="F47" s="249" t="s">
        <v>8</v>
      </c>
      <c r="G47" s="103"/>
      <c r="H47" s="103"/>
      <c r="I47" s="237">
        <f>'Rider Rates'!$B$117</f>
        <v>0</v>
      </c>
      <c r="J47" s="237">
        <f>SUM(G47:I47)</f>
        <v>0</v>
      </c>
      <c r="K47" s="104" t="s">
        <v>42</v>
      </c>
      <c r="L47" s="105"/>
      <c r="M47" s="105"/>
      <c r="N47" s="105">
        <f>D47*J47</f>
        <v>0</v>
      </c>
      <c r="O47" s="105">
        <f t="shared" si="5"/>
        <v>0</v>
      </c>
      <c r="P47" s="245">
        <f>'Rider Rates'!D117</f>
        <v>45657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41" t="s">
        <v>230</v>
      </c>
      <c r="B48" s="78"/>
      <c r="C48" s="78"/>
      <c r="D48" s="100"/>
      <c r="E48" s="101" t="s">
        <v>115</v>
      </c>
      <c r="F48" s="102" t="s">
        <v>8</v>
      </c>
      <c r="G48" s="263"/>
      <c r="H48" s="263"/>
      <c r="I48" s="263">
        <f>'Rider Rates'!$B$124</f>
        <v>0.1</v>
      </c>
      <c r="J48" s="263">
        <f>SUM(G48:I48)</f>
        <v>0.1</v>
      </c>
      <c r="K48" s="104"/>
      <c r="L48" s="209"/>
      <c r="M48" s="209"/>
      <c r="N48" s="209">
        <f>J48</f>
        <v>0.1</v>
      </c>
      <c r="O48" s="209">
        <f t="shared" si="5"/>
        <v>0.1</v>
      </c>
      <c r="P48" s="264">
        <f>'Rider Rates'!$E$124</f>
        <v>45658</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41" t="s">
        <v>242</v>
      </c>
      <c r="B49" s="78"/>
      <c r="C49" s="78"/>
      <c r="D49" s="100">
        <f>C14</f>
        <v>0</v>
      </c>
      <c r="E49" s="101" t="s">
        <v>41</v>
      </c>
      <c r="F49" s="249" t="s">
        <v>8</v>
      </c>
      <c r="G49" s="103"/>
      <c r="H49" s="103"/>
      <c r="I49" s="103">
        <f>'Rider Rates'!$B$129</f>
        <v>0</v>
      </c>
      <c r="J49" s="237">
        <f>SUM(G49:I49)</f>
        <v>0</v>
      </c>
      <c r="K49" s="104" t="s">
        <v>42</v>
      </c>
      <c r="L49" s="105"/>
      <c r="M49" s="105"/>
      <c r="N49" s="105">
        <f>D49*J49</f>
        <v>0</v>
      </c>
      <c r="O49" s="105">
        <f>SUM(L49:N49)</f>
        <v>0</v>
      </c>
      <c r="P49" s="245">
        <f>'Rider Rates'!D129</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41" t="s">
        <v>241</v>
      </c>
      <c r="B50" s="78"/>
      <c r="C50" s="78"/>
      <c r="D50" s="100"/>
      <c r="E50" s="101" t="s">
        <v>115</v>
      </c>
      <c r="F50" s="102" t="s">
        <v>8</v>
      </c>
      <c r="G50" s="263"/>
      <c r="H50" s="263"/>
      <c r="I50" s="263">
        <f>'Rider Rates'!$B$136</f>
        <v>0</v>
      </c>
      <c r="J50" s="263">
        <f>SUM(G50:I50)</f>
        <v>0</v>
      </c>
      <c r="K50" s="104"/>
      <c r="L50" s="209"/>
      <c r="M50" s="209"/>
      <c r="N50" s="209">
        <f>J50</f>
        <v>0</v>
      </c>
      <c r="O50" s="209">
        <f>SUM(L50:N50)</f>
        <v>0</v>
      </c>
      <c r="P50" s="264">
        <f>'Rider Rates'!$D$132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241" t="s">
        <v>243</v>
      </c>
      <c r="B51" s="78"/>
      <c r="C51" s="78"/>
      <c r="D51" s="100"/>
      <c r="E51" s="101"/>
      <c r="F51" s="102"/>
      <c r="G51" s="263"/>
      <c r="H51" s="263"/>
      <c r="I51" s="263"/>
      <c r="J51" s="263"/>
      <c r="K51" s="104"/>
      <c r="L51" s="209"/>
      <c r="M51" s="209"/>
      <c r="N51" s="209"/>
      <c r="O51" s="209"/>
      <c r="P51" s="26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179" t="s">
        <v>71</v>
      </c>
      <c r="B52" s="148"/>
      <c r="C52" s="148"/>
      <c r="D52" s="180"/>
      <c r="E52" s="181"/>
      <c r="F52" s="182"/>
      <c r="G52" s="182"/>
      <c r="H52" s="182"/>
      <c r="I52" s="182"/>
      <c r="J52" s="182"/>
      <c r="K52" s="183"/>
      <c r="L52" s="169">
        <f>SUM(L25:L51)</f>
        <v>0</v>
      </c>
      <c r="M52" s="169">
        <f t="shared" ref="M52:O52" si="6">SUM(M25:M51)</f>
        <v>0</v>
      </c>
      <c r="N52" s="169">
        <f t="shared" si="6"/>
        <v>7.7399999999999993</v>
      </c>
      <c r="O52" s="169">
        <f t="shared" si="6"/>
        <v>7.7399999999999993</v>
      </c>
      <c r="P52" s="184"/>
      <c r="Q52" s="106"/>
      <c r="R52" s="166"/>
      <c r="S52" s="166"/>
      <c r="T52" s="189"/>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78"/>
      <c r="B53" s="78"/>
      <c r="C53" s="78"/>
      <c r="D53" s="100"/>
      <c r="E53" s="113"/>
      <c r="F53" s="106"/>
      <c r="G53" s="106"/>
      <c r="H53" s="106"/>
      <c r="I53" s="106"/>
      <c r="J53" s="107"/>
      <c r="K53" s="104"/>
      <c r="L53" s="106"/>
      <c r="M53" s="106"/>
      <c r="N53" s="106"/>
      <c r="O53" s="106"/>
      <c r="P53" s="164"/>
      <c r="Q53" s="106"/>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170"/>
      <c r="B54" s="170"/>
      <c r="C54" s="170"/>
      <c r="D54" s="170"/>
      <c r="E54" s="170"/>
      <c r="F54" s="170"/>
      <c r="G54" s="170"/>
      <c r="H54" s="170"/>
      <c r="I54" s="170"/>
      <c r="J54" s="170"/>
      <c r="K54" s="170"/>
      <c r="L54" s="186">
        <f>L21+L52</f>
        <v>0</v>
      </c>
      <c r="M54" s="186">
        <f>M21+M52</f>
        <v>0</v>
      </c>
      <c r="N54" s="186">
        <f>N21+N52</f>
        <v>17.739999999999998</v>
      </c>
      <c r="O54" s="187">
        <f>O21+O52</f>
        <v>17.739999999999998</v>
      </c>
      <c r="P54" s="187"/>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78"/>
      <c r="B55" s="78"/>
      <c r="C55" s="78"/>
      <c r="D55" s="78"/>
      <c r="E55" s="78"/>
      <c r="F55" s="78"/>
      <c r="G55" s="78"/>
      <c r="H55" s="78"/>
      <c r="I55" s="78"/>
      <c r="J55" s="78"/>
      <c r="K55" s="78"/>
      <c r="L55" s="78"/>
      <c r="M55" s="78"/>
      <c r="N55" s="151"/>
      <c r="O55" s="151"/>
      <c r="P55" s="151"/>
      <c r="Q55" s="16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166" t="s">
        <v>93</v>
      </c>
      <c r="B56" s="78"/>
      <c r="C56" s="78"/>
      <c r="D56" s="78"/>
      <c r="E56" s="78"/>
      <c r="F56" s="78"/>
      <c r="G56" s="78"/>
      <c r="H56" s="78"/>
      <c r="I56" s="78"/>
      <c r="J56" s="78"/>
      <c r="K56" s="78"/>
      <c r="L56" s="78"/>
      <c r="M56" s="78"/>
      <c r="N56" s="78"/>
      <c r="O56" s="109">
        <f>IF($C$14&lt;=0,MIN(O19,O54), O19)</f>
        <v>10</v>
      </c>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78"/>
      <c r="B57" s="166"/>
      <c r="C57" s="166"/>
      <c r="D57" s="166"/>
      <c r="E57" s="166"/>
      <c r="F57" s="166"/>
      <c r="G57" s="166"/>
      <c r="H57" s="166"/>
      <c r="I57" s="78"/>
      <c r="J57" s="78"/>
      <c r="K57" s="78"/>
      <c r="L57" s="78"/>
      <c r="M57" s="78"/>
      <c r="N57" s="151"/>
      <c r="O57" s="151"/>
      <c r="P57" s="151"/>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148" t="s">
        <v>117</v>
      </c>
      <c r="B58" s="151"/>
      <c r="C58" s="151"/>
      <c r="D58" s="151"/>
      <c r="E58" s="151"/>
      <c r="F58" s="151"/>
      <c r="G58" s="151"/>
      <c r="H58" s="151"/>
      <c r="I58" s="151"/>
      <c r="J58" s="151"/>
      <c r="K58" s="151"/>
      <c r="L58" s="151"/>
      <c r="M58" s="151"/>
      <c r="N58" s="151"/>
      <c r="O58" s="190">
        <f>IF($C$14&lt;0,O54,IF(O54&gt;O56,O54,I53))</f>
        <v>17.739999999999998</v>
      </c>
      <c r="P58" s="160"/>
      <c r="Q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5">
      <c r="A59" s="78"/>
      <c r="B59" s="151"/>
      <c r="C59" s="151"/>
      <c r="D59" s="151"/>
      <c r="E59" s="151"/>
      <c r="F59" s="151"/>
      <c r="G59" s="151"/>
      <c r="H59" s="151"/>
      <c r="I59" s="151"/>
      <c r="J59" s="151"/>
      <c r="K59" s="151"/>
      <c r="L59" s="151"/>
      <c r="M59" s="151"/>
      <c r="N59" s="151"/>
      <c r="O59" s="138"/>
      <c r="P59" s="160"/>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5">
      <c r="A60" s="78"/>
      <c r="B60" s="166"/>
      <c r="C60" s="166"/>
      <c r="D60" s="166"/>
      <c r="E60" s="166"/>
      <c r="F60" s="166"/>
      <c r="G60" s="166"/>
      <c r="H60" s="166"/>
      <c r="I60" s="166" t="s">
        <v>121</v>
      </c>
      <c r="J60" s="166"/>
      <c r="K60" s="166"/>
      <c r="L60" s="191"/>
      <c r="M60" s="191"/>
      <c r="N60" s="191"/>
      <c r="O60" s="191">
        <f>ROUND(IF($C$14&lt;1,0,O54/($C$14*100)*10000),2)</f>
        <v>0</v>
      </c>
      <c r="P60" s="37" t="s">
        <v>87</v>
      </c>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c r="HN60" s="78"/>
      <c r="HO60" s="78"/>
      <c r="HP60" s="78"/>
      <c r="HQ60" s="78"/>
      <c r="HR60" s="78"/>
      <c r="HS60" s="78"/>
      <c r="HT60" s="78"/>
      <c r="HU60" s="78"/>
      <c r="HV60" s="78"/>
      <c r="HW60" s="78"/>
      <c r="HX60" s="78"/>
      <c r="HY60" s="78"/>
      <c r="HZ60" s="78"/>
      <c r="IA60" s="78"/>
      <c r="IB60" s="78"/>
    </row>
    <row r="61" spans="1:236" x14ac:dyDescent="0.25">
      <c r="A61" s="78"/>
      <c r="B61" s="78"/>
      <c r="C61" s="78"/>
      <c r="D61" s="78"/>
      <c r="E61" s="78"/>
      <c r="F61" s="78"/>
      <c r="G61" s="78"/>
      <c r="H61" s="192"/>
      <c r="I61" s="242" t="s">
        <v>190</v>
      </c>
      <c r="J61" s="78"/>
      <c r="K61" s="78"/>
      <c r="L61" s="78"/>
      <c r="M61" s="78"/>
      <c r="N61" s="78"/>
      <c r="O61" s="243">
        <f>ROUND(IF($C$14&lt;1,0,(L54)/($C$14*100)*10000),2)</f>
        <v>0</v>
      </c>
      <c r="P61" s="25" t="s">
        <v>87</v>
      </c>
      <c r="Q61" s="78"/>
      <c r="AE61" s="78"/>
      <c r="AF61" s="78"/>
      <c r="AG61" s="78"/>
      <c r="AH61" s="78"/>
      <c r="AI61" s="78"/>
      <c r="AJ61" s="78"/>
      <c r="AK61" s="78"/>
      <c r="AL61" s="78"/>
      <c r="AM61" s="78"/>
      <c r="AN61" s="78"/>
      <c r="AO61" s="78"/>
      <c r="AP61" s="78"/>
      <c r="AQ61" s="78"/>
      <c r="AR61" s="78"/>
      <c r="AS61" s="78"/>
      <c r="AT61" s="78"/>
      <c r="HE61" s="78"/>
      <c r="HF61" s="78"/>
      <c r="HG61" s="78"/>
      <c r="HH61" s="78"/>
      <c r="HI61" s="78"/>
      <c r="HJ61" s="78"/>
      <c r="HK61" s="78"/>
      <c r="HL61" s="78"/>
      <c r="HM61" s="78"/>
      <c r="HN61" s="78"/>
    </row>
    <row r="62" spans="1:236" x14ac:dyDescent="0.25">
      <c r="A62" s="78"/>
    </row>
    <row r="63" spans="1:236" x14ac:dyDescent="0.25">
      <c r="A63" s="78"/>
    </row>
    <row r="64" spans="1:236" x14ac:dyDescent="0.25">
      <c r="A64" s="78"/>
    </row>
    <row r="65" spans="1:1" x14ac:dyDescent="0.25">
      <c r="A65" s="78"/>
    </row>
    <row r="66" spans="1:1" x14ac:dyDescent="0.25">
      <c r="A66" s="78"/>
    </row>
    <row r="67" spans="1:1" x14ac:dyDescent="0.25">
      <c r="A67" s="78"/>
    </row>
  </sheetData>
  <sheetProtection algorithmName="SHA-512" hashValue="UaT+pZeD8s05UmcU2gMKw+JJqfSoEabZuV6oWg8VZLuzF+G2B1uZj23mn1txdOm09vUEVSqKspTxER9JpSCHZA==" saltValue="Nh8MsfyLa66afeYv6sR+CQ==" spinCount="100000" sheet="1" objects="1" scenarios="1"/>
  <mergeCells count="9">
    <mergeCell ref="G17:J17"/>
    <mergeCell ref="L17:O17"/>
    <mergeCell ref="A11:I11"/>
    <mergeCell ref="A1:P1"/>
    <mergeCell ref="A2:P2"/>
    <mergeCell ref="A3:P3"/>
    <mergeCell ref="A4:P4"/>
    <mergeCell ref="B5:O5"/>
    <mergeCell ref="A6:K6"/>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dimension ref="A1:IB94"/>
  <sheetViews>
    <sheetView showGridLines="0" topLeftCell="A27" zoomScale="80" zoomScaleNormal="80" workbookViewId="0">
      <selection activeCell="D43" sqref="D43"/>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476" t="s">
        <v>120</v>
      </c>
      <c r="B1" s="476"/>
      <c r="C1" s="476"/>
      <c r="D1" s="476"/>
      <c r="E1" s="476"/>
      <c r="F1" s="476"/>
      <c r="G1" s="476"/>
      <c r="H1" s="476"/>
      <c r="I1" s="476"/>
      <c r="J1" s="476"/>
      <c r="K1" s="476"/>
      <c r="L1" s="476"/>
      <c r="M1" s="476"/>
      <c r="N1" s="476"/>
      <c r="O1" s="476"/>
      <c r="P1" s="476"/>
      <c r="Q1" s="197"/>
    </row>
    <row r="2" spans="1:59" ht="21" x14ac:dyDescent="0.4">
      <c r="A2" s="476" t="s">
        <v>277</v>
      </c>
      <c r="B2" s="476"/>
      <c r="C2" s="476"/>
      <c r="D2" s="476"/>
      <c r="E2" s="476"/>
      <c r="F2" s="476"/>
      <c r="G2" s="476"/>
      <c r="H2" s="476"/>
      <c r="I2" s="476"/>
      <c r="J2" s="476"/>
      <c r="K2" s="476"/>
      <c r="L2" s="476"/>
      <c r="M2" s="476"/>
      <c r="N2" s="476"/>
      <c r="O2" s="476"/>
      <c r="P2" s="476"/>
    </row>
    <row r="3" spans="1:59" ht="17.399999999999999" x14ac:dyDescent="0.3">
      <c r="A3" s="492" t="s">
        <v>116</v>
      </c>
      <c r="B3" s="492"/>
      <c r="C3" s="492"/>
      <c r="D3" s="492"/>
      <c r="E3" s="492"/>
      <c r="F3" s="492"/>
      <c r="G3" s="492"/>
      <c r="H3" s="492"/>
      <c r="I3" s="492"/>
      <c r="J3" s="492"/>
      <c r="K3" s="492"/>
      <c r="L3" s="492"/>
      <c r="M3" s="492"/>
      <c r="N3" s="492"/>
      <c r="O3" s="492"/>
      <c r="P3" s="492"/>
      <c r="Q3" s="198"/>
    </row>
    <row r="4" spans="1:59" ht="15.6" x14ac:dyDescent="0.3">
      <c r="A4" s="477" t="str">
        <f>'Customer Info'!$B$11</f>
        <v>Breakdown of Charges Based on Entered Information</v>
      </c>
      <c r="B4" s="477"/>
      <c r="C4" s="477"/>
      <c r="D4" s="477"/>
      <c r="E4" s="477"/>
      <c r="F4" s="477"/>
      <c r="G4" s="477"/>
      <c r="H4" s="477"/>
      <c r="I4" s="477"/>
      <c r="J4" s="477"/>
      <c r="K4" s="477"/>
      <c r="L4" s="477"/>
      <c r="M4" s="477"/>
      <c r="N4" s="477"/>
      <c r="O4" s="477"/>
      <c r="P4" s="477"/>
      <c r="Q4" s="199"/>
    </row>
    <row r="5" spans="1:59" ht="15" x14ac:dyDescent="0.25">
      <c r="A5" s="75"/>
      <c r="B5" s="75"/>
      <c r="C5" s="75"/>
      <c r="D5" s="75"/>
      <c r="E5" s="75"/>
      <c r="F5" s="75"/>
      <c r="G5" s="75"/>
      <c r="H5" s="75"/>
      <c r="I5" s="75"/>
      <c r="J5" s="75"/>
      <c r="K5" s="75"/>
      <c r="L5" s="75"/>
      <c r="M5" s="75"/>
      <c r="N5" s="75"/>
      <c r="O5" s="75"/>
      <c r="P5" s="75"/>
      <c r="Q5" s="75"/>
    </row>
    <row r="6" spans="1:59" x14ac:dyDescent="0.25">
      <c r="A6" s="76">
        <f ca="1">TODAY()</f>
        <v>45744</v>
      </c>
      <c r="B6" s="484" t="s">
        <v>220</v>
      </c>
      <c r="C6" s="484"/>
      <c r="D6" s="484"/>
      <c r="E6" s="484"/>
      <c r="F6" s="484"/>
      <c r="G6" s="484"/>
      <c r="H6" s="484"/>
      <c r="I6" s="484"/>
      <c r="J6" s="484"/>
      <c r="K6" s="484"/>
      <c r="L6" s="484"/>
      <c r="M6" s="484"/>
      <c r="N6" s="484"/>
      <c r="O6" s="484"/>
    </row>
    <row r="7" spans="1:59" x14ac:dyDescent="0.25">
      <c r="A7" s="475" t="s">
        <v>15</v>
      </c>
      <c r="B7" s="475"/>
      <c r="C7" s="475"/>
      <c r="D7" s="475"/>
      <c r="E7" s="475"/>
      <c r="F7" s="475"/>
      <c r="G7" s="475"/>
      <c r="H7" s="475"/>
      <c r="I7" s="475"/>
      <c r="J7" s="475"/>
      <c r="K7" s="475"/>
    </row>
    <row r="8" spans="1:59" x14ac:dyDescent="0.25">
      <c r="C8" s="18"/>
      <c r="D8" s="18"/>
      <c r="E8" s="18"/>
      <c r="F8" s="18"/>
      <c r="G8" s="18"/>
      <c r="H8" s="18"/>
      <c r="I8" s="18"/>
      <c r="J8" s="18"/>
      <c r="K8" s="18"/>
    </row>
    <row r="9" spans="1:59" ht="15" x14ac:dyDescent="0.25">
      <c r="A9" s="23" t="s">
        <v>2</v>
      </c>
      <c r="B9" s="24"/>
      <c r="C9" s="25">
        <f>'Customer Info'!B7</f>
        <v>0</v>
      </c>
      <c r="I9" s="26"/>
    </row>
    <row r="10" spans="1:59" ht="15" x14ac:dyDescent="0.25">
      <c r="A10" s="27" t="s">
        <v>26</v>
      </c>
      <c r="B10" s="24"/>
      <c r="C10" s="25">
        <f>'Customer Info'!B8</f>
        <v>0</v>
      </c>
    </row>
    <row r="11" spans="1:59" x14ac:dyDescent="0.25">
      <c r="A11" s="23" t="s">
        <v>100</v>
      </c>
      <c r="B11" s="200">
        <f>'Customer Info'!B9</f>
        <v>4</v>
      </c>
      <c r="C11" s="194" t="str">
        <f>LOOKUP($B$11,$S$11:$AD$11,S12:AD12)</f>
        <v>April</v>
      </c>
      <c r="D11" s="133">
        <f>'Customer Info'!C9</f>
        <v>2025</v>
      </c>
      <c r="S11">
        <v>1</v>
      </c>
      <c r="T11">
        <v>2</v>
      </c>
      <c r="U11">
        <v>3</v>
      </c>
      <c r="V11">
        <v>4</v>
      </c>
      <c r="W11">
        <v>5</v>
      </c>
      <c r="X11">
        <v>6</v>
      </c>
      <c r="Y11">
        <v>7</v>
      </c>
      <c r="Z11">
        <v>8</v>
      </c>
      <c r="AA11">
        <v>9</v>
      </c>
      <c r="AB11">
        <v>10</v>
      </c>
      <c r="AC11">
        <v>11</v>
      </c>
      <c r="AD11">
        <v>12</v>
      </c>
    </row>
    <row r="12" spans="1:59" x14ac:dyDescent="0.25">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5">
      <c r="A13" s="148" t="s">
        <v>27</v>
      </c>
      <c r="B13" s="149"/>
      <c r="C13" s="150"/>
      <c r="D13" s="78"/>
      <c r="E13" s="78"/>
      <c r="F13" s="78"/>
      <c r="G13" s="78"/>
      <c r="H13" s="78"/>
      <c r="I13" s="78"/>
      <c r="J13" s="151"/>
      <c r="K13" s="151"/>
      <c r="L13" s="151"/>
      <c r="M13" s="151"/>
      <c r="N13" s="151"/>
      <c r="O13" s="151"/>
      <c r="P13" s="151"/>
      <c r="R13" s="78" t="s">
        <v>175</v>
      </c>
      <c r="S13" s="246" t="e">
        <f>'Rider Rates'!#REF!</f>
        <v>#REF!</v>
      </c>
      <c r="T13" s="246" t="e">
        <f>'Rider Rates'!#REF!</f>
        <v>#REF!</v>
      </c>
      <c r="U13" s="246" t="e">
        <f>'Rider Rates'!#REF!</f>
        <v>#REF!</v>
      </c>
      <c r="V13" s="246" t="e">
        <f>'Rider Rates'!#REF!</f>
        <v>#REF!</v>
      </c>
      <c r="W13" s="246" t="e">
        <f>'Rider Rates'!#REF!</f>
        <v>#REF!</v>
      </c>
      <c r="X13" s="246" t="e">
        <f>'Rider Rates'!#REF!</f>
        <v>#REF!</v>
      </c>
      <c r="Y13" s="246" t="e">
        <f>'Rider Rates'!#REF!</f>
        <v>#REF!</v>
      </c>
      <c r="Z13" s="246" t="e">
        <f>'Rider Rates'!#REF!</f>
        <v>#REF!</v>
      </c>
      <c r="AA13" s="246" t="e">
        <f>'Rider Rates'!#REF!</f>
        <v>#REF!</v>
      </c>
      <c r="AB13" s="246" t="e">
        <f>'Rider Rates'!#REF!</f>
        <v>#REF!</v>
      </c>
      <c r="AC13" s="246" t="e">
        <f>'Rider Rates'!#REF!</f>
        <v>#REF!</v>
      </c>
      <c r="AD13" s="246" t="e">
        <f>'Rider Rates'!#REF!</f>
        <v>#REF!</v>
      </c>
      <c r="AE13" s="78"/>
    </row>
    <row r="14" spans="1:59" x14ac:dyDescent="0.25">
      <c r="A14" s="78"/>
      <c r="B14" s="78"/>
      <c r="C14" s="78"/>
      <c r="D14" s="78"/>
      <c r="E14" s="78"/>
      <c r="F14" s="78"/>
      <c r="G14" s="139" t="s">
        <v>15</v>
      </c>
      <c r="H14" s="139"/>
      <c r="I14" s="152" t="s">
        <v>15</v>
      </c>
      <c r="J14" s="151"/>
      <c r="K14" s="151"/>
      <c r="L14" s="151"/>
      <c r="M14" s="151"/>
      <c r="N14" s="151"/>
      <c r="O14" s="151"/>
      <c r="P14" s="151"/>
      <c r="Q14" s="78"/>
      <c r="R14" s="78" t="s">
        <v>176</v>
      </c>
      <c r="S14" s="246" t="e">
        <f>'Rider Rates'!#REF!</f>
        <v>#REF!</v>
      </c>
      <c r="T14" s="246" t="e">
        <f>'Rider Rates'!#REF!</f>
        <v>#REF!</v>
      </c>
      <c r="U14" s="246" t="e">
        <f>'Rider Rates'!#REF!</f>
        <v>#REF!</v>
      </c>
      <c r="V14" s="246" t="e">
        <f>'Rider Rates'!#REF!</f>
        <v>#REF!</v>
      </c>
      <c r="W14" s="246" t="e">
        <f>'Rider Rates'!#REF!</f>
        <v>#REF!</v>
      </c>
      <c r="X14" s="246" t="e">
        <f>'Rider Rates'!#REF!</f>
        <v>#REF!</v>
      </c>
      <c r="Y14" s="246" t="e">
        <f>'Rider Rates'!#REF!</f>
        <v>#REF!</v>
      </c>
      <c r="Z14" s="246" t="e">
        <f>'Rider Rates'!#REF!</f>
        <v>#REF!</v>
      </c>
      <c r="AA14" s="246" t="e">
        <f>'Rider Rates'!#REF!</f>
        <v>#REF!</v>
      </c>
      <c r="AB14" s="246" t="e">
        <f>'Rider Rates'!#REF!</f>
        <v>#REF!</v>
      </c>
      <c r="AC14" s="246" t="e">
        <f>'Rider Rates'!#REF!</f>
        <v>#REF!</v>
      </c>
      <c r="AD14" s="246" t="e">
        <f>'Rider Rates'!#REF!</f>
        <v>#REF!</v>
      </c>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t="s">
        <v>187</v>
      </c>
      <c r="S15" s="78">
        <f>'Rider Rates'!$C$21</f>
        <v>7.0209999999999995E-2</v>
      </c>
      <c r="T15" s="78">
        <f>'Rider Rates'!$C$21</f>
        <v>7.0209999999999995E-2</v>
      </c>
      <c r="U15" s="78">
        <f>'Rider Rates'!$C$21</f>
        <v>7.0209999999999995E-2</v>
      </c>
      <c r="V15" s="78">
        <f>'Rider Rates'!$C$21</f>
        <v>7.0209999999999995E-2</v>
      </c>
      <c r="W15" s="78">
        <f>'Rider Rates'!$C$21</f>
        <v>7.0209999999999995E-2</v>
      </c>
      <c r="X15" s="78">
        <f>'Rider Rates'!$B$21</f>
        <v>7.0209999999999995E-2</v>
      </c>
      <c r="Y15" s="78">
        <f>'Rider Rates'!$B$21</f>
        <v>7.0209999999999995E-2</v>
      </c>
      <c r="Z15" s="78">
        <f>'Rider Rates'!$B$21</f>
        <v>7.0209999999999995E-2</v>
      </c>
      <c r="AA15" s="78">
        <f>'Rider Rates'!$B$21</f>
        <v>7.0209999999999995E-2</v>
      </c>
      <c r="AB15" s="78">
        <f>'Rider Rates'!$C$21</f>
        <v>7.0209999999999995E-2</v>
      </c>
      <c r="AC15" s="78">
        <f>'Rider Rates'!$C$21</f>
        <v>7.0209999999999995E-2</v>
      </c>
      <c r="AD15" s="78">
        <f>'Rider Rates'!$C$21</f>
        <v>7.0209999999999995E-2</v>
      </c>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t="s">
        <v>221</v>
      </c>
      <c r="B18" s="78"/>
      <c r="C18" s="154"/>
      <c r="D18" s="261">
        <f>'Customer Info'!B21</f>
        <v>0</v>
      </c>
      <c r="E18" s="78" t="s">
        <v>41</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t="s">
        <v>222</v>
      </c>
      <c r="B19" s="78"/>
      <c r="C19" s="154"/>
      <c r="D19" s="261">
        <f>'Customer Info'!B22</f>
        <v>0</v>
      </c>
      <c r="E19" s="78" t="s">
        <v>41</v>
      </c>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5">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31</v>
      </c>
      <c r="B23" s="78"/>
      <c r="C23" s="78"/>
      <c r="D23" s="78"/>
      <c r="E23" s="78"/>
      <c r="F23" s="78"/>
      <c r="G23" s="481" t="s">
        <v>68</v>
      </c>
      <c r="H23" s="482"/>
      <c r="I23" s="482"/>
      <c r="J23" s="483"/>
      <c r="K23" s="159"/>
      <c r="L23" s="478" t="s">
        <v>69</v>
      </c>
      <c r="M23" s="479"/>
      <c r="N23" s="479"/>
      <c r="O23" s="480"/>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5">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5">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5">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5">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79</v>
      </c>
      <c r="B31" s="176"/>
      <c r="C31" s="176"/>
      <c r="D31" s="100">
        <f>IF($D$17&lt;0,0,IF($D$17&gt;833000,833000,$D$17))</f>
        <v>0</v>
      </c>
      <c r="E31" s="101" t="s">
        <v>41</v>
      </c>
      <c r="F31" s="102" t="s">
        <v>8</v>
      </c>
      <c r="G31" s="103"/>
      <c r="H31" s="103"/>
      <c r="I31" s="103">
        <f>'Rider Rates'!$B$4</f>
        <v>4.6278999999999999E-3</v>
      </c>
      <c r="J31" s="103">
        <f t="shared" ref="J31:J38" si="0">SUM(G31:I31)</f>
        <v>4.6278999999999999E-3</v>
      </c>
      <c r="K31" s="104" t="s">
        <v>42</v>
      </c>
      <c r="L31" s="105"/>
      <c r="M31" s="105"/>
      <c r="N31" s="105">
        <f t="shared" ref="N31:N37" si="1">ROUND(D31*I31,2)</f>
        <v>0</v>
      </c>
      <c r="O31" s="250">
        <f t="shared" ref="O31:O54"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99" t="s">
        <v>114</v>
      </c>
      <c r="B36" s="78"/>
      <c r="C36" s="78"/>
      <c r="D36" s="290">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159</v>
      </c>
      <c r="B37" s="78"/>
      <c r="C37" s="78"/>
      <c r="D37" s="100">
        <f>IF($D$17&lt;0,0,$D$17)</f>
        <v>0</v>
      </c>
      <c r="E37" s="101" t="s">
        <v>41</v>
      </c>
      <c r="F37" s="102" t="s">
        <v>8</v>
      </c>
      <c r="G37" s="103"/>
      <c r="H37" s="103"/>
      <c r="I37" s="103">
        <f>'Rider Rates'!$B$15</f>
        <v>0</v>
      </c>
      <c r="J37" s="103">
        <f t="shared" si="0"/>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10" t="s">
        <v>237</v>
      </c>
      <c r="B38" s="78"/>
      <c r="C38" s="78"/>
      <c r="D38" s="195">
        <f>$N$27</f>
        <v>10</v>
      </c>
      <c r="E38" s="101" t="s">
        <v>122</v>
      </c>
      <c r="F38" s="102" t="s">
        <v>8</v>
      </c>
      <c r="G38" s="103"/>
      <c r="H38" s="103"/>
      <c r="I38" s="178">
        <f>'Rider Rates'!$B$18+'Rider Rates'!$E$18</f>
        <v>0</v>
      </c>
      <c r="J38" s="178">
        <f t="shared" si="0"/>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186</v>
      </c>
      <c r="B39" s="78"/>
      <c r="C39" s="78"/>
      <c r="D39" s="100">
        <f>'Customer Info'!$B$21+'Customer Info'!$B$22</f>
        <v>0</v>
      </c>
      <c r="E39" s="101" t="s">
        <v>41</v>
      </c>
      <c r="F39" s="102" t="s">
        <v>8</v>
      </c>
      <c r="G39" s="103">
        <f>'Rider Rates'!B21</f>
        <v>7.0209999999999995E-2</v>
      </c>
      <c r="H39" s="103"/>
      <c r="I39" s="103"/>
      <c r="J39" s="237">
        <f>SUM(G39:H39)</f>
        <v>7.0209999999999995E-2</v>
      </c>
      <c r="K39" s="104" t="s">
        <v>42</v>
      </c>
      <c r="L39" s="105">
        <f>ROUND(D39*G39,2)</f>
        <v>0</v>
      </c>
      <c r="M39" s="105"/>
      <c r="N39" s="105"/>
      <c r="O39" s="105">
        <f t="shared" si="2"/>
        <v>0</v>
      </c>
      <c r="P39" s="245">
        <f>'Rider Rates'!$D$21</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210" t="s">
        <v>162</v>
      </c>
      <c r="B40" s="78"/>
      <c r="C40" s="78"/>
      <c r="D40" s="100">
        <f>D18</f>
        <v>0</v>
      </c>
      <c r="E40" s="101" t="s">
        <v>41</v>
      </c>
      <c r="F40" s="102" t="s">
        <v>8</v>
      </c>
      <c r="G40" s="103">
        <f>'Rider Rates'!B31</f>
        <v>2.67383E-2</v>
      </c>
      <c r="H40" s="103"/>
      <c r="I40" s="103"/>
      <c r="J40" s="237">
        <f>SUM(G40:H40)</f>
        <v>2.67383E-2</v>
      </c>
      <c r="K40" s="104" t="s">
        <v>42</v>
      </c>
      <c r="L40" s="239">
        <f>ROUND($D$40*$G$40,2)</f>
        <v>0</v>
      </c>
      <c r="M40" s="105"/>
      <c r="N40" s="105"/>
      <c r="O40" s="105">
        <f>SUM(L40:N40)</f>
        <v>0</v>
      </c>
      <c r="P40" s="245">
        <f>'Rider Rates'!D31</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219</v>
      </c>
      <c r="B41" s="78"/>
      <c r="C41" s="78"/>
      <c r="D41" s="100">
        <f>D19</f>
        <v>0</v>
      </c>
      <c r="E41" s="101" t="s">
        <v>41</v>
      </c>
      <c r="F41" s="102" t="s">
        <v>8</v>
      </c>
      <c r="G41" s="103">
        <f>'Rider Rates'!B32</f>
        <v>0</v>
      </c>
      <c r="H41" s="103"/>
      <c r="I41" s="103"/>
      <c r="J41" s="237">
        <f>SUM(G41:H41)</f>
        <v>0</v>
      </c>
      <c r="K41" s="104"/>
      <c r="L41" s="239">
        <f>D41*G41</f>
        <v>0</v>
      </c>
      <c r="M41" s="105"/>
      <c r="N41" s="105"/>
      <c r="O41" s="105">
        <f>SUM(L41:N41)</f>
        <v>0</v>
      </c>
      <c r="P41" s="245">
        <f>'Rider Rates'!D32</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193</v>
      </c>
      <c r="B42" s="78"/>
      <c r="C42" s="78"/>
      <c r="D42" s="100">
        <f>'Customer Info'!$B$21+'Customer Info'!$B$22</f>
        <v>0</v>
      </c>
      <c r="E42" s="101" t="s">
        <v>41</v>
      </c>
      <c r="F42" s="102" t="s">
        <v>8</v>
      </c>
      <c r="G42" s="103">
        <f>'Rider Rates'!$B$45</f>
        <v>-4.1073000000000004E-3</v>
      </c>
      <c r="H42" s="103"/>
      <c r="I42" s="103"/>
      <c r="J42" s="237">
        <f>SUM(G42:H42)</f>
        <v>-4.1073000000000004E-3</v>
      </c>
      <c r="K42" s="104" t="s">
        <v>42</v>
      </c>
      <c r="L42" s="105">
        <f>ROUND(D42*G42,2)</f>
        <v>0</v>
      </c>
      <c r="M42" s="105"/>
      <c r="N42" s="105"/>
      <c r="O42" s="105">
        <f t="shared" si="2"/>
        <v>0</v>
      </c>
      <c r="P42" s="245">
        <f>'Rider Rates'!$D$45</f>
        <v>45747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41" t="s">
        <v>210</v>
      </c>
      <c r="B43" s="78"/>
      <c r="C43" s="78"/>
      <c r="D43" s="100"/>
      <c r="E43" s="101" t="s">
        <v>115</v>
      </c>
      <c r="F43" s="102"/>
      <c r="G43" s="103"/>
      <c r="H43" s="103"/>
      <c r="I43" s="103">
        <f>'Rider Rates'!D48</f>
        <v>1.17</v>
      </c>
      <c r="J43" s="237">
        <f t="shared" ref="J43:J49" si="3">SUM(G43:I43)</f>
        <v>1.17</v>
      </c>
      <c r="K43" s="104"/>
      <c r="L43" s="105"/>
      <c r="M43" s="105"/>
      <c r="N43" s="105">
        <f>J43</f>
        <v>1.17</v>
      </c>
      <c r="O43" s="105">
        <f>SUM(L43:N43)</f>
        <v>1.17</v>
      </c>
      <c r="P43" s="245">
        <f>'Rider Rates'!E48</f>
        <v>45658</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189</v>
      </c>
      <c r="B44" s="78"/>
      <c r="C44" s="78"/>
      <c r="D44" s="100">
        <f>IF($D$17&lt;0,0,$D$17)</f>
        <v>0</v>
      </c>
      <c r="E44" s="113" t="s">
        <v>41</v>
      </c>
      <c r="F44" s="102" t="s">
        <v>8</v>
      </c>
      <c r="G44" s="103"/>
      <c r="H44" s="103">
        <f>'Rider Rates'!$B$55</f>
        <v>3.5317099999999997E-2</v>
      </c>
      <c r="I44" s="103"/>
      <c r="J44" s="103">
        <f t="shared" si="3"/>
        <v>3.5317099999999997E-2</v>
      </c>
      <c r="K44" s="104" t="s">
        <v>42</v>
      </c>
      <c r="L44" s="105"/>
      <c r="M44" s="105">
        <f>ROUND(D44*H44,2)</f>
        <v>0</v>
      </c>
      <c r="N44" s="205"/>
      <c r="O44" s="105">
        <f t="shared" si="2"/>
        <v>0</v>
      </c>
      <c r="P44" s="245">
        <f>'Rider Rates'!$D$55</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337</v>
      </c>
      <c r="B45" s="78"/>
      <c r="C45" s="78"/>
      <c r="D45" s="100">
        <f>IF($D$17&lt;0,0,$D$17)</f>
        <v>0</v>
      </c>
      <c r="E45" s="101" t="s">
        <v>41</v>
      </c>
      <c r="F45" s="102" t="s">
        <v>8</v>
      </c>
      <c r="G45" s="103"/>
      <c r="H45" s="103"/>
      <c r="I45" s="103">
        <f>'Rider Rates'!$B$66</f>
        <v>7.3870000000000001E-4</v>
      </c>
      <c r="J45" s="103">
        <f t="shared" ref="J45" si="4">SUM(G45:I45)</f>
        <v>7.3870000000000001E-4</v>
      </c>
      <c r="K45" s="104" t="s">
        <v>42</v>
      </c>
      <c r="L45" s="105"/>
      <c r="M45" s="105"/>
      <c r="N45" s="105">
        <f>ROUND($D$45*'Rider Rates'!$B$66,2)</f>
        <v>0</v>
      </c>
      <c r="O45" s="250">
        <f t="shared" ref="O45" si="5">SUM(L45:N45)</f>
        <v>0</v>
      </c>
      <c r="P45" s="245">
        <f>'Rider Rates'!$D$66</f>
        <v>45747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96</v>
      </c>
      <c r="B46" s="78"/>
      <c r="C46" s="78"/>
      <c r="D46" s="100">
        <f>IF('Customer Info'!C34=TRUE,0,IF($D$17&lt;0,0,$D$17))</f>
        <v>0</v>
      </c>
      <c r="E46" s="101" t="s">
        <v>41</v>
      </c>
      <c r="F46" s="102" t="s">
        <v>8</v>
      </c>
      <c r="G46" s="103"/>
      <c r="H46" s="103"/>
      <c r="I46" s="103">
        <f>'Rider Rates'!$B$69+'Rider Rates'!$C$69</f>
        <v>0</v>
      </c>
      <c r="J46" s="103">
        <f t="shared" si="3"/>
        <v>0</v>
      </c>
      <c r="K46" s="104" t="s">
        <v>42</v>
      </c>
      <c r="L46" s="105"/>
      <c r="M46" s="105"/>
      <c r="N46" s="105">
        <f>ROUND($D$46*'Rider Rates'!$B$69,2)+ROUND($D$46*'Rider Rates'!$C$69,2)</f>
        <v>0</v>
      </c>
      <c r="O46" s="250">
        <f t="shared" si="2"/>
        <v>0</v>
      </c>
      <c r="P46" s="245">
        <f>'Rider Rates'!$D$69</f>
        <v>45444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81</v>
      </c>
      <c r="B47" s="78"/>
      <c r="C47" s="78"/>
      <c r="D47" s="195">
        <f>$N$27</f>
        <v>10</v>
      </c>
      <c r="E47" s="101" t="s">
        <v>122</v>
      </c>
      <c r="F47" s="102" t="s">
        <v>8</v>
      </c>
      <c r="G47" s="111"/>
      <c r="H47" s="112"/>
      <c r="I47" s="120">
        <f>'Rider Rates'!$B$85</f>
        <v>1.9512100000000001E-2</v>
      </c>
      <c r="J47" s="120">
        <f t="shared" si="3"/>
        <v>1.9512100000000001E-2</v>
      </c>
      <c r="K47" s="104"/>
      <c r="L47" s="105"/>
      <c r="M47" s="105"/>
      <c r="N47" s="105">
        <f>ROUND(D47*I47,2)</f>
        <v>0.2</v>
      </c>
      <c r="O47" s="105">
        <f t="shared" si="2"/>
        <v>0.2</v>
      </c>
      <c r="P47" s="245">
        <f>'Rider Rates'!$D$85</f>
        <v>45747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99" t="s">
        <v>82</v>
      </c>
      <c r="B48" s="78"/>
      <c r="C48" s="78"/>
      <c r="D48" s="195">
        <f>$N$27</f>
        <v>10</v>
      </c>
      <c r="E48" s="101" t="s">
        <v>122</v>
      </c>
      <c r="F48" s="102" t="s">
        <v>8</v>
      </c>
      <c r="G48" s="114"/>
      <c r="H48" s="115"/>
      <c r="I48" s="120">
        <f>'Rider Rates'!$B$87</f>
        <v>6.6985699999999995E-2</v>
      </c>
      <c r="J48" s="120">
        <f t="shared" si="3"/>
        <v>6.6985699999999995E-2</v>
      </c>
      <c r="K48" s="104"/>
      <c r="L48" s="105"/>
      <c r="M48" s="105"/>
      <c r="N48" s="105">
        <f>ROUND(D48*I48,2)</f>
        <v>0.67</v>
      </c>
      <c r="O48" s="105">
        <f t="shared" si="2"/>
        <v>0.67</v>
      </c>
      <c r="P48" s="245">
        <f>'Rider Rates'!$D$87</f>
        <v>45167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206</v>
      </c>
      <c r="B49" s="78"/>
      <c r="C49" s="78"/>
      <c r="D49" s="195"/>
      <c r="E49" s="113" t="s">
        <v>115</v>
      </c>
      <c r="F49" s="106"/>
      <c r="G49" s="114"/>
      <c r="H49" s="115"/>
      <c r="I49" s="196">
        <f>'Rider Rates'!$B$90</f>
        <v>2.2200000000000002</v>
      </c>
      <c r="J49" s="196">
        <f t="shared" si="3"/>
        <v>2.2200000000000002</v>
      </c>
      <c r="K49" s="104"/>
      <c r="L49" s="105"/>
      <c r="M49" s="105"/>
      <c r="N49" s="105">
        <f>I49</f>
        <v>2.2200000000000002</v>
      </c>
      <c r="O49" s="250">
        <f>SUM(L49:N49)</f>
        <v>2.2200000000000002</v>
      </c>
      <c r="P49" s="245">
        <f>'Rider Rates'!$D$90</f>
        <v>45747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239</v>
      </c>
      <c r="B50" s="78"/>
      <c r="C50" s="78"/>
      <c r="D50" s="100">
        <f>IF($D$17&lt;0,0,$D$17)</f>
        <v>0</v>
      </c>
      <c r="E50" s="101" t="s">
        <v>41</v>
      </c>
      <c r="F50" s="102" t="s">
        <v>8</v>
      </c>
      <c r="G50" s="103"/>
      <c r="H50" s="103"/>
      <c r="I50" s="103"/>
      <c r="J50" s="103">
        <f>'Rider Rates'!$B$94</f>
        <v>0</v>
      </c>
      <c r="K50" s="104" t="s">
        <v>42</v>
      </c>
      <c r="L50" s="105"/>
      <c r="M50" s="105"/>
      <c r="N50" s="105"/>
      <c r="O50" s="105">
        <f>ROUND($D50*('Rider Rates'!B$94),2)</f>
        <v>0</v>
      </c>
      <c r="P50" s="245">
        <f>'Rider Rates'!$D$94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99" t="s">
        <v>156</v>
      </c>
      <c r="B51" s="78"/>
      <c r="C51" s="78"/>
      <c r="D51" s="195">
        <f>$N$27</f>
        <v>10</v>
      </c>
      <c r="E51" s="101" t="s">
        <v>122</v>
      </c>
      <c r="F51" s="102" t="s">
        <v>8</v>
      </c>
      <c r="G51" s="114"/>
      <c r="H51" s="115"/>
      <c r="I51" s="120">
        <f>'Rider Rates'!$B$105</f>
        <v>0.24140039999999999</v>
      </c>
      <c r="J51" s="238">
        <f>SUM(G51:I51)</f>
        <v>0.24140039999999999</v>
      </c>
      <c r="K51" s="104"/>
      <c r="L51" s="105"/>
      <c r="M51" s="105"/>
      <c r="N51" s="105">
        <f>ROUND(D51*I51,2)</f>
        <v>2.41</v>
      </c>
      <c r="O51" s="105">
        <f t="shared" si="2"/>
        <v>2.41</v>
      </c>
      <c r="P51" s="245">
        <f>'Rider Rates'!$D$105</f>
        <v>45716</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10" t="s">
        <v>217</v>
      </c>
      <c r="B52" s="78"/>
      <c r="C52" s="78"/>
      <c r="D52" s="195"/>
      <c r="E52" s="113" t="s">
        <v>115</v>
      </c>
      <c r="F52" s="106"/>
      <c r="G52" s="114"/>
      <c r="H52" s="115"/>
      <c r="I52" s="258">
        <f>'Rider Rates'!B120</f>
        <v>0.97</v>
      </c>
      <c r="J52" s="259">
        <f>SUM(G52:I52)</f>
        <v>0.97</v>
      </c>
      <c r="K52" s="104"/>
      <c r="L52" s="105"/>
      <c r="M52" s="105"/>
      <c r="N52" s="260">
        <f>I52</f>
        <v>0.97</v>
      </c>
      <c r="O52" s="105">
        <f>SUM(L52:N52)</f>
        <v>0.97</v>
      </c>
      <c r="P52" s="245">
        <f>'Rider Rates'!D120</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99" t="s">
        <v>157</v>
      </c>
      <c r="B53" s="78"/>
      <c r="C53" s="78"/>
      <c r="D53" s="100">
        <f>'Customer Info'!$B$21+'Customer Info'!$B$22</f>
        <v>0</v>
      </c>
      <c r="E53" s="101" t="s">
        <v>41</v>
      </c>
      <c r="F53" s="102" t="s">
        <v>8</v>
      </c>
      <c r="G53" s="103">
        <f>'Rider Rates'!$B$112</f>
        <v>3.8972999999999998E-3</v>
      </c>
      <c r="H53" s="103"/>
      <c r="I53" s="103"/>
      <c r="J53" s="237">
        <f>SUM(G53:H53)</f>
        <v>3.8972999999999998E-3</v>
      </c>
      <c r="K53" s="104" t="s">
        <v>42</v>
      </c>
      <c r="L53" s="105">
        <f>ROUND(D53*G53,2)</f>
        <v>0</v>
      </c>
      <c r="M53" s="105"/>
      <c r="N53" s="105"/>
      <c r="O53" s="105">
        <f t="shared" si="2"/>
        <v>0</v>
      </c>
      <c r="P53" s="245">
        <f>'Rider Rates'!$D$112</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10" t="s">
        <v>208</v>
      </c>
      <c r="B54" s="78"/>
      <c r="C54" s="78"/>
      <c r="D54" s="100">
        <f>IF($D$17&lt;1,0,$D$17)</f>
        <v>0</v>
      </c>
      <c r="E54" s="101" t="s">
        <v>41</v>
      </c>
      <c r="F54" s="249" t="s">
        <v>8</v>
      </c>
      <c r="G54" s="103"/>
      <c r="H54" s="103"/>
      <c r="I54" s="103">
        <f>'Rider Rates'!$B$117</f>
        <v>0</v>
      </c>
      <c r="J54" s="237">
        <f>SUM(G54:I54)</f>
        <v>0</v>
      </c>
      <c r="K54" s="104" t="s">
        <v>42</v>
      </c>
      <c r="L54" s="105"/>
      <c r="M54" s="105"/>
      <c r="N54" s="105">
        <f>D54*J54</f>
        <v>0</v>
      </c>
      <c r="O54" s="105">
        <f t="shared" si="2"/>
        <v>0</v>
      </c>
      <c r="P54" s="245">
        <f>'Rider Rates'!D117</f>
        <v>45657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230</v>
      </c>
      <c r="B55" s="78"/>
      <c r="C55" s="78"/>
      <c r="D55" s="100"/>
      <c r="E55" s="101" t="s">
        <v>115</v>
      </c>
      <c r="F55" s="102" t="s">
        <v>8</v>
      </c>
      <c r="G55" s="263"/>
      <c r="H55" s="263"/>
      <c r="I55" s="263">
        <f>'Rider Rates'!$B$124</f>
        <v>0.1</v>
      </c>
      <c r="J55" s="263">
        <f>SUM(G55:I55)</f>
        <v>0.1</v>
      </c>
      <c r="K55" s="104"/>
      <c r="L55" s="209"/>
      <c r="M55" s="209"/>
      <c r="N55" s="209">
        <f>J55</f>
        <v>0.1</v>
      </c>
      <c r="O55" s="209">
        <f>SUM(L55:N55)</f>
        <v>0.1</v>
      </c>
      <c r="P55" s="264">
        <f>'Rider Rates'!$E$124</f>
        <v>45658</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242</v>
      </c>
      <c r="B56" s="78"/>
      <c r="C56" s="78"/>
      <c r="D56" s="100">
        <f>C19</f>
        <v>0</v>
      </c>
      <c r="E56" s="101" t="s">
        <v>41</v>
      </c>
      <c r="F56" s="249" t="s">
        <v>8</v>
      </c>
      <c r="G56" s="103"/>
      <c r="H56" s="103"/>
      <c r="I56" s="103">
        <f>'Rider Rates'!$B$129</f>
        <v>0</v>
      </c>
      <c r="J56" s="237">
        <f>SUM(G56:I56)</f>
        <v>0</v>
      </c>
      <c r="K56" s="104" t="s">
        <v>42</v>
      </c>
      <c r="L56" s="105"/>
      <c r="M56" s="105"/>
      <c r="N56" s="105">
        <f>D56*J56</f>
        <v>0</v>
      </c>
      <c r="O56" s="105">
        <f>SUM(L56:N56)</f>
        <v>0</v>
      </c>
      <c r="P56" s="245">
        <f>'Rider Rates'!D134</f>
        <v>0</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41" t="s">
        <v>241</v>
      </c>
      <c r="B57" s="78"/>
      <c r="C57" s="78"/>
      <c r="D57" s="100"/>
      <c r="E57" s="101" t="s">
        <v>115</v>
      </c>
      <c r="F57" s="102" t="s">
        <v>8</v>
      </c>
      <c r="G57" s="263"/>
      <c r="H57" s="263"/>
      <c r="I57" s="263">
        <f>'Rider Rates'!$B$136</f>
        <v>0</v>
      </c>
      <c r="J57" s="263">
        <f>SUM(G57:I57)</f>
        <v>0</v>
      </c>
      <c r="K57" s="104"/>
      <c r="L57" s="209"/>
      <c r="M57" s="209"/>
      <c r="N57" s="209">
        <f>J57</f>
        <v>0</v>
      </c>
      <c r="O57" s="209">
        <f>SUM(L57:N57)</f>
        <v>0</v>
      </c>
      <c r="P57" s="264">
        <f>'Rider Rates'!$D$132</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241" t="s">
        <v>243</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179" t="s">
        <v>71</v>
      </c>
      <c r="B59" s="148"/>
      <c r="C59" s="148"/>
      <c r="D59" s="180"/>
      <c r="E59" s="181"/>
      <c r="F59" s="182"/>
      <c r="G59" s="182"/>
      <c r="H59" s="182"/>
      <c r="I59" s="182"/>
      <c r="J59" s="182"/>
      <c r="K59" s="183"/>
      <c r="L59" s="169">
        <f>SUM(L31:L58)</f>
        <v>0</v>
      </c>
      <c r="M59" s="169">
        <f t="shared" ref="M59:O59" si="6">SUM(M31:M58)</f>
        <v>0</v>
      </c>
      <c r="N59" s="169">
        <f t="shared" si="6"/>
        <v>7.7399999999999993</v>
      </c>
      <c r="O59" s="169">
        <f t="shared" si="6"/>
        <v>7.7399999999999993</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185" t="s">
        <v>94</v>
      </c>
      <c r="B61" s="170"/>
      <c r="C61" s="170"/>
      <c r="D61" s="170"/>
      <c r="E61" s="170"/>
      <c r="F61" s="170"/>
      <c r="G61" s="170"/>
      <c r="H61" s="170"/>
      <c r="I61" s="170"/>
      <c r="J61" s="170"/>
      <c r="K61" s="170"/>
      <c r="L61" s="186">
        <f>L27+L59</f>
        <v>0</v>
      </c>
      <c r="M61" s="186">
        <f>M27+M59</f>
        <v>0</v>
      </c>
      <c r="N61" s="186">
        <f>N27+N59</f>
        <v>17.739999999999998</v>
      </c>
      <c r="O61" s="187">
        <f>O27+O59</f>
        <v>17.739999999999998</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5">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5">
      <c r="A64" s="166" t="s">
        <v>93</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5">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5">
      <c r="A66" s="148" t="s">
        <v>117</v>
      </c>
      <c r="B66" s="151"/>
      <c r="C66" s="151"/>
      <c r="D66" s="151"/>
      <c r="E66" s="151"/>
      <c r="F66" s="151"/>
      <c r="G66" s="151"/>
      <c r="H66" s="151"/>
      <c r="I66" s="151"/>
      <c r="J66" s="151"/>
      <c r="K66" s="151"/>
      <c r="L66" s="151"/>
      <c r="M66" s="151"/>
      <c r="N66" s="151"/>
      <c r="O66" s="190">
        <f>IF($D$17&lt;0,O61,IF(O61&gt;O64,O61,O64))</f>
        <v>17.739999999999998</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5">
      <c r="A67" s="148"/>
      <c r="B67" s="151"/>
      <c r="C67" s="151"/>
      <c r="D67" s="151"/>
      <c r="E67" s="151"/>
      <c r="F67" s="151"/>
      <c r="G67" s="151"/>
      <c r="H67" s="151"/>
      <c r="I67" s="151"/>
      <c r="J67" s="151"/>
      <c r="K67" s="151"/>
      <c r="L67" s="151"/>
      <c r="M67" s="151"/>
      <c r="N67" s="151"/>
      <c r="O67" s="138"/>
      <c r="P67" s="160"/>
      <c r="Q67" s="78"/>
      <c r="AE67" s="291"/>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5">
      <c r="A68" s="148"/>
      <c r="B68" s="166"/>
      <c r="C68" s="166"/>
      <c r="D68" s="166"/>
      <c r="E68" s="166"/>
      <c r="F68" s="166"/>
      <c r="G68" s="166"/>
      <c r="H68" s="166"/>
      <c r="I68" s="166" t="s">
        <v>121</v>
      </c>
      <c r="J68" s="166"/>
      <c r="K68" s="166"/>
      <c r="L68" s="191"/>
      <c r="M68" s="191"/>
      <c r="N68" s="191"/>
      <c r="O68" s="191">
        <f>ROUND(IF($D$17&lt;1,0,O61/($D$17*100)*10000),2)</f>
        <v>0</v>
      </c>
      <c r="P68" s="37" t="s">
        <v>87</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5">
      <c r="A69" s="37"/>
      <c r="B69" s="78"/>
      <c r="C69" s="78"/>
      <c r="D69" s="78"/>
      <c r="E69" s="78"/>
      <c r="F69" s="78"/>
      <c r="G69" s="78"/>
      <c r="H69" s="192"/>
      <c r="I69" s="242" t="s">
        <v>190</v>
      </c>
      <c r="J69" s="78"/>
      <c r="K69" s="78"/>
      <c r="L69" s="78"/>
      <c r="M69" s="78"/>
      <c r="N69" s="78"/>
      <c r="O69" s="243">
        <f>ROUND(IF($D$17&lt;1,0,(L61)/($D$17*100)*10000),2)</f>
        <v>0</v>
      </c>
      <c r="P69" s="25" t="s">
        <v>87</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5">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5">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5">
      <c r="A72" s="78"/>
      <c r="D72" s="1"/>
      <c r="E72" s="35"/>
      <c r="F72" s="106"/>
      <c r="Q72" s="80"/>
    </row>
    <row r="73" spans="1:236" x14ac:dyDescent="0.25">
      <c r="A73" s="96"/>
      <c r="D73" s="1"/>
      <c r="E73" s="35"/>
      <c r="F73" s="4"/>
      <c r="Q73" s="36"/>
    </row>
    <row r="74" spans="1:236" x14ac:dyDescent="0.25">
      <c r="A74" s="96"/>
      <c r="D74" s="1"/>
      <c r="E74" s="35"/>
      <c r="F74" s="4"/>
      <c r="Q74" s="36"/>
    </row>
    <row r="75" spans="1:236" x14ac:dyDescent="0.25">
      <c r="A75" s="41"/>
      <c r="B75" s="77"/>
      <c r="C75" s="77"/>
      <c r="D75" s="77"/>
      <c r="E75" s="77"/>
      <c r="F75" s="77"/>
    </row>
    <row r="76" spans="1:236" x14ac:dyDescent="0.25">
      <c r="B76" s="37"/>
      <c r="C76" s="37"/>
      <c r="D76" s="37"/>
      <c r="E76" s="37"/>
      <c r="F76" s="37"/>
      <c r="P76" s="37"/>
      <c r="Q76" s="37"/>
    </row>
    <row r="77" spans="1:236" x14ac:dyDescent="0.25">
      <c r="B77" s="37"/>
      <c r="C77" s="37"/>
      <c r="D77" s="37"/>
      <c r="E77" s="37"/>
      <c r="F77" s="37"/>
      <c r="P77" s="25"/>
      <c r="Q77" s="25"/>
    </row>
    <row r="80" spans="1:236" x14ac:dyDescent="0.25">
      <c r="A80" s="474"/>
    </row>
    <row r="81" spans="1:1" x14ac:dyDescent="0.25">
      <c r="A81" s="474"/>
    </row>
    <row r="82" spans="1:1" x14ac:dyDescent="0.25">
      <c r="A82" s="474"/>
    </row>
    <row r="83" spans="1:1" x14ac:dyDescent="0.25">
      <c r="A83" s="474"/>
    </row>
    <row r="84" spans="1:1" x14ac:dyDescent="0.25">
      <c r="A84" s="474"/>
    </row>
    <row r="85" spans="1:1" x14ac:dyDescent="0.25">
      <c r="A85" s="474"/>
    </row>
    <row r="86" spans="1:1" x14ac:dyDescent="0.25">
      <c r="A86" s="474"/>
    </row>
    <row r="87" spans="1:1" x14ac:dyDescent="0.25">
      <c r="A87" s="474"/>
    </row>
    <row r="88" spans="1:1" x14ac:dyDescent="0.25">
      <c r="A88" s="474"/>
    </row>
    <row r="89" spans="1:1" x14ac:dyDescent="0.25">
      <c r="A89" s="474"/>
    </row>
    <row r="90" spans="1:1" x14ac:dyDescent="0.25">
      <c r="A90" s="474"/>
    </row>
    <row r="91" spans="1:1" x14ac:dyDescent="0.25">
      <c r="A91" s="474"/>
    </row>
    <row r="92" spans="1:1" x14ac:dyDescent="0.25">
      <c r="A92" s="474"/>
    </row>
    <row r="93" spans="1:1" x14ac:dyDescent="0.25">
      <c r="A93" s="474"/>
    </row>
    <row r="94" spans="1:1" x14ac:dyDescent="0.25">
      <c r="A94" s="474"/>
    </row>
  </sheetData>
  <sheetProtection algorithmName="SHA-512" hashValue="t+/n775xo9FJz9Ve8JR7efWCoF8VWBMC2YLCKPU8HU9GX0b7IH3nNDsvgIH7xuqxEwBCxSt5OBhwIXiNrnCWSA==" saltValue="Khm/LOhVIUZAoe0PoWLUZQ=="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579120</xdr:colOff>
                    <xdr:row>87</xdr:row>
                    <xdr:rowOff>68580</xdr:rowOff>
                  </from>
                  <to>
                    <xdr:col>30</xdr:col>
                    <xdr:colOff>236220</xdr:colOff>
                    <xdr:row>88</xdr:row>
                    <xdr:rowOff>144780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5"/>
  <dimension ref="A1:HM70"/>
  <sheetViews>
    <sheetView showGridLines="0" topLeftCell="A27" zoomScale="80" zoomScaleNormal="80" workbookViewId="0">
      <selection activeCell="D38" sqref="D38"/>
    </sheetView>
  </sheetViews>
  <sheetFormatPr defaultRowHeight="13.2" x14ac:dyDescent="0.25"/>
  <cols>
    <col min="1" max="1" width="37.5546875" customWidth="1"/>
    <col min="2" max="2" width="2.109375" customWidth="1"/>
    <col min="3" max="3" width="14.5546875" customWidth="1"/>
    <col min="4" max="4" width="15.44140625" customWidth="1"/>
    <col min="5" max="5" width="9.88671875" customWidth="1"/>
    <col min="6" max="6" width="5.5546875" customWidth="1"/>
    <col min="7" max="8" width="13.44140625" customWidth="1"/>
    <col min="9" max="9" width="14.5546875" customWidth="1"/>
    <col min="10" max="10" width="14.88671875" bestFit="1" customWidth="1"/>
    <col min="11" max="11" width="7" customWidth="1"/>
    <col min="12" max="12" width="15.109375" customWidth="1"/>
    <col min="13" max="13" width="17.44140625" bestFit="1" customWidth="1"/>
    <col min="14" max="14" width="16.5546875" customWidth="1"/>
    <col min="15" max="15" width="17.44140625" bestFit="1" customWidth="1"/>
    <col min="16" max="16" width="12.88671875" bestFit="1" customWidth="1"/>
    <col min="18" max="18" width="13.88671875" hidden="1" customWidth="1"/>
    <col min="19" max="26" width="10.44140625" hidden="1" customWidth="1"/>
    <col min="27" max="27" width="10.5546875" hidden="1" customWidth="1"/>
    <col min="28" max="30" width="10.44140625" hidden="1" customWidth="1"/>
  </cols>
  <sheetData>
    <row r="1" spans="1:30" ht="21" x14ac:dyDescent="0.4">
      <c r="A1" s="491" t="s">
        <v>120</v>
      </c>
      <c r="B1" s="491"/>
      <c r="C1" s="491"/>
      <c r="D1" s="491"/>
      <c r="E1" s="491"/>
      <c r="F1" s="491"/>
      <c r="G1" s="491"/>
      <c r="H1" s="491"/>
      <c r="I1" s="491"/>
      <c r="J1" s="491"/>
      <c r="K1" s="491"/>
      <c r="L1" s="491"/>
      <c r="M1" s="491"/>
      <c r="N1" s="491"/>
      <c r="O1" s="491"/>
      <c r="P1" s="491"/>
    </row>
    <row r="2" spans="1:30" ht="21" x14ac:dyDescent="0.4">
      <c r="A2" s="476" t="s">
        <v>277</v>
      </c>
      <c r="B2" s="476"/>
      <c r="C2" s="476"/>
      <c r="D2" s="476"/>
      <c r="E2" s="476"/>
      <c r="F2" s="476"/>
      <c r="G2" s="476"/>
      <c r="H2" s="476"/>
      <c r="I2" s="476"/>
      <c r="J2" s="476"/>
      <c r="K2" s="476"/>
      <c r="L2" s="476"/>
      <c r="M2" s="476"/>
      <c r="N2" s="476"/>
      <c r="O2" s="476"/>
      <c r="P2" s="476"/>
    </row>
    <row r="3" spans="1:30" ht="17.399999999999999" x14ac:dyDescent="0.3">
      <c r="A3" s="492" t="s">
        <v>174</v>
      </c>
      <c r="B3" s="492"/>
      <c r="C3" s="492"/>
      <c r="D3" s="492"/>
      <c r="E3" s="492"/>
      <c r="F3" s="492"/>
      <c r="G3" s="492"/>
      <c r="H3" s="492"/>
      <c r="I3" s="492"/>
      <c r="J3" s="492"/>
      <c r="K3" s="492"/>
      <c r="L3" s="492"/>
      <c r="M3" s="492"/>
      <c r="N3" s="492"/>
      <c r="O3" s="492"/>
      <c r="P3" s="492"/>
    </row>
    <row r="4" spans="1:30" ht="15.6" x14ac:dyDescent="0.3">
      <c r="A4" s="477" t="str">
        <f>'Customer Info'!B11</f>
        <v>Breakdown of Charges Based on Entered Information</v>
      </c>
      <c r="B4" s="477"/>
      <c r="C4" s="477"/>
      <c r="D4" s="477"/>
      <c r="E4" s="477"/>
      <c r="F4" s="477"/>
      <c r="G4" s="477"/>
      <c r="H4" s="477"/>
      <c r="I4" s="477"/>
      <c r="J4" s="477"/>
      <c r="K4" s="477"/>
      <c r="L4" s="477"/>
      <c r="M4" s="477"/>
      <c r="N4" s="477"/>
      <c r="O4" s="477"/>
      <c r="P4" s="477"/>
    </row>
    <row r="5" spans="1:30" ht="15" x14ac:dyDescent="0.25">
      <c r="A5" s="75"/>
      <c r="B5" s="75"/>
      <c r="C5" s="75"/>
      <c r="D5" s="75"/>
      <c r="E5" s="75"/>
      <c r="F5" s="75"/>
      <c r="G5" s="75"/>
      <c r="H5" s="75"/>
      <c r="I5" s="75"/>
      <c r="J5" s="75"/>
      <c r="K5" s="75"/>
      <c r="L5" s="75"/>
      <c r="M5" s="75"/>
      <c r="N5" s="75"/>
      <c r="O5" s="75"/>
      <c r="P5" s="75"/>
    </row>
    <row r="6" spans="1:30" x14ac:dyDescent="0.25">
      <c r="A6" s="76">
        <f ca="1">TODAY()</f>
        <v>45744</v>
      </c>
      <c r="B6" s="206" t="s">
        <v>236</v>
      </c>
      <c r="C6" s="206"/>
      <c r="D6" s="206"/>
      <c r="E6" s="206"/>
      <c r="F6" s="206"/>
      <c r="G6" s="206"/>
      <c r="H6" s="206"/>
      <c r="I6" s="206"/>
      <c r="J6" s="206"/>
      <c r="K6" s="206"/>
      <c r="L6" s="206"/>
      <c r="M6" s="206"/>
      <c r="N6" s="206"/>
      <c r="O6" s="206"/>
    </row>
    <row r="7" spans="1:30" x14ac:dyDescent="0.25">
      <c r="A7" s="475" t="s">
        <v>15</v>
      </c>
      <c r="B7" s="475"/>
      <c r="C7" s="475"/>
      <c r="D7" s="475"/>
      <c r="E7" s="475"/>
      <c r="F7" s="475"/>
      <c r="G7" s="475"/>
      <c r="H7" s="475"/>
      <c r="I7" s="475"/>
      <c r="J7" s="475"/>
      <c r="K7" s="475"/>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4</v>
      </c>
      <c r="C11" s="194" t="str">
        <f>LOOKUP(B11,R11:AD11,R12:AD12)</f>
        <v>April</v>
      </c>
      <c r="D11" s="133">
        <f>'Customer Info'!C9</f>
        <v>2025</v>
      </c>
      <c r="S11">
        <v>1</v>
      </c>
      <c r="T11">
        <v>2</v>
      </c>
      <c r="U11">
        <v>3</v>
      </c>
      <c r="V11">
        <v>4</v>
      </c>
      <c r="W11">
        <v>5</v>
      </c>
      <c r="X11">
        <v>6</v>
      </c>
      <c r="Y11">
        <v>7</v>
      </c>
      <c r="Z11">
        <v>8</v>
      </c>
      <c r="AA11">
        <v>9</v>
      </c>
      <c r="AB11">
        <v>10</v>
      </c>
      <c r="AC11">
        <v>11</v>
      </c>
      <c r="AD11">
        <v>12</v>
      </c>
    </row>
    <row r="12" spans="1:30" x14ac:dyDescent="0.25">
      <c r="A12" s="490"/>
      <c r="B12" s="490"/>
      <c r="C12" s="490"/>
      <c r="D12" s="490"/>
      <c r="E12" s="490"/>
      <c r="F12" s="490"/>
      <c r="G12" s="490"/>
      <c r="H12" s="490"/>
      <c r="I12" s="490"/>
      <c r="J12" s="94"/>
      <c r="K12" s="94"/>
      <c r="L12" s="94"/>
      <c r="M12" s="94"/>
      <c r="N12" s="94"/>
      <c r="O12" s="94"/>
      <c r="P12" s="9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97" t="s">
        <v>27</v>
      </c>
      <c r="B13" s="18"/>
      <c r="C13" s="18"/>
      <c r="D13" s="18"/>
      <c r="E13" s="18"/>
      <c r="F13" s="18"/>
      <c r="G13" s="18"/>
      <c r="H13" s="18"/>
      <c r="I13" s="18"/>
      <c r="R13" s="78" t="s">
        <v>168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5">
      <c r="A14" s="18"/>
      <c r="B14" s="18"/>
      <c r="C14" s="18"/>
      <c r="D14" s="18"/>
      <c r="E14" s="18"/>
      <c r="F14" s="18"/>
      <c r="G14" s="18"/>
      <c r="H14" s="18"/>
      <c r="I14" s="18"/>
      <c r="R14" s="78" t="s">
        <v>169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5">
      <c r="A15" s="31" t="s">
        <v>43</v>
      </c>
      <c r="B15" s="31"/>
      <c r="C15" s="32">
        <f>IF('Customer Info'!B21+'Customer Info'!B22-'Customer Info'!B23&lt;0,0,'Customer Info'!B21+'Customer Info'!B22-'Customer Info'!B23)</f>
        <v>0</v>
      </c>
      <c r="D15" s="31" t="s">
        <v>41</v>
      </c>
      <c r="E15" s="31"/>
      <c r="F15" s="33"/>
      <c r="G15" s="31"/>
      <c r="H15" s="31"/>
      <c r="I15" s="31"/>
      <c r="R15" s="3" t="s">
        <v>187</v>
      </c>
      <c r="S15">
        <f>'Rider Rates'!$C$21</f>
        <v>7.0209999999999995E-2</v>
      </c>
      <c r="T15">
        <f>'Rider Rates'!$C$21</f>
        <v>7.0209999999999995E-2</v>
      </c>
      <c r="U15">
        <f>'Rider Rates'!$C$21</f>
        <v>7.0209999999999995E-2</v>
      </c>
      <c r="V15">
        <f>'Rider Rates'!$C$21</f>
        <v>7.0209999999999995E-2</v>
      </c>
      <c r="W15">
        <f>'Rider Rates'!$C$21</f>
        <v>7.0209999999999995E-2</v>
      </c>
      <c r="X15">
        <f>'Rider Rates'!$B$21</f>
        <v>7.0209999999999995E-2</v>
      </c>
      <c r="Y15">
        <f>'Rider Rates'!$B$21</f>
        <v>7.0209999999999995E-2</v>
      </c>
      <c r="Z15">
        <f>'Rider Rates'!$B$21</f>
        <v>7.0209999999999995E-2</v>
      </c>
      <c r="AA15">
        <f>'Rider Rates'!$B$21</f>
        <v>7.0209999999999995E-2</v>
      </c>
      <c r="AB15">
        <f>'Rider Rates'!$C$21</f>
        <v>7.0209999999999995E-2</v>
      </c>
      <c r="AC15">
        <f>'Rider Rates'!$C$21</f>
        <v>7.0209999999999995E-2</v>
      </c>
      <c r="AD15">
        <f>'Rider Rates'!$C$21</f>
        <v>7.0209999999999995E-2</v>
      </c>
    </row>
    <row r="16" spans="1:30" x14ac:dyDescent="0.25">
      <c r="A16" s="31"/>
      <c r="B16" s="31"/>
      <c r="C16" s="33"/>
      <c r="D16" s="33"/>
      <c r="E16" s="33"/>
      <c r="F16" s="33"/>
      <c r="G16" s="23"/>
      <c r="H16" s="31"/>
      <c r="I16" s="31"/>
    </row>
    <row r="17" spans="1:221" x14ac:dyDescent="0.25">
      <c r="A17" s="28" t="s">
        <v>124</v>
      </c>
      <c r="B17" s="22"/>
      <c r="C17" s="22"/>
      <c r="D17" s="22"/>
      <c r="E17" s="22"/>
      <c r="F17" s="22"/>
      <c r="G17" s="486" t="s">
        <v>68</v>
      </c>
      <c r="H17" s="487"/>
      <c r="I17" s="487"/>
      <c r="J17" s="488"/>
      <c r="K17" s="22"/>
      <c r="L17" s="489" t="s">
        <v>69</v>
      </c>
      <c r="M17" s="489"/>
      <c r="N17" s="489"/>
      <c r="O17" s="489"/>
    </row>
    <row r="18" spans="1:221" x14ac:dyDescent="0.25">
      <c r="A18" s="18"/>
      <c r="B18" s="18"/>
      <c r="C18" s="18"/>
      <c r="D18" s="18"/>
      <c r="E18" s="18"/>
      <c r="F18" s="18"/>
      <c r="G18" s="8" t="s">
        <v>65</v>
      </c>
      <c r="H18" s="8" t="s">
        <v>66</v>
      </c>
      <c r="I18" s="8" t="s">
        <v>67</v>
      </c>
      <c r="J18" s="112" t="s">
        <v>34</v>
      </c>
      <c r="K18" s="18"/>
      <c r="L18" s="131" t="s">
        <v>65</v>
      </c>
      <c r="M18" s="131" t="s">
        <v>66</v>
      </c>
      <c r="N18" s="131" t="s">
        <v>67</v>
      </c>
      <c r="O18" s="132" t="s">
        <v>34</v>
      </c>
      <c r="P18" s="43" t="s">
        <v>57</v>
      </c>
    </row>
    <row r="19" spans="1:221" x14ac:dyDescent="0.25">
      <c r="A19" t="s">
        <v>32</v>
      </c>
      <c r="G19" s="83"/>
      <c r="H19" s="83"/>
      <c r="I19" s="125">
        <v>10</v>
      </c>
      <c r="J19" s="125">
        <f>SUM(G19:I19)</f>
        <v>10</v>
      </c>
      <c r="L19" s="125"/>
      <c r="M19" s="125"/>
      <c r="N19" s="125">
        <f>I19</f>
        <v>10</v>
      </c>
      <c r="O19" s="125">
        <f>+SUM(L19:N19)</f>
        <v>10</v>
      </c>
      <c r="P19" s="245">
        <v>44531</v>
      </c>
    </row>
    <row r="20" spans="1:221" x14ac:dyDescent="0.25">
      <c r="A20" t="s">
        <v>296</v>
      </c>
      <c r="D20" s="1">
        <f>C15</f>
        <v>0</v>
      </c>
      <c r="E20" s="35" t="s">
        <v>41</v>
      </c>
      <c r="F20" s="4" t="s">
        <v>8</v>
      </c>
      <c r="G20" s="165"/>
      <c r="H20" s="127"/>
      <c r="I20" s="165">
        <v>2.6312499999999999E-2</v>
      </c>
      <c r="J20" s="127">
        <f>SUM(G20:I20)</f>
        <v>2.6312499999999999E-2</v>
      </c>
      <c r="K20" s="36" t="s">
        <v>42</v>
      </c>
      <c r="L20" s="129"/>
      <c r="M20" s="129"/>
      <c r="N20" s="129">
        <f>ROUND($D20*I20,2)</f>
        <v>0</v>
      </c>
      <c r="O20" s="125">
        <f>+SUM(L20:N20)</f>
        <v>0</v>
      </c>
      <c r="P20" s="245">
        <v>44531</v>
      </c>
    </row>
    <row r="21" spans="1:221" x14ac:dyDescent="0.25">
      <c r="A21" s="96" t="s">
        <v>75</v>
      </c>
      <c r="B21" s="37"/>
      <c r="C21" s="37"/>
      <c r="D21" s="38"/>
      <c r="E21" s="38"/>
      <c r="F21" s="37"/>
      <c r="G21" s="37"/>
      <c r="I21" s="40"/>
      <c r="K21" s="39"/>
      <c r="L21" s="95"/>
      <c r="M21" s="54"/>
      <c r="N21" s="95">
        <f>SUM(N17:N20)</f>
        <v>10</v>
      </c>
      <c r="O21" s="95">
        <f>SUM(O19:O20)</f>
        <v>10</v>
      </c>
      <c r="R21" s="175"/>
      <c r="S21" s="108"/>
      <c r="T21" s="109"/>
      <c r="U21" s="78"/>
      <c r="V21" s="110"/>
      <c r="W21" s="78"/>
      <c r="X21" s="78"/>
      <c r="Y21" s="78"/>
      <c r="Z21" s="78"/>
      <c r="AA21" s="78"/>
      <c r="AB21" s="78"/>
      <c r="AC21" s="78"/>
      <c r="AD21" s="78"/>
    </row>
    <row r="22" spans="1:221" x14ac:dyDescent="0.25">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70</v>
      </c>
      <c r="B23" s="166"/>
      <c r="C23" s="166"/>
      <c r="D23" s="167"/>
      <c r="E23" s="167"/>
      <c r="F23" s="166"/>
      <c r="G23" s="167"/>
      <c r="H23" s="167"/>
      <c r="I23" s="167"/>
      <c r="J23" s="167"/>
      <c r="K23" s="167"/>
      <c r="L23" s="167"/>
      <c r="M23" s="167"/>
      <c r="N23" s="167"/>
      <c r="O23" s="167"/>
      <c r="P23" s="78"/>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79</v>
      </c>
      <c r="B25" s="176"/>
      <c r="C25" s="176"/>
      <c r="D25" s="100">
        <f>IF($C$15&lt;0,0,IF($C$15&gt;833000,833000,$C$15))</f>
        <v>0</v>
      </c>
      <c r="E25" s="101" t="s">
        <v>41</v>
      </c>
      <c r="F25" s="102" t="s">
        <v>8</v>
      </c>
      <c r="G25" s="103"/>
      <c r="H25" s="103"/>
      <c r="I25" s="103">
        <f>'Rider Rates'!$B$4</f>
        <v>4.6278999999999999E-3</v>
      </c>
      <c r="J25" s="201">
        <f t="shared" ref="J25:J46" si="0">SUM(G25:I25)</f>
        <v>4.6278999999999999E-3</v>
      </c>
      <c r="K25" s="104" t="s">
        <v>42</v>
      </c>
      <c r="L25" s="105"/>
      <c r="M25" s="105"/>
      <c r="N25" s="105">
        <f t="shared" ref="N25:N30" si="1">ROUND(D25*I25,2)</f>
        <v>0</v>
      </c>
      <c r="O25" s="105">
        <f t="shared" ref="O25:O47"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80</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97</v>
      </c>
      <c r="B27" s="78"/>
      <c r="C27" s="78"/>
      <c r="D27" s="100">
        <f>IF($C$15&lt;0,0,IF($C$15&gt;2000,2000,$C$15))</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98</v>
      </c>
      <c r="B28" s="78"/>
      <c r="C28" s="78"/>
      <c r="D28" s="100">
        <f>IF($C$15&lt;=2000,0,IF($C$15=0,0,IF($C$15-2000&gt;13000,13000,$C$15-2000)))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99</v>
      </c>
      <c r="B29" s="78"/>
      <c r="C29" s="78"/>
      <c r="D29" s="100">
        <f>IF($C$15=0,0,IF($C$15-15000&gt;=0,$C$15-15000,0))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114</v>
      </c>
      <c r="B30" s="78"/>
      <c r="C30" s="78"/>
      <c r="D30" s="195">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10" t="s">
        <v>159</v>
      </c>
      <c r="B31" s="78"/>
      <c r="C31" s="78"/>
      <c r="D31" s="100">
        <f>IF($C$15&lt;0,0,$C$15)</f>
        <v>0</v>
      </c>
      <c r="E31" s="101" t="s">
        <v>41</v>
      </c>
      <c r="F31" s="102" t="s">
        <v>8</v>
      </c>
      <c r="G31" s="103"/>
      <c r="H31" s="103"/>
      <c r="I31" s="103">
        <f>'Rider Rates'!$B$15</f>
        <v>0</v>
      </c>
      <c r="J31" s="103">
        <f>SUM(G31:I31)</f>
        <v>0</v>
      </c>
      <c r="K31" s="104" t="s">
        <v>42</v>
      </c>
      <c r="L31" s="105"/>
      <c r="M31" s="105"/>
      <c r="N31" s="105">
        <f>ROUND(D31*I31,2)</f>
        <v>0</v>
      </c>
      <c r="O31" s="105">
        <f t="shared" ref="O31:O39" si="3">SUM(L31:N31)</f>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237</v>
      </c>
      <c r="B32" s="78"/>
      <c r="C32" s="78"/>
      <c r="D32" s="195">
        <f>$N$21</f>
        <v>10</v>
      </c>
      <c r="E32" s="101" t="s">
        <v>122</v>
      </c>
      <c r="F32" s="102" t="s">
        <v>8</v>
      </c>
      <c r="G32" s="103"/>
      <c r="H32" s="103"/>
      <c r="I32" s="178">
        <f>'Rider Rates'!$B$18+'Rider Rates'!$E$18</f>
        <v>0</v>
      </c>
      <c r="J32" s="178">
        <f>SUM(G32:I32)</f>
        <v>0</v>
      </c>
      <c r="K32" s="104"/>
      <c r="L32" s="105"/>
      <c r="M32" s="105"/>
      <c r="N32" s="105">
        <f>ROUND($D$32*'Rider Rates'!$B$18,2)+ROUND($D$32*'Rider Rates'!$E$18,2)</f>
        <v>0</v>
      </c>
      <c r="O32" s="105">
        <f t="shared" si="3"/>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186</v>
      </c>
      <c r="B33" s="78"/>
      <c r="C33" s="78"/>
      <c r="D33" s="100">
        <f>'Customer Info'!$B$21+'Customer Info'!$B$22</f>
        <v>0</v>
      </c>
      <c r="E33" s="101" t="s">
        <v>41</v>
      </c>
      <c r="F33" s="102" t="s">
        <v>8</v>
      </c>
      <c r="G33" s="103">
        <f>'Rider Rates'!B21</f>
        <v>7.0209999999999995E-2</v>
      </c>
      <c r="H33" s="103"/>
      <c r="I33" s="103"/>
      <c r="J33" s="237">
        <f>SUM(G33:H33)</f>
        <v>7.0209999999999995E-2</v>
      </c>
      <c r="K33" s="104" t="s">
        <v>42</v>
      </c>
      <c r="L33" s="105">
        <f>ROUND(D33*G33,2)</f>
        <v>0</v>
      </c>
      <c r="M33" s="105"/>
      <c r="N33" s="105"/>
      <c r="O33" s="105">
        <f t="shared" si="3"/>
        <v>0</v>
      </c>
      <c r="P33" s="245">
        <f>'Rider Rates'!$D$21</f>
        <v>45444</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41" t="s">
        <v>172</v>
      </c>
      <c r="B34" s="78"/>
      <c r="C34" s="78"/>
      <c r="D34" s="100">
        <f>'Customer Info'!B22</f>
        <v>0</v>
      </c>
      <c r="E34" s="101" t="s">
        <v>41</v>
      </c>
      <c r="F34" s="102" t="s">
        <v>8</v>
      </c>
      <c r="G34" s="103">
        <f>'Rider Rates'!B30</f>
        <v>1.8998000000000001E-3</v>
      </c>
      <c r="H34" s="103"/>
      <c r="I34" s="103"/>
      <c r="J34" s="237">
        <f>SUM(G34:H34)</f>
        <v>1.8998000000000001E-3</v>
      </c>
      <c r="K34" s="104" t="s">
        <v>42</v>
      </c>
      <c r="L34" s="105">
        <f>ROUND(D34*G34,2)</f>
        <v>0</v>
      </c>
      <c r="M34" s="105"/>
      <c r="N34" s="105"/>
      <c r="O34" s="105">
        <f t="shared" si="3"/>
        <v>0</v>
      </c>
      <c r="P34" s="245">
        <f>'Rider Rates'!$D$29</f>
        <v>45444</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41" t="s">
        <v>173</v>
      </c>
      <c r="B35" s="78"/>
      <c r="C35" s="78"/>
      <c r="D35" s="1">
        <f>'Customer Info'!B21</f>
        <v>0</v>
      </c>
      <c r="E35" s="101" t="s">
        <v>41</v>
      </c>
      <c r="F35" s="102" t="s">
        <v>8</v>
      </c>
      <c r="G35" s="103">
        <f>'Rider Rates'!B29</f>
        <v>5.5376999999999996E-3</v>
      </c>
      <c r="H35" s="103"/>
      <c r="I35" s="103"/>
      <c r="J35" s="237">
        <f>SUM(G35:H35)</f>
        <v>5.5376999999999996E-3</v>
      </c>
      <c r="K35" s="104" t="s">
        <v>42</v>
      </c>
      <c r="L35" s="105">
        <f>ROUND(D35*G35,2)</f>
        <v>0</v>
      </c>
      <c r="M35" s="105"/>
      <c r="N35" s="105"/>
      <c r="O35" s="105">
        <f t="shared" si="3"/>
        <v>0</v>
      </c>
      <c r="P35" s="245">
        <f>'Rider Rates'!$D$30</f>
        <v>45444</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193</v>
      </c>
      <c r="B36" s="78"/>
      <c r="C36" s="78"/>
      <c r="D36" s="100">
        <f>'Customer Info'!$B$21+'Customer Info'!$B$22</f>
        <v>0</v>
      </c>
      <c r="E36" s="101" t="s">
        <v>41</v>
      </c>
      <c r="F36" s="102" t="s">
        <v>8</v>
      </c>
      <c r="G36" s="103">
        <f>'Rider Rates'!B45</f>
        <v>-4.1073000000000004E-3</v>
      </c>
      <c r="H36" s="103"/>
      <c r="I36" s="103"/>
      <c r="J36" s="237">
        <f>SUM(G36:H36)</f>
        <v>-4.1073000000000004E-3</v>
      </c>
      <c r="K36" s="104" t="s">
        <v>42</v>
      </c>
      <c r="L36" s="105">
        <f>ROUND(D36*G36,2)</f>
        <v>0</v>
      </c>
      <c r="M36" s="105"/>
      <c r="N36" s="105"/>
      <c r="O36" s="105">
        <f>SUM(L36:N36)</f>
        <v>0</v>
      </c>
      <c r="P36" s="245">
        <f>'Rider Rates'!$D$45</f>
        <v>45747</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41" t="s">
        <v>210</v>
      </c>
      <c r="B37" s="78"/>
      <c r="C37" s="78"/>
      <c r="D37" s="100"/>
      <c r="E37" s="101" t="s">
        <v>115</v>
      </c>
      <c r="F37" s="102" t="s">
        <v>15</v>
      </c>
      <c r="G37" s="103"/>
      <c r="H37" s="103"/>
      <c r="I37" s="103">
        <f>'Rider Rates'!D48</f>
        <v>1.17</v>
      </c>
      <c r="J37" s="103">
        <f>SUM(G37:I37)</f>
        <v>1.17</v>
      </c>
      <c r="K37" s="104" t="s">
        <v>42</v>
      </c>
      <c r="L37" s="105"/>
      <c r="M37" s="105"/>
      <c r="N37" s="105">
        <f>J37</f>
        <v>1.17</v>
      </c>
      <c r="O37" s="105">
        <f>SUM(L37:N37)</f>
        <v>1.17</v>
      </c>
      <c r="P37" s="245">
        <f>'Rider Rates'!E48</f>
        <v>45658</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10" t="s">
        <v>189</v>
      </c>
      <c r="B38" s="78"/>
      <c r="C38" s="78"/>
      <c r="D38" s="100">
        <f>IF($C$15&lt;0,0,$C$15)</f>
        <v>0</v>
      </c>
      <c r="E38" s="113" t="s">
        <v>41</v>
      </c>
      <c r="F38" s="102" t="s">
        <v>8</v>
      </c>
      <c r="G38" s="103"/>
      <c r="H38" s="103">
        <f>'Rider Rates'!$B$55</f>
        <v>3.5317099999999997E-2</v>
      </c>
      <c r="I38" s="103"/>
      <c r="J38" s="103">
        <f>SUM(G38:I38)</f>
        <v>3.5317099999999997E-2</v>
      </c>
      <c r="K38" s="104" t="s">
        <v>42</v>
      </c>
      <c r="L38" s="105"/>
      <c r="M38" s="105">
        <f>ROUND(D38*H38,2)</f>
        <v>0</v>
      </c>
      <c r="N38" s="205"/>
      <c r="O38" s="105">
        <f t="shared" si="3"/>
        <v>0</v>
      </c>
      <c r="P38" s="245">
        <f>'Rider Rates'!$D$55</f>
        <v>45747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337</v>
      </c>
      <c r="B39" s="78"/>
      <c r="C39" s="78"/>
      <c r="D39" s="100">
        <f>IF($C$15&lt;0,0,$C$15)</f>
        <v>0</v>
      </c>
      <c r="E39" s="101" t="s">
        <v>41</v>
      </c>
      <c r="F39" s="102" t="s">
        <v>8</v>
      </c>
      <c r="G39" s="103"/>
      <c r="H39" s="103"/>
      <c r="I39" s="103">
        <f>'Rider Rates'!$B$66</f>
        <v>7.3870000000000001E-4</v>
      </c>
      <c r="J39" s="103">
        <f t="shared" ref="J39" si="4">SUM(G39:I39)</f>
        <v>7.3870000000000001E-4</v>
      </c>
      <c r="K39" s="104" t="s">
        <v>42</v>
      </c>
      <c r="L39" s="105"/>
      <c r="M39" s="105"/>
      <c r="N39" s="105">
        <f>ROUND($D$39*'Rider Rates'!$B$66,2)</f>
        <v>0</v>
      </c>
      <c r="O39" s="105">
        <f t="shared" si="3"/>
        <v>0</v>
      </c>
      <c r="P39" s="245">
        <f>'Rider Rates'!$D$66</f>
        <v>45747</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96</v>
      </c>
      <c r="B40" s="78"/>
      <c r="C40" s="78"/>
      <c r="D40" s="100">
        <f>IF('Customer Info'!C34=TRUE,0,IF($C$15&lt;0,0,$C$15))</f>
        <v>0</v>
      </c>
      <c r="E40" s="101" t="s">
        <v>41</v>
      </c>
      <c r="F40" s="102" t="s">
        <v>8</v>
      </c>
      <c r="G40" s="103"/>
      <c r="H40" s="103"/>
      <c r="I40" s="103">
        <f>'Rider Rates'!$B$69+'Rider Rates'!$C$69</f>
        <v>0</v>
      </c>
      <c r="J40" s="103">
        <f t="shared" si="0"/>
        <v>0</v>
      </c>
      <c r="K40" s="104" t="s">
        <v>42</v>
      </c>
      <c r="L40" s="105"/>
      <c r="M40" s="105"/>
      <c r="N40" s="105">
        <f>ROUND($D$40*'Rider Rates'!$B$69,2)+ROUND($D$40*'Rider Rates'!$C$69,2)</f>
        <v>0</v>
      </c>
      <c r="O40" s="105">
        <f t="shared" si="2"/>
        <v>0</v>
      </c>
      <c r="P40" s="245">
        <f>'Rider Rates'!$D$69</f>
        <v>45444</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81</v>
      </c>
      <c r="B41" s="78"/>
      <c r="C41" s="78"/>
      <c r="D41" s="195">
        <f>$N$21</f>
        <v>10</v>
      </c>
      <c r="E41" s="101" t="s">
        <v>122</v>
      </c>
      <c r="F41" s="102" t="s">
        <v>8</v>
      </c>
      <c r="G41" s="111"/>
      <c r="H41" s="112"/>
      <c r="I41" s="120">
        <f>'Rider Rates'!$B$85</f>
        <v>1.9512100000000001E-2</v>
      </c>
      <c r="J41" s="120">
        <f t="shared" si="0"/>
        <v>1.9512100000000001E-2</v>
      </c>
      <c r="K41" s="104"/>
      <c r="L41" s="105"/>
      <c r="M41" s="105"/>
      <c r="N41" s="105">
        <f>ROUND(D41*I41,2)</f>
        <v>0.2</v>
      </c>
      <c r="O41" s="105">
        <f t="shared" si="2"/>
        <v>0.2</v>
      </c>
      <c r="P41" s="245">
        <f>'Rider Rates'!$D$85</f>
        <v>45747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82</v>
      </c>
      <c r="B42" s="78"/>
      <c r="C42" s="78"/>
      <c r="D42" s="195">
        <f>$N$21</f>
        <v>10</v>
      </c>
      <c r="E42" s="101" t="s">
        <v>122</v>
      </c>
      <c r="F42" s="102" t="s">
        <v>8</v>
      </c>
      <c r="G42" s="114"/>
      <c r="H42" s="115"/>
      <c r="I42" s="120">
        <f>'Rider Rates'!$B$87</f>
        <v>6.6985699999999995E-2</v>
      </c>
      <c r="J42" s="120">
        <f t="shared" si="0"/>
        <v>6.6985699999999995E-2</v>
      </c>
      <c r="K42" s="104"/>
      <c r="L42" s="105"/>
      <c r="M42" s="105"/>
      <c r="N42" s="105">
        <f>ROUND(D42*I42,2)</f>
        <v>0.67</v>
      </c>
      <c r="O42" s="105">
        <f t="shared" si="2"/>
        <v>0.67</v>
      </c>
      <c r="P42" s="245">
        <f>'Rider Rates'!$D$87</f>
        <v>45167</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206</v>
      </c>
      <c r="B43" s="78"/>
      <c r="C43" s="78"/>
      <c r="D43" s="195"/>
      <c r="E43" s="113" t="s">
        <v>115</v>
      </c>
      <c r="F43" s="106"/>
      <c r="G43" s="114"/>
      <c r="H43" s="115"/>
      <c r="I43" s="196">
        <f>'Rider Rates'!$B$90</f>
        <v>2.2200000000000002</v>
      </c>
      <c r="J43" s="196">
        <f t="shared" si="0"/>
        <v>2.2200000000000002</v>
      </c>
      <c r="K43" s="104"/>
      <c r="L43" s="105"/>
      <c r="M43" s="105"/>
      <c r="N43" s="105">
        <f>I43</f>
        <v>2.2200000000000002</v>
      </c>
      <c r="O43" s="105">
        <f t="shared" si="2"/>
        <v>2.2200000000000002</v>
      </c>
      <c r="P43" s="245">
        <f>'Rider Rates'!$D$90</f>
        <v>45747</v>
      </c>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239</v>
      </c>
      <c r="B44" s="78"/>
      <c r="C44" s="78"/>
      <c r="D44" s="100">
        <f>IF($C$15&lt;0,0,$C$15)</f>
        <v>0</v>
      </c>
      <c r="E44" s="101" t="s">
        <v>41</v>
      </c>
      <c r="F44" s="102" t="s">
        <v>8</v>
      </c>
      <c r="G44" s="103"/>
      <c r="H44" s="103"/>
      <c r="I44" s="103"/>
      <c r="J44" s="103">
        <f>'Rider Rates'!$B$94</f>
        <v>0</v>
      </c>
      <c r="K44" s="104" t="s">
        <v>42</v>
      </c>
      <c r="L44" s="105"/>
      <c r="M44" s="105"/>
      <c r="N44" s="105"/>
      <c r="O44" s="105">
        <f>ROUND($D44*('Rider Rates'!B$94),2)</f>
        <v>0</v>
      </c>
      <c r="P44" s="245">
        <f>'Rider Rates'!$D$94</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156</v>
      </c>
      <c r="B45" s="78"/>
      <c r="C45" s="78"/>
      <c r="D45" s="195">
        <f>$N$21</f>
        <v>10</v>
      </c>
      <c r="E45" s="101" t="s">
        <v>122</v>
      </c>
      <c r="F45" s="102" t="s">
        <v>8</v>
      </c>
      <c r="G45" s="114"/>
      <c r="H45" s="115"/>
      <c r="I45" s="120">
        <f>'Rider Rates'!$B$105</f>
        <v>0.24140039999999999</v>
      </c>
      <c r="J45" s="120">
        <f t="shared" si="0"/>
        <v>0.24140039999999999</v>
      </c>
      <c r="K45" s="104"/>
      <c r="L45" s="105"/>
      <c r="M45" s="105"/>
      <c r="N45" s="105">
        <f>ROUND(D45*I45,2)</f>
        <v>2.41</v>
      </c>
      <c r="O45" s="105">
        <f t="shared" si="2"/>
        <v>2.41</v>
      </c>
      <c r="P45" s="245">
        <f>'Rider Rates'!$D$105</f>
        <v>45716</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210" t="s">
        <v>217</v>
      </c>
      <c r="B46" s="78"/>
      <c r="C46" s="78"/>
      <c r="D46" s="195"/>
      <c r="E46" s="113" t="s">
        <v>115</v>
      </c>
      <c r="F46" s="106"/>
      <c r="G46" s="114"/>
      <c r="H46" s="115"/>
      <c r="I46" s="258">
        <f>'Rider Rates'!B120</f>
        <v>0.97</v>
      </c>
      <c r="J46" s="196">
        <f t="shared" si="0"/>
        <v>0.97</v>
      </c>
      <c r="K46" s="104"/>
      <c r="L46" s="105"/>
      <c r="M46" s="105"/>
      <c r="N46" s="260">
        <f>I46</f>
        <v>0.97</v>
      </c>
      <c r="O46" s="105">
        <f t="shared" si="2"/>
        <v>0.97</v>
      </c>
      <c r="P46" s="245">
        <f>'Rider Rates'!D120</f>
        <v>45593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157</v>
      </c>
      <c r="B47" s="78"/>
      <c r="C47" s="78"/>
      <c r="D47" s="100">
        <f>'Customer Info'!$B$21+'Customer Info'!$B$22</f>
        <v>0</v>
      </c>
      <c r="E47" s="101" t="s">
        <v>41</v>
      </c>
      <c r="F47" s="102" t="s">
        <v>8</v>
      </c>
      <c r="G47" s="103">
        <f>'Rider Rates'!$B$112</f>
        <v>3.8972999999999998E-3</v>
      </c>
      <c r="H47" s="103"/>
      <c r="I47" s="120"/>
      <c r="J47" s="237">
        <f>SUM(G47:H47)</f>
        <v>3.8972999999999998E-3</v>
      </c>
      <c r="K47" s="104" t="s">
        <v>42</v>
      </c>
      <c r="L47" s="105">
        <f>ROUND(D47*G47,2)</f>
        <v>0</v>
      </c>
      <c r="M47" s="105"/>
      <c r="N47" s="105"/>
      <c r="O47" s="105">
        <f t="shared" si="2"/>
        <v>0</v>
      </c>
      <c r="P47" s="245">
        <f>'Rider Rates'!$D$112</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208</v>
      </c>
      <c r="B48" s="78"/>
      <c r="C48" s="78"/>
      <c r="D48" s="100">
        <f>IF($C$15&lt;1,0,$C$15)</f>
        <v>0</v>
      </c>
      <c r="E48" s="101" t="s">
        <v>41</v>
      </c>
      <c r="F48" s="249" t="s">
        <v>8</v>
      </c>
      <c r="G48" s="165"/>
      <c r="H48" s="165"/>
      <c r="I48" s="251">
        <f>'Rider Rates'!B117</f>
        <v>0</v>
      </c>
      <c r="J48" s="251">
        <f>SUM(G48:I48)</f>
        <v>0</v>
      </c>
      <c r="K48" s="104" t="s">
        <v>42</v>
      </c>
      <c r="L48" s="105"/>
      <c r="M48" s="105"/>
      <c r="N48" s="105">
        <f>D48*J48</f>
        <v>0</v>
      </c>
      <c r="O48" s="105">
        <f>SUM(L48:N48)</f>
        <v>0</v>
      </c>
      <c r="P48" s="245">
        <f>'Rider Rates'!D117</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41" t="s">
        <v>230</v>
      </c>
      <c r="B49" s="78"/>
      <c r="C49" s="78"/>
      <c r="D49" s="100"/>
      <c r="E49" s="101" t="s">
        <v>115</v>
      </c>
      <c r="F49" s="102" t="s">
        <v>8</v>
      </c>
      <c r="G49" s="263"/>
      <c r="H49" s="263"/>
      <c r="I49" s="263">
        <f>'Rider Rates'!$B$124</f>
        <v>0.1</v>
      </c>
      <c r="J49" s="263">
        <f>SUM(G49:I49)</f>
        <v>0.1</v>
      </c>
      <c r="K49" s="104"/>
      <c r="L49" s="209"/>
      <c r="M49" s="209"/>
      <c r="N49" s="209">
        <f>J49</f>
        <v>0.1</v>
      </c>
      <c r="O49" s="209">
        <f>SUM(L49:N49)</f>
        <v>0.1</v>
      </c>
      <c r="P49" s="264">
        <f>'Rider Rates'!$E$124</f>
        <v>45658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41" t="s">
        <v>242</v>
      </c>
      <c r="B50" s="78"/>
      <c r="C50" s="78"/>
      <c r="D50" s="100">
        <f>C15</f>
        <v>0</v>
      </c>
      <c r="E50" s="101" t="s">
        <v>41</v>
      </c>
      <c r="F50" s="249" t="s">
        <v>8</v>
      </c>
      <c r="G50" s="103"/>
      <c r="H50" s="103"/>
      <c r="I50" s="103">
        <f>'Rider Rates'!$B$129</f>
        <v>0</v>
      </c>
      <c r="J50" s="237">
        <f>SUM(G50:I50)</f>
        <v>0</v>
      </c>
      <c r="K50" s="104" t="s">
        <v>42</v>
      </c>
      <c r="L50" s="105"/>
      <c r="M50" s="105"/>
      <c r="N50" s="105">
        <f>D50*J50</f>
        <v>0</v>
      </c>
      <c r="O50" s="105">
        <f>SUM(L50:N50)</f>
        <v>0</v>
      </c>
      <c r="P50" s="245">
        <f>'Rider Rates'!D129</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41" t="s">
        <v>241</v>
      </c>
      <c r="B51" s="78"/>
      <c r="C51" s="78"/>
      <c r="D51" s="100"/>
      <c r="E51" s="101" t="s">
        <v>115</v>
      </c>
      <c r="F51" s="102" t="s">
        <v>8</v>
      </c>
      <c r="G51" s="263"/>
      <c r="H51" s="263"/>
      <c r="I51" s="263">
        <f>'Rider Rates'!$B$136</f>
        <v>0</v>
      </c>
      <c r="J51" s="263">
        <f>SUM(G51:I51)</f>
        <v>0</v>
      </c>
      <c r="K51" s="104"/>
      <c r="L51" s="209"/>
      <c r="M51" s="209"/>
      <c r="N51" s="209">
        <f>J51</f>
        <v>0</v>
      </c>
      <c r="O51" s="209">
        <f>SUM(L51:N51)</f>
        <v>0</v>
      </c>
      <c r="P51" s="264">
        <f>'Rider Rates'!$D$132</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243</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179" t="s">
        <v>71</v>
      </c>
      <c r="B53" s="148"/>
      <c r="C53" s="148"/>
      <c r="D53" s="180"/>
      <c r="E53" s="181"/>
      <c r="F53" s="182"/>
      <c r="G53" s="182"/>
      <c r="H53" s="182"/>
      <c r="I53" s="182"/>
      <c r="J53" s="182"/>
      <c r="K53" s="183"/>
      <c r="L53" s="169">
        <f>SUM(L25:L52)</f>
        <v>0</v>
      </c>
      <c r="M53" s="169">
        <f t="shared" ref="M53:O53" si="5">SUM(M25:M52)</f>
        <v>0</v>
      </c>
      <c r="N53" s="169">
        <f t="shared" si="5"/>
        <v>7.7399999999999993</v>
      </c>
      <c r="O53" s="169">
        <f t="shared" si="5"/>
        <v>7.7399999999999993</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78"/>
      <c r="B54" s="78"/>
      <c r="C54" s="78"/>
      <c r="D54" s="100"/>
      <c r="E54" s="113"/>
      <c r="F54" s="106"/>
      <c r="G54" s="106"/>
      <c r="H54" s="106"/>
      <c r="I54" s="106"/>
      <c r="J54" s="107"/>
      <c r="K54" s="104"/>
      <c r="L54" s="106"/>
      <c r="M54" s="106"/>
      <c r="N54" s="106"/>
      <c r="O54" s="106"/>
      <c r="P54" s="164"/>
      <c r="Q54" s="10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170"/>
      <c r="B55" s="170"/>
      <c r="C55" s="170"/>
      <c r="D55" s="170"/>
      <c r="E55" s="170"/>
      <c r="F55" s="170"/>
      <c r="G55" s="170"/>
      <c r="H55" s="170"/>
      <c r="I55" s="170"/>
      <c r="J55" s="170"/>
      <c r="K55" s="170"/>
      <c r="L55" s="186">
        <f>L21+L53</f>
        <v>0</v>
      </c>
      <c r="M55" s="186">
        <f>M21+M53</f>
        <v>0</v>
      </c>
      <c r="N55" s="186">
        <f>N21+N53</f>
        <v>17.739999999999998</v>
      </c>
      <c r="O55" s="187">
        <f>O21+O53</f>
        <v>17.739999999999998</v>
      </c>
      <c r="P55" s="187"/>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04"/>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147"/>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166" t="s">
        <v>93</v>
      </c>
      <c r="B58" s="78"/>
      <c r="C58" s="78"/>
      <c r="D58" s="166"/>
      <c r="E58" s="78"/>
      <c r="F58" s="78"/>
      <c r="G58" s="78"/>
      <c r="H58" s="78"/>
      <c r="I58" s="78"/>
      <c r="J58" s="78"/>
      <c r="K58" s="78"/>
      <c r="L58" s="78"/>
      <c r="M58" s="78"/>
      <c r="N58" s="78"/>
      <c r="O58" s="109">
        <f>IF($C$15&lt;=0,MIN(O19,O55), O19)</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147"/>
      <c r="B59" s="166"/>
      <c r="C59" s="166"/>
      <c r="D59" s="166"/>
      <c r="E59" s="166"/>
      <c r="F59" s="166"/>
      <c r="G59" s="166"/>
      <c r="H59" s="166"/>
      <c r="I59" s="78"/>
      <c r="J59" s="78"/>
      <c r="K59" s="78"/>
      <c r="L59" s="78"/>
      <c r="M59" s="78"/>
      <c r="N59" s="151"/>
      <c r="O59" s="151"/>
      <c r="P59" s="151"/>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148" t="s">
        <v>117</v>
      </c>
      <c r="B60" s="151"/>
      <c r="C60" s="151"/>
      <c r="D60" s="151"/>
      <c r="E60" s="151"/>
      <c r="F60" s="151"/>
      <c r="G60" s="151"/>
      <c r="H60" s="151"/>
      <c r="I60" s="151"/>
      <c r="J60" s="151"/>
      <c r="K60" s="151"/>
      <c r="L60" s="151"/>
      <c r="M60" s="151"/>
      <c r="N60" s="151"/>
      <c r="O60" s="190">
        <f>IF($C$15&lt;0,O55,IF(O55&gt;O58,O55,O58))</f>
        <v>17.739999999999998</v>
      </c>
      <c r="P60" s="160"/>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147"/>
    </row>
    <row r="62" spans="1:221" x14ac:dyDescent="0.25">
      <c r="A62" s="147"/>
      <c r="I62" s="166" t="s">
        <v>121</v>
      </c>
      <c r="J62" s="166"/>
      <c r="K62" s="166"/>
      <c r="L62" s="191"/>
      <c r="M62" s="191"/>
      <c r="N62" s="191"/>
      <c r="O62" s="191">
        <f>ROUND(IF($C$15&lt;1,0,O55/($C$15*100)*10000),2)</f>
        <v>0</v>
      </c>
      <c r="P62" s="37" t="s">
        <v>87</v>
      </c>
    </row>
    <row r="63" spans="1:221" x14ac:dyDescent="0.25">
      <c r="A63" s="147"/>
      <c r="I63" s="242" t="s">
        <v>190</v>
      </c>
      <c r="J63" s="78"/>
      <c r="K63" s="78"/>
      <c r="L63" s="78"/>
      <c r="M63" s="78"/>
      <c r="N63" s="78"/>
      <c r="O63" s="243">
        <f>ROUND(IF($C$15&lt;1,0,(L55)/($C$15*100)*10000),2)</f>
        <v>0</v>
      </c>
      <c r="P63" s="25" t="s">
        <v>87</v>
      </c>
    </row>
    <row r="64" spans="1:221" x14ac:dyDescent="0.25">
      <c r="A64" s="147"/>
    </row>
    <row r="65" spans="1:1" x14ac:dyDescent="0.25">
      <c r="A65" s="147"/>
    </row>
    <row r="66" spans="1:1" x14ac:dyDescent="0.25">
      <c r="A66" s="147"/>
    </row>
    <row r="67" spans="1:1" x14ac:dyDescent="0.25">
      <c r="A67" s="147"/>
    </row>
    <row r="68" spans="1:1" x14ac:dyDescent="0.25">
      <c r="A68" s="147"/>
    </row>
    <row r="69" spans="1:1" x14ac:dyDescent="0.25">
      <c r="A69" s="147"/>
    </row>
    <row r="70" spans="1:1" x14ac:dyDescent="0.25">
      <c r="A70" s="147"/>
    </row>
  </sheetData>
  <sheetProtection algorithmName="SHA-512" hashValue="gLQ/Vxc33O5cZ3Q2tfUbqTv9rt9FEvdQgLQdG5r+mNChjrUonmshJWtnYRD1H8lg9Xt6x1NXxo83/3qs5k9Zrg==" saltValue="VQK2aIqHEBHxxUozZQ3RJ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Button 1">
              <controlPr defaultSize="0" print="0" autoFill="0" autoPict="0" macro="[0]!Info">
                <anchor moveWithCells="1">
                  <from>
                    <xdr:col>0</xdr:col>
                    <xdr:colOff>68580</xdr:colOff>
                    <xdr:row>0</xdr:row>
                    <xdr:rowOff>76200</xdr:rowOff>
                  </from>
                  <to>
                    <xdr:col>0</xdr:col>
                    <xdr:colOff>579120</xdr:colOff>
                    <xdr:row>1</xdr:row>
                    <xdr:rowOff>76200</xdr:rowOff>
                  </to>
                </anchor>
              </controlPr>
            </control>
          </mc:Choice>
        </mc:AlternateContent>
        <mc:AlternateContent xmlns:mc="http://schemas.openxmlformats.org/markup-compatibility/2006">
          <mc:Choice Requires="x14">
            <control shapeId="72706" r:id="rId5" name="Button 2">
              <controlPr defaultSize="0" print="0" autoFill="0" autoPict="0" macro="[0]!Info">
                <anchor moveWithCells="1">
                  <from>
                    <xdr:col>0</xdr:col>
                    <xdr:colOff>68580</xdr:colOff>
                    <xdr:row>0</xdr:row>
                    <xdr:rowOff>76200</xdr:rowOff>
                  </from>
                  <to>
                    <xdr:col>0</xdr:col>
                    <xdr:colOff>579120</xdr:colOff>
                    <xdr:row>1</xdr:row>
                    <xdr:rowOff>76200</xdr:rowOff>
                  </to>
                </anchor>
              </controlPr>
            </control>
          </mc:Choice>
        </mc:AlternateContent>
        <mc:AlternateContent xmlns:mc="http://schemas.openxmlformats.org/markup-compatibility/2006">
          <mc:Choice Requires="x14">
            <control shapeId="72707" r:id="rId6" name="Button 3">
              <controlPr defaultSize="0" print="0" autoFill="0" autoPict="0" macro="[0]!Info">
                <anchor moveWithCells="1">
                  <from>
                    <xdr:col>0</xdr:col>
                    <xdr:colOff>68580</xdr:colOff>
                    <xdr:row>0</xdr:row>
                    <xdr:rowOff>76200</xdr:rowOff>
                  </from>
                  <to>
                    <xdr:col>0</xdr:col>
                    <xdr:colOff>579120</xdr:colOff>
                    <xdr:row>1</xdr:row>
                    <xdr:rowOff>76200</xdr:rowOff>
                  </to>
                </anchor>
              </controlPr>
            </control>
          </mc:Choice>
        </mc:AlternateContent>
        <mc:AlternateContent xmlns:mc="http://schemas.openxmlformats.org/markup-compatibility/2006">
          <mc:Choice Requires="x14">
            <control shapeId="72708" r:id="rId7" name="Button 4">
              <controlPr defaultSize="0" print="0" autoFill="0" autoPict="0" macro="[0]!Info">
                <anchor moveWithCells="1">
                  <from>
                    <xdr:col>0</xdr:col>
                    <xdr:colOff>68580</xdr:colOff>
                    <xdr:row>0</xdr:row>
                    <xdr:rowOff>76200</xdr:rowOff>
                  </from>
                  <to>
                    <xdr:col>0</xdr:col>
                    <xdr:colOff>579120</xdr:colOff>
                    <xdr:row>1</xdr:row>
                    <xdr:rowOff>76200</xdr:rowOff>
                  </to>
                </anchor>
              </controlPr>
            </control>
          </mc:Choice>
        </mc:AlternateContent>
        <mc:AlternateContent xmlns:mc="http://schemas.openxmlformats.org/markup-compatibility/2006">
          <mc:Choice Requires="x14">
            <control shapeId="72709" r:id="rId8" name="Button 5">
              <controlPr defaultSize="0" print="0" autoFill="0" autoPict="0" macro="[0]!Info">
                <anchor moveWithCells="1">
                  <from>
                    <xdr:col>14</xdr:col>
                    <xdr:colOff>601980</xdr:colOff>
                    <xdr:row>78</xdr:row>
                    <xdr:rowOff>38100</xdr:rowOff>
                  </from>
                  <to>
                    <xdr:col>14</xdr:col>
                    <xdr:colOff>1135380</xdr:colOff>
                    <xdr:row>79</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B94"/>
  <sheetViews>
    <sheetView showGridLines="0" topLeftCell="A24" zoomScale="80" zoomScaleNormal="80" workbookViewId="0">
      <selection activeCell="D44" sqref="D44"/>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476" t="s">
        <v>120</v>
      </c>
      <c r="B1" s="476"/>
      <c r="C1" s="476"/>
      <c r="D1" s="476"/>
      <c r="E1" s="476"/>
      <c r="F1" s="476"/>
      <c r="G1" s="476"/>
      <c r="H1" s="476"/>
      <c r="I1" s="476"/>
      <c r="J1" s="476"/>
      <c r="K1" s="476"/>
      <c r="L1" s="476"/>
      <c r="M1" s="476"/>
      <c r="N1" s="476"/>
      <c r="O1" s="476"/>
      <c r="P1" s="476"/>
      <c r="Q1" s="197"/>
    </row>
    <row r="2" spans="1:59" ht="18" customHeight="1" x14ac:dyDescent="0.25">
      <c r="A2" s="485" t="s">
        <v>280</v>
      </c>
      <c r="B2" s="485"/>
      <c r="C2" s="485"/>
      <c r="D2" s="485"/>
      <c r="E2" s="485"/>
      <c r="F2" s="485"/>
      <c r="G2" s="485"/>
      <c r="H2" s="485"/>
      <c r="I2" s="485"/>
      <c r="J2" s="485"/>
      <c r="K2" s="485"/>
      <c r="L2" s="485"/>
      <c r="M2" s="485"/>
      <c r="N2" s="485"/>
      <c r="O2" s="485"/>
      <c r="P2" s="485"/>
    </row>
    <row r="3" spans="1:59" ht="17.399999999999999" x14ac:dyDescent="0.3">
      <c r="A3" s="485"/>
      <c r="B3" s="485"/>
      <c r="C3" s="485"/>
      <c r="D3" s="485"/>
      <c r="E3" s="485"/>
      <c r="F3" s="485"/>
      <c r="G3" s="485"/>
      <c r="H3" s="485"/>
      <c r="I3" s="485"/>
      <c r="J3" s="485"/>
      <c r="K3" s="485"/>
      <c r="L3" s="485"/>
      <c r="M3" s="485"/>
      <c r="N3" s="485"/>
      <c r="O3" s="485"/>
      <c r="P3" s="485"/>
      <c r="Q3" s="198"/>
    </row>
    <row r="4" spans="1:59" ht="15.6" x14ac:dyDescent="0.3">
      <c r="A4" s="477" t="str">
        <f>'Customer Info'!$B$11</f>
        <v>Breakdown of Charges Based on Entered Information</v>
      </c>
      <c r="B4" s="477"/>
      <c r="C4" s="477"/>
      <c r="D4" s="477"/>
      <c r="E4" s="477"/>
      <c r="F4" s="477"/>
      <c r="G4" s="477"/>
      <c r="H4" s="477"/>
      <c r="I4" s="477"/>
      <c r="J4" s="477"/>
      <c r="K4" s="477"/>
      <c r="L4" s="477"/>
      <c r="M4" s="477"/>
      <c r="N4" s="477"/>
      <c r="O4" s="477"/>
      <c r="P4" s="477"/>
      <c r="Q4" s="199"/>
    </row>
    <row r="5" spans="1:59" ht="15" x14ac:dyDescent="0.25">
      <c r="A5" s="75"/>
      <c r="B5" s="75"/>
      <c r="C5" s="75"/>
      <c r="D5" s="75"/>
      <c r="E5" s="75"/>
      <c r="F5" s="75"/>
      <c r="G5" s="75"/>
      <c r="H5" s="75"/>
      <c r="I5" s="75"/>
      <c r="J5" s="75"/>
      <c r="K5" s="75"/>
      <c r="L5" s="75"/>
      <c r="M5" s="75"/>
      <c r="N5" s="75"/>
      <c r="O5" s="75"/>
      <c r="P5" s="75"/>
      <c r="Q5" s="75"/>
    </row>
    <row r="6" spans="1:59" x14ac:dyDescent="0.25">
      <c r="A6" s="277">
        <f ca="1">TODAY()</f>
        <v>45744</v>
      </c>
      <c r="B6" s="484" t="s">
        <v>235</v>
      </c>
      <c r="C6" s="484"/>
      <c r="D6" s="484"/>
      <c r="E6" s="484"/>
      <c r="F6" s="484"/>
      <c r="G6" s="484"/>
      <c r="H6" s="484"/>
      <c r="I6" s="484"/>
      <c r="J6" s="484"/>
      <c r="K6" s="484"/>
      <c r="L6" s="484"/>
      <c r="M6" s="484"/>
      <c r="N6" s="484"/>
      <c r="O6" s="484"/>
    </row>
    <row r="7" spans="1:59" x14ac:dyDescent="0.25">
      <c r="A7" s="475" t="s">
        <v>15</v>
      </c>
      <c r="B7" s="475"/>
      <c r="C7" s="475"/>
      <c r="D7" s="475"/>
      <c r="E7" s="475"/>
      <c r="F7" s="475"/>
      <c r="G7" s="475"/>
      <c r="H7" s="475"/>
      <c r="I7" s="475"/>
      <c r="J7" s="475"/>
      <c r="K7" s="475"/>
    </row>
    <row r="8" spans="1:59" x14ac:dyDescent="0.25">
      <c r="C8" s="18"/>
      <c r="D8" s="18"/>
      <c r="E8" s="18"/>
      <c r="F8" s="18"/>
      <c r="G8" s="18"/>
      <c r="H8" s="18"/>
      <c r="I8" s="18"/>
      <c r="J8" s="18"/>
      <c r="K8" s="18"/>
    </row>
    <row r="9" spans="1:59" ht="15" x14ac:dyDescent="0.25">
      <c r="A9" s="23" t="s">
        <v>2</v>
      </c>
      <c r="B9" s="24"/>
      <c r="C9" s="25">
        <f>'Customer Info'!B7</f>
        <v>0</v>
      </c>
      <c r="I9" s="26"/>
    </row>
    <row r="10" spans="1:59" ht="15" x14ac:dyDescent="0.25">
      <c r="A10" s="27" t="s">
        <v>26</v>
      </c>
      <c r="B10" s="24"/>
      <c r="C10" s="25">
        <f>'Customer Info'!B8</f>
        <v>0</v>
      </c>
    </row>
    <row r="11" spans="1:59" x14ac:dyDescent="0.25">
      <c r="A11" s="23" t="s">
        <v>100</v>
      </c>
      <c r="B11" s="200">
        <f>'Customer Info'!B9</f>
        <v>4</v>
      </c>
      <c r="C11" s="194" t="str">
        <f>LOOKUP($B$11,$S$11:$AD$11,S12:AD12)</f>
        <v>April</v>
      </c>
      <c r="D11" s="133">
        <f>'Customer Info'!C9</f>
        <v>2025</v>
      </c>
      <c r="S11">
        <v>1</v>
      </c>
      <c r="T11">
        <v>2</v>
      </c>
      <c r="U11">
        <v>3</v>
      </c>
      <c r="V11">
        <v>4</v>
      </c>
      <c r="W11">
        <v>5</v>
      </c>
      <c r="X11">
        <v>6</v>
      </c>
      <c r="Y11">
        <v>7</v>
      </c>
      <c r="Z11">
        <v>8</v>
      </c>
      <c r="AA11">
        <v>9</v>
      </c>
      <c r="AB11">
        <v>10</v>
      </c>
      <c r="AC11">
        <v>11</v>
      </c>
      <c r="AD11">
        <v>12</v>
      </c>
    </row>
    <row r="12" spans="1:59" x14ac:dyDescent="0.25">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5">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5">
      <c r="A14" s="78"/>
      <c r="B14" s="78"/>
      <c r="C14" s="78"/>
      <c r="D14" s="78"/>
      <c r="E14" s="78"/>
      <c r="F14" s="78"/>
      <c r="G14" s="278" t="s">
        <v>15</v>
      </c>
      <c r="H14" s="278"/>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t="s">
        <v>281</v>
      </c>
      <c r="B18" s="78"/>
      <c r="C18" s="154"/>
      <c r="D18" s="154">
        <f>'Customer Info'!B18</f>
        <v>0</v>
      </c>
      <c r="E18" s="210" t="s">
        <v>45</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5">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31</v>
      </c>
      <c r="B23" s="78"/>
      <c r="C23" s="78"/>
      <c r="D23" s="78"/>
      <c r="E23" s="78"/>
      <c r="F23" s="78"/>
      <c r="G23" s="481" t="s">
        <v>68</v>
      </c>
      <c r="H23" s="482"/>
      <c r="I23" s="482"/>
      <c r="J23" s="483"/>
      <c r="K23" s="159"/>
      <c r="L23" s="478" t="s">
        <v>69</v>
      </c>
      <c r="M23" s="479"/>
      <c r="N23" s="479"/>
      <c r="O23" s="480"/>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5">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78" t="s">
        <v>177</v>
      </c>
      <c r="B26" s="78"/>
      <c r="C26" s="78"/>
      <c r="D26" s="1">
        <f>MAX($D$17,0)</f>
        <v>0</v>
      </c>
      <c r="E26" s="101" t="s">
        <v>41</v>
      </c>
      <c r="F26" s="106" t="s">
        <v>8</v>
      </c>
      <c r="G26" s="247"/>
      <c r="H26" s="163"/>
      <c r="I26" s="165">
        <v>1.3156299999999999E-2</v>
      </c>
      <c r="J26" s="103">
        <f>SUM(G26:I26)</f>
        <v>1.3156299999999999E-2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5">
      <c r="A27" s="210" t="s">
        <v>282</v>
      </c>
      <c r="B27" s="78"/>
      <c r="C27" s="78"/>
      <c r="D27" s="1">
        <f>D18</f>
        <v>0</v>
      </c>
      <c r="E27" s="101" t="s">
        <v>64</v>
      </c>
      <c r="F27" s="281" t="s">
        <v>8</v>
      </c>
      <c r="G27" s="247"/>
      <c r="H27" s="163"/>
      <c r="I27" s="165">
        <v>2.14</v>
      </c>
      <c r="J27" s="103">
        <f>SUM(G27:I27)</f>
        <v>2.14</v>
      </c>
      <c r="K27" s="108" t="s">
        <v>44</v>
      </c>
      <c r="L27" s="105"/>
      <c r="M27" s="105"/>
      <c r="N27" s="105">
        <f>ROUND($D27*I27,2)</f>
        <v>0</v>
      </c>
      <c r="O27" s="250">
        <f>SUM(L27:N27)</f>
        <v>0</v>
      </c>
      <c r="P27" s="245">
        <v>44531</v>
      </c>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5">
      <c r="A28" s="166" t="s">
        <v>50</v>
      </c>
      <c r="B28" s="166"/>
      <c r="C28" s="166"/>
      <c r="D28" s="167"/>
      <c r="E28" s="167"/>
      <c r="F28" s="166"/>
      <c r="G28" s="167"/>
      <c r="H28" s="167"/>
      <c r="I28" s="167"/>
      <c r="J28" s="167"/>
      <c r="K28" s="168"/>
      <c r="L28" s="169"/>
      <c r="M28" s="169"/>
      <c r="N28" s="169">
        <f>SUM(N25:N27)</f>
        <v>10</v>
      </c>
      <c r="O28" s="169">
        <f>SUM(O25:O27)</f>
        <v>10</v>
      </c>
      <c r="P28" s="160"/>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5">
      <c r="A29" s="170"/>
      <c r="B29" s="170"/>
      <c r="C29" s="170"/>
      <c r="D29" s="171"/>
      <c r="E29" s="171"/>
      <c r="F29" s="170"/>
      <c r="G29" s="171"/>
      <c r="H29" s="171"/>
      <c r="I29" s="171"/>
      <c r="J29" s="171"/>
      <c r="K29" s="172"/>
      <c r="L29" s="171"/>
      <c r="M29" s="171"/>
      <c r="N29" s="171"/>
      <c r="O29" s="171"/>
      <c r="P29" s="173"/>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1:221" x14ac:dyDescent="0.25">
      <c r="A30" s="148" t="s">
        <v>70</v>
      </c>
      <c r="B30" s="166"/>
      <c r="C30" s="166"/>
      <c r="D30" s="167"/>
      <c r="E30" s="167"/>
      <c r="F30" s="166"/>
      <c r="G30" s="167"/>
      <c r="H30" s="167"/>
      <c r="I30" s="167"/>
      <c r="J30" s="167"/>
      <c r="K30" s="167"/>
      <c r="L30" s="167"/>
      <c r="M30" s="167"/>
      <c r="N30" s="167"/>
      <c r="O30" s="167"/>
      <c r="P30" s="160"/>
      <c r="Q30" s="78"/>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151"/>
      <c r="B31" s="151"/>
      <c r="C31" s="151"/>
      <c r="D31" s="151"/>
      <c r="E31" s="151"/>
      <c r="F31" s="151"/>
      <c r="G31" s="151"/>
      <c r="H31" s="151"/>
      <c r="I31" s="151"/>
      <c r="J31" s="151"/>
      <c r="K31" s="151"/>
      <c r="L31" s="151"/>
      <c r="M31" s="151"/>
      <c r="N31" s="151"/>
      <c r="O31" s="151"/>
      <c r="P31" s="174"/>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79</v>
      </c>
      <c r="B32" s="176"/>
      <c r="C32" s="176"/>
      <c r="D32" s="100">
        <f>IF($D$17&lt;0,0,IF($D$17&gt;833000,833000,$D$17))</f>
        <v>0</v>
      </c>
      <c r="E32" s="101" t="s">
        <v>41</v>
      </c>
      <c r="F32" s="102" t="s">
        <v>8</v>
      </c>
      <c r="G32" s="103"/>
      <c r="H32" s="103"/>
      <c r="I32" s="103">
        <f>'Rider Rates'!$B$4</f>
        <v>4.6278999999999999E-3</v>
      </c>
      <c r="J32" s="103">
        <f t="shared" ref="J32:J51" si="0">SUM(G32:I32)</f>
        <v>4.6278999999999999E-3</v>
      </c>
      <c r="K32" s="104" t="s">
        <v>42</v>
      </c>
      <c r="L32" s="105"/>
      <c r="M32" s="105"/>
      <c r="N32" s="105">
        <f t="shared" ref="N32:N38" si="1">ROUND(D32*I32,2)</f>
        <v>0</v>
      </c>
      <c r="O32" s="250">
        <f t="shared" ref="O32:O54" si="2">SUM(L32:N32)</f>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80</v>
      </c>
      <c r="B33" s="78"/>
      <c r="C33" s="78"/>
      <c r="D33" s="123">
        <f>IF($D$17&gt;833000,$D$17-833000,0)</f>
        <v>0</v>
      </c>
      <c r="E33" s="101" t="s">
        <v>41</v>
      </c>
      <c r="F33" s="102" t="s">
        <v>8</v>
      </c>
      <c r="G33" s="103"/>
      <c r="H33" s="103"/>
      <c r="I33" s="103">
        <f>'Rider Rates'!$B$5</f>
        <v>1.7560000000000001E-4</v>
      </c>
      <c r="J33" s="103">
        <f t="shared" si="0"/>
        <v>1.7560000000000001E-4</v>
      </c>
      <c r="K33" s="104" t="s">
        <v>42</v>
      </c>
      <c r="L33" s="105"/>
      <c r="M33" s="105"/>
      <c r="N33" s="105">
        <f t="shared" si="1"/>
        <v>0</v>
      </c>
      <c r="O33" s="105">
        <f t="shared" si="2"/>
        <v>0</v>
      </c>
      <c r="P33" s="245">
        <f>'Rider Rates'!$D$4</f>
        <v>45657</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97</v>
      </c>
      <c r="B34" s="78"/>
      <c r="C34" s="78"/>
      <c r="D34" s="100">
        <f>IF($D$17&lt;0,0,IF($D$17&gt;2000,2000,$D$17))</f>
        <v>0</v>
      </c>
      <c r="E34" s="101" t="s">
        <v>41</v>
      </c>
      <c r="F34" s="102" t="s">
        <v>8</v>
      </c>
      <c r="G34" s="103"/>
      <c r="H34" s="103"/>
      <c r="I34" s="177">
        <f>'Rider Rates'!$B$8</f>
        <v>4.6499999999999996E-3</v>
      </c>
      <c r="J34" s="177">
        <f t="shared" si="0"/>
        <v>4.6499999999999996E-3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98</v>
      </c>
      <c r="B35" s="78"/>
      <c r="C35" s="78"/>
      <c r="D35" s="100">
        <f>IF($D$17&lt;=2000,0,IF($D$17=0,0,IF($D$17-2000&gt;13000,13000,$D$17-2000)))</f>
        <v>0</v>
      </c>
      <c r="E35" s="101" t="s">
        <v>41</v>
      </c>
      <c r="F35" s="102" t="s">
        <v>8</v>
      </c>
      <c r="G35" s="103"/>
      <c r="H35" s="103"/>
      <c r="I35" s="177">
        <f>'Rider Rates'!$B$9</f>
        <v>4.1900000000000001E-3</v>
      </c>
      <c r="J35" s="177">
        <f t="shared" si="0"/>
        <v>4.1900000000000001E-3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99" t="s">
        <v>99</v>
      </c>
      <c r="B36" s="78"/>
      <c r="C36" s="78"/>
      <c r="D36" s="100">
        <f>IF($D$17=0,0,IF($D$17-15000&gt;=0,$D$17-15000,0))</f>
        <v>0</v>
      </c>
      <c r="E36" s="101" t="s">
        <v>41</v>
      </c>
      <c r="F36" s="102" t="s">
        <v>8</v>
      </c>
      <c r="G36" s="103"/>
      <c r="H36" s="103"/>
      <c r="I36" s="177">
        <f>'Rider Rates'!$B$10</f>
        <v>3.63E-3</v>
      </c>
      <c r="J36" s="177">
        <f t="shared" si="0"/>
        <v>3.63E-3</v>
      </c>
      <c r="K36" s="104" t="s">
        <v>42</v>
      </c>
      <c r="L36" s="105"/>
      <c r="M36" s="105"/>
      <c r="N36" s="105">
        <f t="shared" si="1"/>
        <v>0</v>
      </c>
      <c r="O36" s="105">
        <f t="shared" si="2"/>
        <v>0</v>
      </c>
      <c r="P36" s="245">
        <f>'Rider Rates'!$D$7</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99" t="s">
        <v>114</v>
      </c>
      <c r="B37" s="78"/>
      <c r="C37" s="78"/>
      <c r="D37" s="195">
        <f>$N$28</f>
        <v>10</v>
      </c>
      <c r="E37" s="101" t="s">
        <v>122</v>
      </c>
      <c r="F37" s="102" t="s">
        <v>8</v>
      </c>
      <c r="G37" s="103"/>
      <c r="H37" s="103"/>
      <c r="I37" s="178">
        <f>'Rider Rates'!$B$12</f>
        <v>0</v>
      </c>
      <c r="J37" s="178">
        <f t="shared" si="0"/>
        <v>0</v>
      </c>
      <c r="K37" s="104"/>
      <c r="L37" s="105"/>
      <c r="M37" s="105"/>
      <c r="N37" s="105">
        <f t="shared" si="1"/>
        <v>0</v>
      </c>
      <c r="O37" s="105">
        <f t="shared" si="2"/>
        <v>0</v>
      </c>
      <c r="P37" s="245">
        <f>'Rider Rates'!$D$12</f>
        <v>44531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10" t="s">
        <v>159</v>
      </c>
      <c r="B38" s="78"/>
      <c r="C38" s="78"/>
      <c r="D38" s="100">
        <f>IF($D$17&lt;0,0,$D$17)</f>
        <v>0</v>
      </c>
      <c r="E38" s="101" t="s">
        <v>41</v>
      </c>
      <c r="F38" s="102" t="s">
        <v>8</v>
      </c>
      <c r="G38" s="103"/>
      <c r="H38" s="103"/>
      <c r="I38" s="103">
        <f>'Rider Rates'!B15</f>
        <v>0</v>
      </c>
      <c r="J38" s="103">
        <f>SUM(G38:I38)</f>
        <v>0</v>
      </c>
      <c r="K38" s="104" t="s">
        <v>42</v>
      </c>
      <c r="L38" s="105"/>
      <c r="M38" s="105"/>
      <c r="N38" s="105">
        <f t="shared" si="1"/>
        <v>0</v>
      </c>
      <c r="O38" s="105">
        <f t="shared" ref="O38:O44" si="3">SUM(L38:N38)</f>
        <v>0</v>
      </c>
      <c r="P38" s="245">
        <f>'Rider Rates'!$D$15</f>
        <v>45505</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41" t="s">
        <v>237</v>
      </c>
      <c r="B39" s="78"/>
      <c r="C39" s="78"/>
      <c r="D39" s="195">
        <f>$N$28</f>
        <v>10</v>
      </c>
      <c r="E39" s="101" t="s">
        <v>122</v>
      </c>
      <c r="F39" s="102" t="s">
        <v>8</v>
      </c>
      <c r="G39" s="103"/>
      <c r="H39" s="103"/>
      <c r="I39" s="178">
        <f>'Rider Rates'!$B$18</f>
        <v>0</v>
      </c>
      <c r="J39" s="178">
        <f>SUM(G39:I39)</f>
        <v>0</v>
      </c>
      <c r="K39" s="104"/>
      <c r="L39" s="105"/>
      <c r="M39" s="105"/>
      <c r="N39" s="105">
        <f>ROUND($D$39*'Rider Rates'!$B$18,2)+ROUND($D$39*'Rider Rates'!$E$18,2)</f>
        <v>0</v>
      </c>
      <c r="O39" s="105">
        <f t="shared" si="3"/>
        <v>0</v>
      </c>
      <c r="P39" s="245">
        <f>MAX('Rider Rates'!$D$18,'Rider Rates'!$F$18)</f>
        <v>44531</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210" t="s">
        <v>186</v>
      </c>
      <c r="B40" s="78"/>
      <c r="C40" s="78"/>
      <c r="D40" s="100">
        <f>'Customer Info'!$B$21+'Customer Info'!$B$22-'Customer Info'!$B$23</f>
        <v>0</v>
      </c>
      <c r="E40" s="101" t="s">
        <v>41</v>
      </c>
      <c r="F40" s="102" t="s">
        <v>8</v>
      </c>
      <c r="G40" s="103">
        <f>'Rider Rates'!$B$21</f>
        <v>7.0209999999999995E-2</v>
      </c>
      <c r="H40" s="103"/>
      <c r="I40" s="103"/>
      <c r="J40" s="237">
        <f>SUM(G40:H40)</f>
        <v>7.0209999999999995E-2</v>
      </c>
      <c r="K40" s="104" t="s">
        <v>42</v>
      </c>
      <c r="L40" s="105">
        <f>ROUND(D40*G40,2)</f>
        <v>0</v>
      </c>
      <c r="M40" s="105"/>
      <c r="N40" s="105"/>
      <c r="O40" s="105">
        <f t="shared" si="3"/>
        <v>0</v>
      </c>
      <c r="P40" s="245">
        <f>'Rider Rates'!$D$21</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161</v>
      </c>
      <c r="B41" s="78"/>
      <c r="C41" s="78"/>
      <c r="D41" s="100">
        <f>'Customer Info'!$B$21+'Customer Info'!$B$22-'Customer Info'!$B$23</f>
        <v>0</v>
      </c>
      <c r="E41" s="101" t="s">
        <v>41</v>
      </c>
      <c r="F41" s="102" t="s">
        <v>8</v>
      </c>
      <c r="G41" s="103">
        <f>'Rider Rates'!$B$28</f>
        <v>3.2000000000000002E-3</v>
      </c>
      <c r="H41" s="103"/>
      <c r="I41" s="103"/>
      <c r="J41" s="237">
        <f>SUM(G41:H41)</f>
        <v>3.2000000000000002E-3</v>
      </c>
      <c r="K41" s="104" t="s">
        <v>42</v>
      </c>
      <c r="L41" s="239">
        <f>ROUND($D$41*$G$41,2)</f>
        <v>0</v>
      </c>
      <c r="M41" s="105"/>
      <c r="N41" s="105"/>
      <c r="O41" s="105">
        <f>SUM(L41:N41)</f>
        <v>0</v>
      </c>
      <c r="P41" s="245">
        <f>'Rider Rates'!$D$28</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193</v>
      </c>
      <c r="B42" s="78"/>
      <c r="C42" s="78"/>
      <c r="D42" s="100">
        <f>'Customer Info'!$B$21+'Customer Info'!$B$22-'Customer Info'!$B$23</f>
        <v>0</v>
      </c>
      <c r="E42" s="101" t="s">
        <v>41</v>
      </c>
      <c r="F42" s="102" t="s">
        <v>8</v>
      </c>
      <c r="G42" s="103">
        <f>'Rider Rates'!$B$45</f>
        <v>-4.1073000000000004E-3</v>
      </c>
      <c r="H42" s="103"/>
      <c r="I42" s="103"/>
      <c r="J42" s="237">
        <f>SUM(G42:H42)</f>
        <v>-4.1073000000000004E-3</v>
      </c>
      <c r="K42" s="104" t="s">
        <v>42</v>
      </c>
      <c r="L42" s="105">
        <f>ROUND(D42*G42,2)</f>
        <v>0</v>
      </c>
      <c r="M42" s="105"/>
      <c r="N42" s="105"/>
      <c r="O42" s="105">
        <f t="shared" si="3"/>
        <v>0</v>
      </c>
      <c r="P42" s="245">
        <f>'Rider Rates'!$D$45</f>
        <v>45747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41" t="s">
        <v>210</v>
      </c>
      <c r="B43" s="78"/>
      <c r="C43" s="78"/>
      <c r="D43" s="100"/>
      <c r="E43" s="101" t="s">
        <v>115</v>
      </c>
      <c r="F43" s="102"/>
      <c r="G43" s="103"/>
      <c r="H43" s="103"/>
      <c r="I43" s="103">
        <f>'Rider Rates'!D48</f>
        <v>1.17</v>
      </c>
      <c r="J43" s="237">
        <f>SUM(G43:I43)</f>
        <v>1.17</v>
      </c>
      <c r="K43" s="104"/>
      <c r="L43" s="105"/>
      <c r="M43" s="105"/>
      <c r="N43" s="105">
        <f>J43</f>
        <v>1.17</v>
      </c>
      <c r="O43" s="105">
        <f>SUM(L43:N43)</f>
        <v>1.17</v>
      </c>
      <c r="P43" s="245">
        <f>'Rider Rates'!E48</f>
        <v>45658</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189</v>
      </c>
      <c r="B44" s="78"/>
      <c r="C44" s="78"/>
      <c r="D44" s="100">
        <f>IF($D$17&lt;0,0,$D$17)</f>
        <v>0</v>
      </c>
      <c r="E44" s="113" t="s">
        <v>41</v>
      </c>
      <c r="F44" s="102" t="s">
        <v>8</v>
      </c>
      <c r="G44" s="103"/>
      <c r="H44" s="103">
        <f>'Rider Rates'!$B$55</f>
        <v>3.5317099999999997E-2</v>
      </c>
      <c r="I44" s="103"/>
      <c r="J44" s="103">
        <f>SUM(G44:I44)</f>
        <v>3.5317099999999997E-2</v>
      </c>
      <c r="K44" s="104" t="s">
        <v>42</v>
      </c>
      <c r="L44" s="105"/>
      <c r="M44" s="105">
        <f>ROUND(D44*H44,2)</f>
        <v>0</v>
      </c>
      <c r="N44" s="205"/>
      <c r="O44" s="105">
        <f t="shared" si="3"/>
        <v>0</v>
      </c>
      <c r="P44" s="245">
        <f>'Rider Rates'!$D$55</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337</v>
      </c>
      <c r="B45" s="78"/>
      <c r="C45" s="78"/>
      <c r="D45" s="100">
        <f>IF($D$17&lt;0,0,$D$17)</f>
        <v>0</v>
      </c>
      <c r="E45" s="101" t="s">
        <v>41</v>
      </c>
      <c r="F45" s="102" t="s">
        <v>8</v>
      </c>
      <c r="G45" s="103"/>
      <c r="H45" s="103"/>
      <c r="I45" s="103">
        <f>'Rider Rates'!$B$66</f>
        <v>7.3870000000000001E-4</v>
      </c>
      <c r="J45" s="103">
        <f t="shared" ref="J45" si="4">SUM(G45:I45)</f>
        <v>7.3870000000000001E-4</v>
      </c>
      <c r="K45" s="104" t="s">
        <v>42</v>
      </c>
      <c r="L45" s="105"/>
      <c r="M45" s="105"/>
      <c r="N45" s="105">
        <f>ROUND($D$45*'Rider Rates'!$B$66,2)</f>
        <v>0</v>
      </c>
      <c r="O45" s="250">
        <f t="shared" ref="O45" si="5">SUM(L45:N45)</f>
        <v>0</v>
      </c>
      <c r="P45" s="245">
        <f>'Rider Rates'!$D$66</f>
        <v>45747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96</v>
      </c>
      <c r="B46" s="78"/>
      <c r="C46" s="78"/>
      <c r="D46" s="100">
        <f>IF('Customer Info'!C34=TRUE,0,IF($D$17&lt;0,0,$D$17))</f>
        <v>0</v>
      </c>
      <c r="E46" s="101" t="s">
        <v>41</v>
      </c>
      <c r="F46" s="102" t="s">
        <v>8</v>
      </c>
      <c r="G46" s="103"/>
      <c r="H46" s="103"/>
      <c r="I46" s="103">
        <f>'Rider Rates'!$B$69+'Rider Rates'!$C$69</f>
        <v>0</v>
      </c>
      <c r="J46" s="103">
        <f t="shared" si="0"/>
        <v>0</v>
      </c>
      <c r="K46" s="104" t="s">
        <v>42</v>
      </c>
      <c r="L46" s="105"/>
      <c r="M46" s="105"/>
      <c r="N46" s="105">
        <f>ROUND($D$46*'Rider Rates'!$B$69,2)+ROUND($D$46*'Rider Rates'!$C$69,2)</f>
        <v>0</v>
      </c>
      <c r="O46" s="250">
        <f t="shared" si="2"/>
        <v>0</v>
      </c>
      <c r="P46" s="245">
        <f>'Rider Rates'!$D$69</f>
        <v>45444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81</v>
      </c>
      <c r="B47" s="78"/>
      <c r="C47" s="78"/>
      <c r="D47" s="195">
        <f>$N$28</f>
        <v>10</v>
      </c>
      <c r="E47" s="101" t="s">
        <v>122</v>
      </c>
      <c r="F47" s="102" t="s">
        <v>8</v>
      </c>
      <c r="G47" s="111"/>
      <c r="H47" s="112"/>
      <c r="I47" s="120">
        <f>'Rider Rates'!$B$85</f>
        <v>1.9512100000000001E-2</v>
      </c>
      <c r="J47" s="120">
        <f>SUM(G47:I47)</f>
        <v>1.9512100000000001E-2</v>
      </c>
      <c r="K47" s="104"/>
      <c r="L47" s="105"/>
      <c r="M47" s="105"/>
      <c r="N47" s="105">
        <f>ROUND(D47*I47,2)</f>
        <v>0.2</v>
      </c>
      <c r="O47" s="105">
        <f t="shared" si="2"/>
        <v>0.2</v>
      </c>
      <c r="P47" s="245">
        <f>'Rider Rates'!$D$85</f>
        <v>45747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99" t="s">
        <v>82</v>
      </c>
      <c r="B48" s="78"/>
      <c r="C48" s="78"/>
      <c r="D48" s="195">
        <f>$N$28</f>
        <v>10</v>
      </c>
      <c r="E48" s="101" t="s">
        <v>122</v>
      </c>
      <c r="F48" s="102" t="s">
        <v>8</v>
      </c>
      <c r="G48" s="114"/>
      <c r="H48" s="115"/>
      <c r="I48" s="120">
        <f>'Rider Rates'!$B$87</f>
        <v>6.6985699999999995E-2</v>
      </c>
      <c r="J48" s="120">
        <f t="shared" si="0"/>
        <v>6.6985699999999995E-2</v>
      </c>
      <c r="K48" s="104"/>
      <c r="L48" s="105"/>
      <c r="M48" s="105"/>
      <c r="N48" s="105">
        <f>ROUND(D48*I48,2)</f>
        <v>0.67</v>
      </c>
      <c r="O48" s="105">
        <f t="shared" si="2"/>
        <v>0.67</v>
      </c>
      <c r="P48" s="245">
        <f>'Rider Rates'!$D$87</f>
        <v>45167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206</v>
      </c>
      <c r="B49" s="78"/>
      <c r="C49" s="78"/>
      <c r="D49" s="195"/>
      <c r="E49" s="113" t="s">
        <v>115</v>
      </c>
      <c r="F49" s="106"/>
      <c r="G49" s="114"/>
      <c r="H49" s="115"/>
      <c r="I49" s="196">
        <f>'Rider Rates'!$B$90</f>
        <v>2.2200000000000002</v>
      </c>
      <c r="J49" s="196">
        <f>SUM(G49:I49)</f>
        <v>2.2200000000000002</v>
      </c>
      <c r="K49" s="104"/>
      <c r="L49" s="105"/>
      <c r="M49" s="105"/>
      <c r="N49" s="105">
        <f>I49</f>
        <v>2.2200000000000002</v>
      </c>
      <c r="O49" s="250">
        <f>SUM(L49:N49)</f>
        <v>2.2200000000000002</v>
      </c>
      <c r="P49" s="245">
        <f>'Rider Rates'!$D$90</f>
        <v>45747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41" t="s">
        <v>239</v>
      </c>
      <c r="B50" s="78"/>
      <c r="C50" s="78"/>
      <c r="D50" s="100">
        <f>IF($D$17&lt;0,0,$D$17)</f>
        <v>0</v>
      </c>
      <c r="E50" s="101" t="s">
        <v>41</v>
      </c>
      <c r="F50" s="102" t="s">
        <v>8</v>
      </c>
      <c r="G50" s="103"/>
      <c r="H50" s="103"/>
      <c r="I50" s="103"/>
      <c r="J50" s="103">
        <f>'Rider Rates'!$B$94</f>
        <v>0</v>
      </c>
      <c r="K50" s="104" t="s">
        <v>42</v>
      </c>
      <c r="L50" s="105"/>
      <c r="M50" s="105"/>
      <c r="N50" s="105"/>
      <c r="O50" s="105">
        <f>ROUND($D50*('Rider Rates'!B$94),2)</f>
        <v>0</v>
      </c>
      <c r="P50" s="245">
        <f>'Rider Rates'!$D$94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99" t="s">
        <v>156</v>
      </c>
      <c r="B51" s="78"/>
      <c r="C51" s="78"/>
      <c r="D51" s="195">
        <f>$N$28</f>
        <v>10</v>
      </c>
      <c r="E51" s="101" t="s">
        <v>122</v>
      </c>
      <c r="F51" s="102" t="s">
        <v>8</v>
      </c>
      <c r="G51" s="114"/>
      <c r="H51" s="115"/>
      <c r="I51" s="120">
        <f>'Rider Rates'!$B$105</f>
        <v>0.24140039999999999</v>
      </c>
      <c r="J51" s="238">
        <f t="shared" si="0"/>
        <v>0.24140039999999999</v>
      </c>
      <c r="K51" s="104"/>
      <c r="L51" s="105"/>
      <c r="M51" s="105"/>
      <c r="N51" s="105">
        <f>ROUND(D51*I51,2)</f>
        <v>2.41</v>
      </c>
      <c r="O51" s="105">
        <f t="shared" si="2"/>
        <v>2.41</v>
      </c>
      <c r="P51" s="245">
        <f>'Rider Rates'!$D$105</f>
        <v>45716</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10" t="s">
        <v>217</v>
      </c>
      <c r="B52" s="78"/>
      <c r="C52" s="78"/>
      <c r="D52" s="195"/>
      <c r="E52" s="113" t="s">
        <v>115</v>
      </c>
      <c r="F52" s="106"/>
      <c r="G52" s="114"/>
      <c r="H52" s="115"/>
      <c r="I52" s="258">
        <f>'Rider Rates'!B120</f>
        <v>0.97</v>
      </c>
      <c r="J52" s="259">
        <f>SUM(G52:I52)</f>
        <v>0.97</v>
      </c>
      <c r="K52" s="104"/>
      <c r="L52" s="105"/>
      <c r="M52" s="105"/>
      <c r="N52" s="260">
        <f>I52</f>
        <v>0.97</v>
      </c>
      <c r="O52" s="105">
        <f>SUM(L52:N52)</f>
        <v>0.97</v>
      </c>
      <c r="P52" s="245">
        <f>'Rider Rates'!D120</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99" t="s">
        <v>157</v>
      </c>
      <c r="B53" s="78"/>
      <c r="C53" s="78"/>
      <c r="D53" s="100">
        <f>'Customer Info'!$B$21+'Customer Info'!$B$22-'Customer Info'!$B$23</f>
        <v>0</v>
      </c>
      <c r="E53" s="101" t="s">
        <v>41</v>
      </c>
      <c r="F53" s="102" t="s">
        <v>8</v>
      </c>
      <c r="G53" s="103">
        <f>'Rider Rates'!$B$112</f>
        <v>3.8972999999999998E-3</v>
      </c>
      <c r="H53" s="103"/>
      <c r="I53" s="103"/>
      <c r="J53" s="237">
        <f>SUM(G53:H53)</f>
        <v>3.8972999999999998E-3</v>
      </c>
      <c r="K53" s="104" t="s">
        <v>42</v>
      </c>
      <c r="L53" s="105">
        <f>ROUND(D53*G53,2)</f>
        <v>0</v>
      </c>
      <c r="M53" s="105"/>
      <c r="N53" s="105"/>
      <c r="O53" s="105">
        <f t="shared" si="2"/>
        <v>0</v>
      </c>
      <c r="P53" s="245">
        <f>'Rider Rates'!$D$112</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10" t="s">
        <v>208</v>
      </c>
      <c r="B54" s="78"/>
      <c r="C54" s="78"/>
      <c r="D54" s="100">
        <f>IF($D$17&lt;1,0,$D$17)</f>
        <v>0</v>
      </c>
      <c r="E54" s="101" t="s">
        <v>41</v>
      </c>
      <c r="F54" s="249" t="s">
        <v>8</v>
      </c>
      <c r="G54" s="103"/>
      <c r="H54" s="103"/>
      <c r="I54" s="103">
        <f>'Rider Rates'!$B$117</f>
        <v>0</v>
      </c>
      <c r="J54" s="237">
        <f>SUM(G54:I54)</f>
        <v>0</v>
      </c>
      <c r="K54" s="104" t="s">
        <v>42</v>
      </c>
      <c r="L54" s="105"/>
      <c r="M54" s="105"/>
      <c r="N54" s="105">
        <f>D54*J54</f>
        <v>0</v>
      </c>
      <c r="O54" s="105">
        <f t="shared" si="2"/>
        <v>0</v>
      </c>
      <c r="P54" s="245">
        <f>'Rider Rates'!D117</f>
        <v>45657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230</v>
      </c>
      <c r="B55" s="78"/>
      <c r="C55" s="78"/>
      <c r="D55" s="100"/>
      <c r="E55" s="101" t="s">
        <v>115</v>
      </c>
      <c r="F55" s="102" t="s">
        <v>8</v>
      </c>
      <c r="G55" s="263"/>
      <c r="H55" s="263"/>
      <c r="I55" s="263">
        <f>'Rider Rates'!$B$124</f>
        <v>0.1</v>
      </c>
      <c r="J55" s="263">
        <f>SUM(G55:I55)</f>
        <v>0.1</v>
      </c>
      <c r="K55" s="104"/>
      <c r="L55" s="209"/>
      <c r="M55" s="209"/>
      <c r="N55" s="209">
        <f>J55</f>
        <v>0.1</v>
      </c>
      <c r="O55" s="209">
        <f>SUM(L55:N55)</f>
        <v>0.1</v>
      </c>
      <c r="P55" s="264">
        <f>'Rider Rates'!E124</f>
        <v>45658</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242</v>
      </c>
      <c r="B56" s="78"/>
      <c r="C56" s="78"/>
      <c r="D56" s="100">
        <f>D17</f>
        <v>0</v>
      </c>
      <c r="E56" s="101" t="s">
        <v>41</v>
      </c>
      <c r="F56" s="249" t="s">
        <v>8</v>
      </c>
      <c r="G56" s="103"/>
      <c r="H56" s="103"/>
      <c r="I56" s="103">
        <f>'Rider Rates'!B129</f>
        <v>0</v>
      </c>
      <c r="J56" s="237">
        <f>SUM(G56:I56)</f>
        <v>0</v>
      </c>
      <c r="K56" s="104" t="s">
        <v>42</v>
      </c>
      <c r="L56" s="105"/>
      <c r="M56" s="105"/>
      <c r="N56" s="105">
        <f>D56*J56</f>
        <v>0</v>
      </c>
      <c r="O56" s="105">
        <f t="shared" ref="O56" si="6">SUM(L56:N56)</f>
        <v>0</v>
      </c>
      <c r="P56" s="245">
        <f>'Rider Rates'!D129</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41" t="s">
        <v>241</v>
      </c>
      <c r="B57" s="78"/>
      <c r="C57" s="78"/>
      <c r="D57" s="100"/>
      <c r="E57" s="101" t="s">
        <v>115</v>
      </c>
      <c r="F57" s="102" t="s">
        <v>8</v>
      </c>
      <c r="G57" s="263"/>
      <c r="H57" s="263"/>
      <c r="I57" s="263">
        <f>'Rider Rates'!$B$136</f>
        <v>0</v>
      </c>
      <c r="J57" s="263">
        <f>SUM(G57:I57)</f>
        <v>0</v>
      </c>
      <c r="K57" s="104"/>
      <c r="L57" s="209"/>
      <c r="M57" s="209"/>
      <c r="N57" s="209">
        <f>J57</f>
        <v>0</v>
      </c>
      <c r="O57" s="209">
        <f>SUM(L57:N57)</f>
        <v>0</v>
      </c>
      <c r="P57" s="264">
        <f>'Rider Rates'!D136</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241" t="s">
        <v>243</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179" t="s">
        <v>71</v>
      </c>
      <c r="B59" s="148"/>
      <c r="C59" s="148"/>
      <c r="D59" s="180"/>
      <c r="E59" s="181"/>
      <c r="F59" s="182"/>
      <c r="G59" s="182"/>
      <c r="H59" s="182"/>
      <c r="I59" s="182"/>
      <c r="J59" s="182"/>
      <c r="K59" s="183"/>
      <c r="L59" s="169">
        <f>SUM(L32:L58)</f>
        <v>0</v>
      </c>
      <c r="M59" s="169">
        <f t="shared" ref="M59:O59" si="7">SUM(M32:M58)</f>
        <v>0</v>
      </c>
      <c r="N59" s="169">
        <f t="shared" si="7"/>
        <v>7.7399999999999993</v>
      </c>
      <c r="O59" s="169">
        <f t="shared" si="7"/>
        <v>7.7399999999999993</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185" t="s">
        <v>94</v>
      </c>
      <c r="B61" s="170"/>
      <c r="C61" s="170"/>
      <c r="D61" s="170"/>
      <c r="E61" s="170"/>
      <c r="F61" s="170"/>
      <c r="G61" s="170"/>
      <c r="H61" s="170"/>
      <c r="I61" s="170"/>
      <c r="J61" s="170"/>
      <c r="K61" s="170"/>
      <c r="L61" s="186">
        <f>L28+L59</f>
        <v>0</v>
      </c>
      <c r="M61" s="186">
        <f>M28+M59</f>
        <v>0</v>
      </c>
      <c r="N61" s="186">
        <f>N28+N59</f>
        <v>17.739999999999998</v>
      </c>
      <c r="O61" s="187">
        <f>O28+O59</f>
        <v>17.739999999999998</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5">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5">
      <c r="A64" s="166" t="s">
        <v>93</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5">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5">
      <c r="A66" s="148" t="s">
        <v>117</v>
      </c>
      <c r="B66" s="151"/>
      <c r="C66" s="151"/>
      <c r="D66" s="151"/>
      <c r="E66" s="151"/>
      <c r="F66" s="151"/>
      <c r="G66" s="151"/>
      <c r="H66" s="151"/>
      <c r="I66" s="151"/>
      <c r="J66" s="151"/>
      <c r="K66" s="151"/>
      <c r="L66" s="151"/>
      <c r="M66" s="151"/>
      <c r="N66" s="151"/>
      <c r="O66" s="190">
        <f>IF($D$17&lt;0,O61,IF(O61&gt;O64,O61,O64))</f>
        <v>17.739999999999998</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5">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5">
      <c r="A68" s="148"/>
      <c r="B68" s="166"/>
      <c r="C68" s="166"/>
      <c r="D68" s="166"/>
      <c r="E68" s="166"/>
      <c r="F68" s="166"/>
      <c r="G68" s="166"/>
      <c r="H68" s="166"/>
      <c r="I68" s="166" t="s">
        <v>121</v>
      </c>
      <c r="J68" s="166"/>
      <c r="K68" s="166"/>
      <c r="L68" s="191"/>
      <c r="M68" s="191"/>
      <c r="N68" s="191"/>
      <c r="O68" s="191">
        <f>ROUND(IF($D$17&lt;1,0,O61/($D$17*100)*10000),2)</f>
        <v>0</v>
      </c>
      <c r="P68" s="37" t="s">
        <v>87</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5">
      <c r="A69" s="37"/>
      <c r="B69" s="78"/>
      <c r="C69" s="78"/>
      <c r="D69" s="78"/>
      <c r="E69" s="78"/>
      <c r="F69" s="78"/>
      <c r="G69" s="78"/>
      <c r="H69" s="192"/>
      <c r="I69" s="242" t="s">
        <v>190</v>
      </c>
      <c r="J69" s="78"/>
      <c r="K69" s="78"/>
      <c r="L69" s="78"/>
      <c r="M69" s="78"/>
      <c r="N69" s="78"/>
      <c r="O69" s="243">
        <f>ROUND(IF($D$17&lt;1,0,(L61)/($D$17*100)*10000),2)</f>
        <v>0</v>
      </c>
      <c r="P69" s="25" t="s">
        <v>87</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5">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5">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5">
      <c r="A72" s="78"/>
      <c r="D72" s="1"/>
      <c r="E72" s="35"/>
      <c r="F72" s="106"/>
      <c r="Q72" s="80"/>
    </row>
    <row r="73" spans="1:236" x14ac:dyDescent="0.25">
      <c r="A73" s="96"/>
      <c r="D73" s="1"/>
      <c r="E73" s="35"/>
      <c r="F73" s="4"/>
      <c r="Q73" s="36"/>
    </row>
    <row r="74" spans="1:236" x14ac:dyDescent="0.25">
      <c r="A74" s="96"/>
      <c r="D74" s="1"/>
      <c r="E74" s="35"/>
      <c r="F74" s="4"/>
      <c r="Q74" s="36"/>
    </row>
    <row r="75" spans="1:236" x14ac:dyDescent="0.25">
      <c r="A75" s="41"/>
      <c r="B75" s="77"/>
      <c r="C75" s="77"/>
      <c r="D75" s="77"/>
      <c r="E75" s="77"/>
      <c r="F75" s="77"/>
    </row>
    <row r="76" spans="1:236" x14ac:dyDescent="0.25">
      <c r="B76" s="37"/>
      <c r="C76" s="37"/>
      <c r="D76" s="37"/>
      <c r="E76" s="37"/>
      <c r="F76" s="37"/>
      <c r="P76" s="37"/>
      <c r="Q76" s="37"/>
    </row>
    <row r="77" spans="1:236" x14ac:dyDescent="0.25">
      <c r="B77" s="37"/>
      <c r="C77" s="37"/>
      <c r="D77" s="37"/>
      <c r="E77" s="37"/>
      <c r="F77" s="37"/>
      <c r="P77" s="25"/>
      <c r="Q77" s="25"/>
    </row>
    <row r="80" spans="1:236" x14ac:dyDescent="0.25">
      <c r="A80" s="474"/>
    </row>
    <row r="81" spans="1:1" x14ac:dyDescent="0.25">
      <c r="A81" s="474"/>
    </row>
    <row r="82" spans="1:1" x14ac:dyDescent="0.25">
      <c r="A82" s="474"/>
    </row>
    <row r="83" spans="1:1" x14ac:dyDescent="0.25">
      <c r="A83" s="474"/>
    </row>
    <row r="84" spans="1:1" x14ac:dyDescent="0.25">
      <c r="A84" s="474"/>
    </row>
    <row r="85" spans="1:1" x14ac:dyDescent="0.25">
      <c r="A85" s="474"/>
    </row>
    <row r="86" spans="1:1" x14ac:dyDescent="0.25">
      <c r="A86" s="474"/>
    </row>
    <row r="87" spans="1:1" x14ac:dyDescent="0.25">
      <c r="A87" s="474"/>
    </row>
    <row r="88" spans="1:1" x14ac:dyDescent="0.25">
      <c r="A88" s="474"/>
    </row>
    <row r="89" spans="1:1" x14ac:dyDescent="0.25">
      <c r="A89" s="474"/>
    </row>
    <row r="90" spans="1:1" x14ac:dyDescent="0.25">
      <c r="A90" s="474"/>
    </row>
    <row r="91" spans="1:1" x14ac:dyDescent="0.25">
      <c r="A91" s="474"/>
    </row>
    <row r="92" spans="1:1" x14ac:dyDescent="0.25">
      <c r="A92" s="474"/>
    </row>
    <row r="93" spans="1:1" x14ac:dyDescent="0.25">
      <c r="A93" s="474"/>
    </row>
    <row r="94" spans="1:1" x14ac:dyDescent="0.25">
      <c r="A94" s="474"/>
    </row>
  </sheetData>
  <sheetProtection algorithmName="SHA-512" hashValue="4SRQhqTBvnkdfAtKgKVDUB6k/CxGlb7veEOoc/XR5oNNKPo5Nb0u18DPuEFmZNE4NYcUsmwhAd4MkUxEp21bGQ==" saltValue="a1FzfiZS5jNez8d+QYjntw==" spinCount="100000" sheet="1" objects="1" scenarios="1"/>
  <mergeCells count="8">
    <mergeCell ref="A80:A94"/>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579120</xdr:colOff>
                    <xdr:row>87</xdr:row>
                    <xdr:rowOff>68580</xdr:rowOff>
                  </from>
                  <to>
                    <xdr:col>30</xdr:col>
                    <xdr:colOff>236220</xdr:colOff>
                    <xdr:row>88</xdr:row>
                    <xdr:rowOff>144780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BC0CD-D9CB-4167-AC24-CF983A41979C}">
  <sheetPr codeName="Sheet6"/>
  <dimension ref="A1:HM72"/>
  <sheetViews>
    <sheetView topLeftCell="A27" zoomScale="80" zoomScaleNormal="80" workbookViewId="0">
      <selection activeCell="D40" sqref="D40"/>
    </sheetView>
  </sheetViews>
  <sheetFormatPr defaultColWidth="8.5546875" defaultRowHeight="13.2" x14ac:dyDescent="0.25"/>
  <cols>
    <col min="1" max="1" width="37.5546875" style="331" customWidth="1"/>
    <col min="2" max="2" width="2.109375" style="331" customWidth="1"/>
    <col min="3" max="3" width="14.5546875" style="331" customWidth="1"/>
    <col min="4" max="4" width="15.44140625" style="331" customWidth="1"/>
    <col min="5" max="5" width="9.88671875" style="331" customWidth="1"/>
    <col min="6" max="6" width="5.5546875" style="331" customWidth="1"/>
    <col min="7" max="8" width="13.44140625" style="331" customWidth="1"/>
    <col min="9" max="9" width="14.5546875" style="331" customWidth="1"/>
    <col min="10" max="10" width="14.88671875" style="331" bestFit="1" customWidth="1"/>
    <col min="11" max="11" width="7" style="331" customWidth="1"/>
    <col min="12" max="12" width="15.109375" style="331" customWidth="1"/>
    <col min="13" max="13" width="17.44140625" style="331" bestFit="1" customWidth="1"/>
    <col min="14" max="14" width="16.5546875" style="331" customWidth="1"/>
    <col min="15" max="15" width="17.44140625" style="331" bestFit="1" customWidth="1"/>
    <col min="16" max="16" width="12.88671875" style="331" bestFit="1" customWidth="1"/>
    <col min="17" max="17" width="8.5546875" style="331"/>
    <col min="18" max="18" width="13.88671875" style="331" hidden="1" customWidth="1"/>
    <col min="19" max="26" width="10.44140625" style="331" hidden="1" customWidth="1"/>
    <col min="27" max="27" width="10.5546875" style="331" hidden="1" customWidth="1"/>
    <col min="28" max="30" width="10.44140625" style="331" hidden="1" customWidth="1"/>
    <col min="31" max="16384" width="8.5546875" style="331"/>
  </cols>
  <sheetData>
    <row r="1" spans="1:30" ht="21" x14ac:dyDescent="0.4">
      <c r="A1" s="497" t="s">
        <v>120</v>
      </c>
      <c r="B1" s="497"/>
      <c r="C1" s="497"/>
      <c r="D1" s="497"/>
      <c r="E1" s="497"/>
      <c r="F1" s="497"/>
      <c r="G1" s="497"/>
      <c r="H1" s="497"/>
      <c r="I1" s="497"/>
      <c r="J1" s="497"/>
      <c r="K1" s="497"/>
      <c r="L1" s="497"/>
      <c r="M1" s="497"/>
      <c r="N1" s="497"/>
      <c r="O1" s="497"/>
      <c r="P1" s="497"/>
    </row>
    <row r="2" spans="1:30" ht="21" x14ac:dyDescent="0.4">
      <c r="A2" s="497" t="s">
        <v>277</v>
      </c>
      <c r="B2" s="497"/>
      <c r="C2" s="497"/>
      <c r="D2" s="497"/>
      <c r="E2" s="497"/>
      <c r="F2" s="497"/>
      <c r="G2" s="497"/>
      <c r="H2" s="497"/>
      <c r="I2" s="497"/>
      <c r="J2" s="497"/>
      <c r="K2" s="497"/>
      <c r="L2" s="497"/>
      <c r="M2" s="497"/>
      <c r="N2" s="497"/>
      <c r="O2" s="497"/>
      <c r="P2" s="497"/>
    </row>
    <row r="3" spans="1:30" ht="17.399999999999999" x14ac:dyDescent="0.3">
      <c r="A3" s="498" t="s">
        <v>316</v>
      </c>
      <c r="B3" s="498"/>
      <c r="C3" s="498"/>
      <c r="D3" s="498"/>
      <c r="E3" s="498"/>
      <c r="F3" s="498"/>
      <c r="G3" s="498"/>
      <c r="H3" s="498"/>
      <c r="I3" s="498"/>
      <c r="J3" s="498"/>
      <c r="K3" s="498"/>
      <c r="L3" s="498"/>
      <c r="M3" s="498"/>
      <c r="N3" s="498"/>
      <c r="O3" s="498"/>
      <c r="P3" s="498"/>
    </row>
    <row r="4" spans="1:30" ht="15.6" x14ac:dyDescent="0.3">
      <c r="A4" s="499" t="str">
        <f>'Customer Info'!B11</f>
        <v>Breakdown of Charges Based on Entered Information</v>
      </c>
      <c r="B4" s="499"/>
      <c r="C4" s="499"/>
      <c r="D4" s="499"/>
      <c r="E4" s="499"/>
      <c r="F4" s="499"/>
      <c r="G4" s="499"/>
      <c r="H4" s="499"/>
      <c r="I4" s="499"/>
      <c r="J4" s="499"/>
      <c r="K4" s="499"/>
      <c r="L4" s="499"/>
      <c r="M4" s="499"/>
      <c r="N4" s="499"/>
      <c r="O4" s="499"/>
      <c r="P4" s="499"/>
    </row>
    <row r="5" spans="1:30" ht="15" x14ac:dyDescent="0.25">
      <c r="A5" s="332"/>
      <c r="B5" s="332"/>
      <c r="C5" s="332"/>
      <c r="D5" s="332"/>
      <c r="E5" s="332"/>
      <c r="F5" s="332"/>
      <c r="G5" s="332"/>
      <c r="H5" s="332"/>
      <c r="I5" s="332"/>
      <c r="J5" s="332"/>
      <c r="K5" s="332"/>
      <c r="L5" s="332"/>
      <c r="M5" s="332"/>
      <c r="N5" s="332"/>
      <c r="O5" s="332"/>
      <c r="P5" s="332"/>
    </row>
    <row r="6" spans="1:30" x14ac:dyDescent="0.25">
      <c r="A6" s="333">
        <f ca="1">TODAY()</f>
        <v>45744</v>
      </c>
      <c r="B6" s="334" t="s">
        <v>317</v>
      </c>
      <c r="C6" s="334"/>
      <c r="D6" s="334"/>
      <c r="E6" s="334"/>
      <c r="F6" s="334"/>
      <c r="G6" s="334"/>
      <c r="H6" s="334"/>
      <c r="I6" s="334"/>
      <c r="J6" s="334"/>
      <c r="K6" s="334"/>
      <c r="L6" s="334"/>
      <c r="M6" s="334"/>
      <c r="N6" s="334"/>
      <c r="O6" s="334"/>
    </row>
    <row r="7" spans="1:30" x14ac:dyDescent="0.25">
      <c r="A7" s="500" t="s">
        <v>15</v>
      </c>
      <c r="B7" s="500"/>
      <c r="C7" s="500"/>
      <c r="D7" s="500"/>
      <c r="E7" s="500"/>
      <c r="F7" s="500"/>
      <c r="G7" s="500"/>
      <c r="H7" s="500"/>
      <c r="I7" s="500"/>
      <c r="J7" s="500"/>
      <c r="K7" s="500"/>
    </row>
    <row r="8" spans="1:30" x14ac:dyDescent="0.25">
      <c r="C8" s="335"/>
      <c r="D8" s="335"/>
      <c r="E8" s="335"/>
      <c r="F8" s="335"/>
      <c r="G8" s="335"/>
      <c r="H8" s="335"/>
      <c r="I8" s="335"/>
      <c r="J8" s="335"/>
      <c r="K8" s="335"/>
    </row>
    <row r="9" spans="1:30" ht="15" x14ac:dyDescent="0.25">
      <c r="A9" s="336" t="s">
        <v>2</v>
      </c>
      <c r="B9" s="337"/>
      <c r="C9" s="338">
        <f>'Customer Info'!B7</f>
        <v>0</v>
      </c>
      <c r="I9" s="339"/>
    </row>
    <row r="10" spans="1:30" ht="15" x14ac:dyDescent="0.25">
      <c r="A10" s="340" t="s">
        <v>26</v>
      </c>
      <c r="B10" s="337"/>
      <c r="C10" s="338">
        <f>'Customer Info'!B8</f>
        <v>0</v>
      </c>
    </row>
    <row r="11" spans="1:30" x14ac:dyDescent="0.25">
      <c r="A11" s="336" t="s">
        <v>3</v>
      </c>
      <c r="B11" s="341">
        <f>'Customer Info'!B9</f>
        <v>4</v>
      </c>
      <c r="C11" s="342" t="str">
        <f>LOOKUP(B11,R11:AD11,R12:AD12)</f>
        <v>April</v>
      </c>
      <c r="D11" s="343">
        <f>'Customer Info'!C9</f>
        <v>2025</v>
      </c>
      <c r="S11" s="331">
        <v>1</v>
      </c>
      <c r="T11" s="331">
        <v>2</v>
      </c>
      <c r="U11" s="331">
        <v>3</v>
      </c>
      <c r="V11" s="331">
        <v>4</v>
      </c>
      <c r="W11" s="331">
        <v>5</v>
      </c>
      <c r="X11" s="331">
        <v>6</v>
      </c>
      <c r="Y11" s="331">
        <v>7</v>
      </c>
      <c r="Z11" s="331">
        <v>8</v>
      </c>
      <c r="AA11" s="331">
        <v>9</v>
      </c>
      <c r="AB11" s="331">
        <v>10</v>
      </c>
      <c r="AC11" s="331">
        <v>11</v>
      </c>
      <c r="AD11" s="331">
        <v>12</v>
      </c>
    </row>
    <row r="12" spans="1:30" x14ac:dyDescent="0.25">
      <c r="A12" s="501"/>
      <c r="B12" s="501"/>
      <c r="C12" s="501"/>
      <c r="D12" s="501"/>
      <c r="E12" s="501"/>
      <c r="F12" s="501"/>
      <c r="G12" s="501"/>
      <c r="H12" s="501"/>
      <c r="I12" s="501"/>
      <c r="J12" s="344"/>
      <c r="K12" s="344"/>
      <c r="L12" s="344"/>
      <c r="M12" s="344"/>
      <c r="N12" s="344"/>
      <c r="O12" s="344"/>
      <c r="P12" s="344"/>
      <c r="R12" s="331" t="s">
        <v>115</v>
      </c>
      <c r="S12" s="345" t="s">
        <v>102</v>
      </c>
      <c r="T12" s="345" t="s">
        <v>103</v>
      </c>
      <c r="U12" s="345" t="s">
        <v>104</v>
      </c>
      <c r="V12" s="345" t="s">
        <v>105</v>
      </c>
      <c r="W12" s="345" t="s">
        <v>106</v>
      </c>
      <c r="X12" s="345" t="s">
        <v>107</v>
      </c>
      <c r="Y12" s="345" t="s">
        <v>108</v>
      </c>
      <c r="Z12" s="345" t="s">
        <v>109</v>
      </c>
      <c r="AA12" s="345" t="s">
        <v>110</v>
      </c>
      <c r="AB12" s="345" t="s">
        <v>112</v>
      </c>
      <c r="AC12" s="345" t="s">
        <v>111</v>
      </c>
      <c r="AD12" s="345" t="s">
        <v>113</v>
      </c>
    </row>
    <row r="13" spans="1:30" x14ac:dyDescent="0.25">
      <c r="A13" s="346" t="s">
        <v>27</v>
      </c>
      <c r="B13" s="335"/>
      <c r="C13" s="335"/>
      <c r="D13" s="335"/>
      <c r="E13" s="335"/>
      <c r="F13" s="335"/>
      <c r="G13" s="335"/>
      <c r="H13" s="335"/>
      <c r="I13" s="335"/>
      <c r="R13" s="335" t="s">
        <v>168</v>
      </c>
      <c r="S13" s="347">
        <v>1.8274700000000001E-2</v>
      </c>
      <c r="T13" s="347">
        <v>1.8274700000000001E-2</v>
      </c>
      <c r="U13" s="347">
        <v>1.8274700000000001E-2</v>
      </c>
      <c r="V13" s="347">
        <v>1.8274700000000001E-2</v>
      </c>
      <c r="W13" s="347">
        <v>1.8274700000000001E-2</v>
      </c>
      <c r="X13" s="347">
        <v>1.8274700000000001E-2</v>
      </c>
      <c r="Y13" s="347">
        <v>1.8274700000000001E-2</v>
      </c>
      <c r="Z13" s="347">
        <v>1.8274700000000001E-2</v>
      </c>
      <c r="AA13" s="347">
        <v>1.8274700000000001E-2</v>
      </c>
      <c r="AB13" s="347">
        <v>1.8274700000000001E-2</v>
      </c>
      <c r="AC13" s="347">
        <v>1.8274700000000001E-2</v>
      </c>
      <c r="AD13" s="347">
        <v>1.8274700000000001E-2</v>
      </c>
    </row>
    <row r="14" spans="1:30" x14ac:dyDescent="0.25">
      <c r="A14" s="335"/>
      <c r="B14" s="335"/>
      <c r="C14" s="335"/>
      <c r="D14" s="335"/>
      <c r="E14" s="335"/>
      <c r="F14" s="335"/>
      <c r="G14" s="335"/>
      <c r="H14" s="335"/>
      <c r="I14" s="335"/>
      <c r="R14" s="335" t="s">
        <v>169</v>
      </c>
      <c r="S14" s="347">
        <v>1.8274700000000001E-2</v>
      </c>
      <c r="T14" s="347">
        <v>1.8274700000000001E-2</v>
      </c>
      <c r="U14" s="347">
        <v>1.8274700000000001E-2</v>
      </c>
      <c r="V14" s="347">
        <v>1.8274700000000001E-2</v>
      </c>
      <c r="W14" s="347">
        <v>1.8274700000000001E-2</v>
      </c>
      <c r="X14" s="347">
        <v>1.8274700000000001E-2</v>
      </c>
      <c r="Y14" s="347">
        <v>1.8274700000000001E-2</v>
      </c>
      <c r="Z14" s="347">
        <v>1.8274700000000001E-2</v>
      </c>
      <c r="AA14" s="347">
        <v>1.8274700000000001E-2</v>
      </c>
      <c r="AB14" s="347">
        <v>1.8274700000000001E-2</v>
      </c>
      <c r="AC14" s="347">
        <v>1.8274700000000001E-2</v>
      </c>
      <c r="AD14" s="347">
        <v>1.8274700000000001E-2</v>
      </c>
    </row>
    <row r="15" spans="1:30" x14ac:dyDescent="0.25">
      <c r="A15" s="348" t="s">
        <v>331</v>
      </c>
      <c r="B15" s="335"/>
      <c r="C15" s="338">
        <f>IF('Customer Info'!B21&lt;0,0,'Customer Info'!B21)</f>
        <v>0</v>
      </c>
      <c r="D15" s="335"/>
      <c r="E15" s="335"/>
      <c r="F15" s="335"/>
      <c r="G15" s="335"/>
      <c r="H15" s="335"/>
      <c r="I15" s="335"/>
      <c r="R15" s="335"/>
      <c r="S15" s="347"/>
      <c r="T15" s="347"/>
      <c r="U15" s="347"/>
      <c r="V15" s="347"/>
      <c r="W15" s="347"/>
      <c r="X15" s="347"/>
      <c r="Y15" s="347"/>
      <c r="Z15" s="347"/>
      <c r="AA15" s="347"/>
      <c r="AB15" s="347"/>
      <c r="AC15" s="347"/>
      <c r="AD15" s="347"/>
    </row>
    <row r="16" spans="1:30" x14ac:dyDescent="0.25">
      <c r="A16" s="348" t="s">
        <v>332</v>
      </c>
      <c r="B16" s="335"/>
      <c r="C16" s="338">
        <f>IF('Customer Info'!B22&lt;0,0,'Customer Info'!B22)</f>
        <v>0</v>
      </c>
      <c r="D16" s="335"/>
      <c r="E16" s="335"/>
      <c r="F16" s="335"/>
      <c r="G16" s="335"/>
      <c r="H16" s="335"/>
      <c r="I16" s="335"/>
      <c r="R16" s="335"/>
      <c r="S16" s="347"/>
      <c r="T16" s="347"/>
      <c r="U16" s="347"/>
      <c r="V16" s="347"/>
      <c r="W16" s="347"/>
      <c r="X16" s="347"/>
      <c r="Y16" s="347"/>
      <c r="Z16" s="347"/>
      <c r="AA16" s="347"/>
      <c r="AB16" s="347"/>
      <c r="AC16" s="347"/>
      <c r="AD16" s="347"/>
    </row>
    <row r="17" spans="1:221" x14ac:dyDescent="0.25">
      <c r="A17" s="348" t="s">
        <v>333</v>
      </c>
      <c r="B17" s="349"/>
      <c r="C17" s="335">
        <f>C15+C16</f>
        <v>0</v>
      </c>
      <c r="D17" s="349" t="s">
        <v>41</v>
      </c>
      <c r="E17" s="349"/>
      <c r="F17" s="350"/>
      <c r="G17" s="349"/>
      <c r="H17" s="349"/>
      <c r="I17" s="349"/>
      <c r="R17" s="351" t="s">
        <v>187</v>
      </c>
      <c r="S17" s="331">
        <f>'Rider Rates'!$C$21</f>
        <v>7.0209999999999995E-2</v>
      </c>
      <c r="T17" s="331">
        <f>'Rider Rates'!$C$21</f>
        <v>7.0209999999999995E-2</v>
      </c>
      <c r="U17" s="331">
        <f>'Rider Rates'!$C$21</f>
        <v>7.0209999999999995E-2</v>
      </c>
      <c r="V17" s="331">
        <f>'Rider Rates'!$C$21</f>
        <v>7.0209999999999995E-2</v>
      </c>
      <c r="W17" s="331">
        <f>'Rider Rates'!$C$21</f>
        <v>7.0209999999999995E-2</v>
      </c>
      <c r="X17" s="331">
        <f>'Rider Rates'!$B$21</f>
        <v>7.0209999999999995E-2</v>
      </c>
      <c r="Y17" s="331">
        <f>'Rider Rates'!$B$21</f>
        <v>7.0209999999999995E-2</v>
      </c>
      <c r="Z17" s="331">
        <f>'Rider Rates'!$B$21</f>
        <v>7.0209999999999995E-2</v>
      </c>
      <c r="AA17" s="331">
        <f>'Rider Rates'!$B$21</f>
        <v>7.0209999999999995E-2</v>
      </c>
      <c r="AB17" s="331">
        <f>'Rider Rates'!$C$21</f>
        <v>7.0209999999999995E-2</v>
      </c>
      <c r="AC17" s="331">
        <f>'Rider Rates'!$C$21</f>
        <v>7.0209999999999995E-2</v>
      </c>
      <c r="AD17" s="331">
        <f>'Rider Rates'!$C$21</f>
        <v>7.0209999999999995E-2</v>
      </c>
    </row>
    <row r="18" spans="1:221" x14ac:dyDescent="0.25">
      <c r="A18" s="349"/>
      <c r="B18" s="349"/>
      <c r="C18" s="350"/>
      <c r="D18" s="350"/>
      <c r="E18" s="350"/>
      <c r="F18" s="350"/>
      <c r="G18" s="336"/>
      <c r="H18" s="349"/>
      <c r="I18" s="349"/>
    </row>
    <row r="19" spans="1:221" x14ac:dyDescent="0.25">
      <c r="A19" s="352" t="s">
        <v>124</v>
      </c>
      <c r="B19" s="353"/>
      <c r="C19" s="353"/>
      <c r="D19" s="353"/>
      <c r="E19" s="353"/>
      <c r="F19" s="353"/>
      <c r="G19" s="493" t="s">
        <v>68</v>
      </c>
      <c r="H19" s="494"/>
      <c r="I19" s="494"/>
      <c r="J19" s="495"/>
      <c r="K19" s="353"/>
      <c r="L19" s="496" t="s">
        <v>69</v>
      </c>
      <c r="M19" s="496"/>
      <c r="N19" s="496"/>
      <c r="O19" s="496"/>
    </row>
    <row r="20" spans="1:221" x14ac:dyDescent="0.25">
      <c r="A20" s="335"/>
      <c r="B20" s="335"/>
      <c r="C20" s="335"/>
      <c r="D20" s="335"/>
      <c r="E20" s="335"/>
      <c r="F20" s="335"/>
      <c r="G20" s="354" t="s">
        <v>65</v>
      </c>
      <c r="H20" s="354" t="s">
        <v>66</v>
      </c>
      <c r="I20" s="354" t="s">
        <v>67</v>
      </c>
      <c r="J20" s="355" t="s">
        <v>34</v>
      </c>
      <c r="K20" s="335"/>
      <c r="L20" s="356" t="s">
        <v>65</v>
      </c>
      <c r="M20" s="356" t="s">
        <v>66</v>
      </c>
      <c r="N20" s="356" t="s">
        <v>67</v>
      </c>
      <c r="O20" s="356" t="s">
        <v>34</v>
      </c>
      <c r="P20" s="357" t="s">
        <v>57</v>
      </c>
    </row>
    <row r="21" spans="1:221" x14ac:dyDescent="0.25">
      <c r="A21" s="358" t="s">
        <v>32</v>
      </c>
      <c r="G21" s="359"/>
      <c r="H21" s="359"/>
      <c r="I21" s="250">
        <f>'Rider Rates'!B141</f>
        <v>10</v>
      </c>
      <c r="J21" s="250">
        <f>SUM(G21:I21)</f>
        <v>10</v>
      </c>
      <c r="L21" s="250"/>
      <c r="M21" s="250"/>
      <c r="N21" s="250">
        <f>I21</f>
        <v>10</v>
      </c>
      <c r="O21" s="250">
        <f>+SUM(L21:N21)</f>
        <v>10</v>
      </c>
      <c r="P21" s="360">
        <v>44531</v>
      </c>
    </row>
    <row r="22" spans="1:221" x14ac:dyDescent="0.25">
      <c r="A22" s="361" t="s">
        <v>329</v>
      </c>
      <c r="D22" s="362">
        <f>C15</f>
        <v>0</v>
      </c>
      <c r="E22" s="363" t="s">
        <v>41</v>
      </c>
      <c r="F22" s="364" t="s">
        <v>8</v>
      </c>
      <c r="G22" s="365"/>
      <c r="H22" s="365"/>
      <c r="I22" s="365">
        <f>'Rider Rates'!C141</f>
        <v>3.7427700000000001E-2</v>
      </c>
      <c r="J22" s="365">
        <f>SUM(G22:I22)</f>
        <v>3.7427700000000001E-2</v>
      </c>
      <c r="K22" s="366" t="s">
        <v>42</v>
      </c>
      <c r="L22" s="367"/>
      <c r="M22" s="367"/>
      <c r="N22" s="367">
        <f>ROUND($D22*I22,2)</f>
        <v>0</v>
      </c>
      <c r="O22" s="250">
        <f>+SUM(L22:N22)</f>
        <v>0</v>
      </c>
      <c r="P22" s="360">
        <f>'Rider Rates'!H141</f>
        <v>45444</v>
      </c>
    </row>
    <row r="23" spans="1:221" x14ac:dyDescent="0.25">
      <c r="A23" s="361" t="s">
        <v>330</v>
      </c>
      <c r="D23" s="362">
        <f>C16</f>
        <v>0</v>
      </c>
      <c r="E23" s="366" t="s">
        <v>92</v>
      </c>
      <c r="F23" s="364"/>
      <c r="G23" s="365"/>
      <c r="H23" s="365"/>
      <c r="I23" s="365">
        <f>'Rider Rates'!D141</f>
        <v>1.5787499999999999E-2</v>
      </c>
      <c r="J23" s="365">
        <f>SUM(G23:I23)</f>
        <v>1.5787499999999999E-2</v>
      </c>
      <c r="K23" s="366" t="s">
        <v>42</v>
      </c>
      <c r="L23" s="367"/>
      <c r="M23" s="367"/>
      <c r="N23" s="367">
        <f>ROUND($D23*I23,2)</f>
        <v>0</v>
      </c>
      <c r="O23" s="250">
        <f>+SUM(L23:N23)</f>
        <v>0</v>
      </c>
      <c r="P23" s="360">
        <f>'Rider Rates'!H141</f>
        <v>45444</v>
      </c>
    </row>
    <row r="24" spans="1:221" x14ac:dyDescent="0.25">
      <c r="A24" s="368" t="s">
        <v>75</v>
      </c>
      <c r="B24" s="369"/>
      <c r="C24" s="369"/>
      <c r="D24" s="370"/>
      <c r="E24" s="370"/>
      <c r="F24" s="369"/>
      <c r="G24" s="369"/>
      <c r="I24" s="371"/>
      <c r="K24" s="372"/>
      <c r="L24" s="373"/>
      <c r="M24" s="374"/>
      <c r="N24" s="373">
        <f>SUM(N19:N23)</f>
        <v>10</v>
      </c>
      <c r="O24" s="373">
        <f>SUM(O21:O23)</f>
        <v>10</v>
      </c>
      <c r="R24" s="375"/>
      <c r="S24" s="376"/>
      <c r="T24" s="377"/>
      <c r="U24" s="335"/>
      <c r="V24" s="378"/>
      <c r="W24" s="335"/>
      <c r="X24" s="335"/>
      <c r="Y24" s="335"/>
      <c r="Z24" s="335"/>
      <c r="AA24" s="335"/>
      <c r="AB24" s="335"/>
      <c r="AC24" s="335"/>
      <c r="AD24" s="335"/>
    </row>
    <row r="25" spans="1:221" x14ac:dyDescent="0.25">
      <c r="A25" s="379"/>
      <c r="B25" s="379"/>
      <c r="C25" s="379"/>
      <c r="D25" s="380"/>
      <c r="E25" s="380"/>
      <c r="F25" s="379"/>
      <c r="G25" s="380"/>
      <c r="H25" s="380"/>
      <c r="I25" s="380"/>
      <c r="J25" s="380"/>
      <c r="K25" s="381"/>
      <c r="L25" s="380"/>
      <c r="M25" s="380"/>
      <c r="N25" s="380"/>
      <c r="O25" s="380"/>
      <c r="P25" s="380"/>
      <c r="R25" s="382"/>
      <c r="S25" s="376"/>
      <c r="T25" s="377"/>
      <c r="U25" s="335"/>
      <c r="V25" s="378"/>
      <c r="W25" s="335"/>
      <c r="X25" s="335"/>
      <c r="Y25" s="335"/>
      <c r="Z25" s="335"/>
      <c r="AA25" s="335"/>
      <c r="AB25" s="335"/>
      <c r="AC25" s="335"/>
      <c r="AD25" s="335"/>
      <c r="AE25" s="335"/>
      <c r="AF25" s="335"/>
      <c r="AG25" s="335"/>
      <c r="AH25" s="335"/>
      <c r="AI25" s="335"/>
      <c r="AJ25" s="335"/>
      <c r="AK25" s="335"/>
      <c r="AL25" s="335"/>
      <c r="AM25" s="335"/>
      <c r="AN25" s="335"/>
      <c r="AO25" s="335"/>
      <c r="AP25" s="335"/>
      <c r="AQ25" s="335"/>
      <c r="AR25" s="335"/>
      <c r="AS25" s="335"/>
      <c r="AT25" s="335"/>
      <c r="AU25" s="335"/>
      <c r="AV25" s="335"/>
      <c r="AW25" s="335"/>
      <c r="AX25" s="335"/>
      <c r="AY25" s="335"/>
      <c r="AZ25" s="335"/>
      <c r="BA25" s="335"/>
      <c r="BB25" s="335"/>
      <c r="BC25" s="335"/>
      <c r="BD25" s="335"/>
      <c r="BE25" s="335"/>
      <c r="BF25" s="335"/>
      <c r="BG25" s="335"/>
    </row>
    <row r="26" spans="1:221" x14ac:dyDescent="0.25">
      <c r="A26" s="346" t="s">
        <v>70</v>
      </c>
      <c r="B26" s="383"/>
      <c r="C26" s="383"/>
      <c r="D26" s="384"/>
      <c r="E26" s="384"/>
      <c r="F26" s="383"/>
      <c r="G26" s="384"/>
      <c r="H26" s="384"/>
      <c r="I26" s="384"/>
      <c r="J26" s="384"/>
      <c r="K26" s="384"/>
      <c r="L26" s="384"/>
      <c r="M26" s="384"/>
      <c r="N26" s="384"/>
      <c r="O26" s="384"/>
      <c r="P26" s="335"/>
      <c r="R26" s="382"/>
      <c r="S26" s="376"/>
      <c r="T26" s="377"/>
      <c r="U26" s="335"/>
      <c r="V26" s="378"/>
      <c r="W26" s="335"/>
      <c r="X26" s="335"/>
      <c r="Y26" s="335"/>
      <c r="Z26" s="335"/>
      <c r="AA26" s="335"/>
      <c r="AB26" s="335"/>
      <c r="AC26" s="335"/>
      <c r="AD26" s="335"/>
      <c r="AE26" s="335"/>
      <c r="AF26" s="335"/>
      <c r="AG26" s="335"/>
      <c r="AH26" s="335"/>
      <c r="AI26" s="335"/>
      <c r="AJ26" s="335"/>
      <c r="AK26" s="335"/>
      <c r="AL26" s="335"/>
      <c r="AM26" s="335"/>
      <c r="AN26" s="335"/>
      <c r="AO26" s="335"/>
      <c r="AP26" s="335"/>
      <c r="AQ26" s="335"/>
      <c r="AR26" s="335"/>
      <c r="AS26" s="335"/>
      <c r="AT26" s="335"/>
      <c r="AU26" s="335"/>
      <c r="AV26" s="335"/>
      <c r="AW26" s="335"/>
      <c r="AX26" s="335"/>
      <c r="AY26" s="335"/>
      <c r="AZ26" s="335"/>
      <c r="BA26" s="335"/>
      <c r="BB26" s="335"/>
      <c r="BC26" s="335"/>
      <c r="BD26" s="335"/>
      <c r="BE26" s="335"/>
      <c r="BF26" s="335"/>
      <c r="BG26" s="335"/>
      <c r="BH26" s="335"/>
      <c r="BI26" s="335"/>
      <c r="BJ26" s="335"/>
      <c r="BK26" s="335"/>
      <c r="BL26" s="335"/>
      <c r="BM26" s="335"/>
      <c r="BN26" s="335"/>
      <c r="BO26" s="335"/>
      <c r="BP26" s="335"/>
      <c r="BQ26" s="335"/>
      <c r="BR26" s="335"/>
      <c r="BS26" s="335"/>
      <c r="BT26" s="335"/>
      <c r="BU26" s="335"/>
      <c r="BV26" s="335"/>
      <c r="BW26" s="335"/>
      <c r="BX26" s="335"/>
      <c r="BY26" s="335"/>
      <c r="BZ26" s="335"/>
      <c r="CA26" s="335"/>
      <c r="CB26" s="335"/>
      <c r="CC26" s="335"/>
      <c r="CD26" s="335"/>
      <c r="CE26" s="335"/>
      <c r="CF26" s="335"/>
      <c r="CG26" s="335"/>
      <c r="CH26" s="335"/>
      <c r="CI26" s="335"/>
      <c r="CJ26" s="335"/>
      <c r="CK26" s="335"/>
      <c r="CL26" s="335"/>
      <c r="CM26" s="335"/>
      <c r="CN26" s="335"/>
      <c r="CO26" s="335"/>
      <c r="CP26" s="335"/>
      <c r="CQ26" s="335"/>
      <c r="CR26" s="335"/>
      <c r="CS26" s="335"/>
      <c r="CT26" s="335"/>
      <c r="CU26" s="335"/>
      <c r="CV26" s="335"/>
      <c r="CW26" s="335"/>
      <c r="CX26" s="335"/>
      <c r="CY26" s="335"/>
      <c r="CZ26" s="335"/>
      <c r="DA26" s="335"/>
      <c r="DB26" s="335"/>
      <c r="DC26" s="335"/>
      <c r="DD26" s="335"/>
      <c r="DE26" s="335"/>
      <c r="DF26" s="335"/>
      <c r="DG26" s="335"/>
      <c r="DH26" s="335"/>
      <c r="DI26" s="335"/>
      <c r="DJ26" s="335"/>
      <c r="DK26" s="335"/>
      <c r="DL26" s="335"/>
      <c r="DM26" s="335"/>
      <c r="DN26" s="335"/>
      <c r="DO26" s="335"/>
      <c r="DP26" s="335"/>
      <c r="DQ26" s="335"/>
      <c r="DR26" s="335"/>
      <c r="DS26" s="335"/>
      <c r="DT26" s="335"/>
      <c r="DU26" s="335"/>
      <c r="DV26" s="335"/>
      <c r="DW26" s="335"/>
      <c r="DX26" s="335"/>
      <c r="DY26" s="335"/>
      <c r="DZ26" s="335"/>
      <c r="EA26" s="335"/>
      <c r="EB26" s="335"/>
      <c r="EC26" s="335"/>
      <c r="ED26" s="335"/>
      <c r="EE26" s="335"/>
      <c r="EF26" s="335"/>
      <c r="EG26" s="335"/>
      <c r="EH26" s="335"/>
      <c r="EI26" s="335"/>
      <c r="EJ26" s="335"/>
      <c r="EK26" s="335"/>
      <c r="EL26" s="335"/>
      <c r="EM26" s="335"/>
      <c r="EN26" s="335"/>
      <c r="EO26" s="335"/>
      <c r="EP26" s="335"/>
      <c r="EQ26" s="335"/>
      <c r="ER26" s="335"/>
      <c r="ES26" s="335"/>
      <c r="ET26" s="335"/>
      <c r="EU26" s="335"/>
      <c r="EV26" s="335"/>
      <c r="EW26" s="335"/>
      <c r="EX26" s="335"/>
      <c r="EY26" s="335"/>
      <c r="EZ26" s="335"/>
      <c r="FA26" s="335"/>
      <c r="FB26" s="335"/>
      <c r="FC26" s="335"/>
      <c r="FD26" s="335"/>
      <c r="FE26" s="335"/>
      <c r="FF26" s="335"/>
      <c r="FG26" s="335"/>
      <c r="FH26" s="335"/>
      <c r="FI26" s="335"/>
      <c r="FJ26" s="335"/>
      <c r="FK26" s="335"/>
      <c r="FL26" s="335"/>
      <c r="FM26" s="335"/>
      <c r="FN26" s="335"/>
      <c r="FO26" s="335"/>
      <c r="FP26" s="335"/>
      <c r="FQ26" s="335"/>
      <c r="FR26" s="335"/>
      <c r="FS26" s="335"/>
      <c r="FT26" s="335"/>
      <c r="FU26" s="335"/>
      <c r="FV26" s="335"/>
      <c r="FW26" s="335"/>
      <c r="FX26" s="335"/>
      <c r="FY26" s="335"/>
      <c r="FZ26" s="335"/>
      <c r="GA26" s="335"/>
      <c r="GB26" s="335"/>
      <c r="GC26" s="335"/>
      <c r="GD26" s="335"/>
      <c r="GE26" s="335"/>
      <c r="GF26" s="335"/>
      <c r="GG26" s="335"/>
      <c r="GH26" s="335"/>
      <c r="GI26" s="335"/>
      <c r="GJ26" s="335"/>
      <c r="GK26" s="335"/>
      <c r="GL26" s="335"/>
      <c r="GM26" s="335"/>
      <c r="GN26" s="335"/>
      <c r="GO26" s="335"/>
      <c r="GP26" s="335"/>
      <c r="GQ26" s="335"/>
      <c r="GR26" s="335"/>
      <c r="GS26" s="335"/>
      <c r="GT26" s="335"/>
      <c r="GU26" s="335"/>
      <c r="GV26" s="335"/>
      <c r="GW26" s="335"/>
      <c r="GX26" s="335"/>
      <c r="GY26" s="335"/>
      <c r="GZ26" s="335"/>
      <c r="HA26" s="335"/>
      <c r="HB26" s="335"/>
      <c r="HC26" s="335"/>
      <c r="HD26" s="335"/>
      <c r="HE26" s="335"/>
      <c r="HF26" s="335"/>
      <c r="HG26" s="335"/>
      <c r="HH26" s="335"/>
      <c r="HI26" s="335"/>
      <c r="HJ26" s="335"/>
      <c r="HK26" s="335"/>
      <c r="HL26" s="335"/>
      <c r="HM26" s="335"/>
    </row>
    <row r="27" spans="1:221" x14ac:dyDescent="0.25">
      <c r="P27" s="385"/>
      <c r="R27" s="382"/>
      <c r="S27" s="376"/>
      <c r="T27" s="377"/>
      <c r="U27" s="335"/>
      <c r="V27" s="378"/>
      <c r="W27" s="335"/>
      <c r="X27" s="335"/>
      <c r="Y27" s="335"/>
      <c r="Z27" s="335"/>
      <c r="AA27" s="335"/>
      <c r="AB27" s="335"/>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c r="BF27" s="335"/>
      <c r="BG27" s="335"/>
      <c r="BH27" s="335"/>
      <c r="BI27" s="335"/>
      <c r="BJ27" s="335"/>
      <c r="BK27" s="335"/>
      <c r="BL27" s="335"/>
      <c r="BM27" s="335"/>
      <c r="BN27" s="335"/>
      <c r="BO27" s="335"/>
      <c r="BP27" s="335"/>
      <c r="BQ27" s="335"/>
      <c r="BR27" s="335"/>
      <c r="BS27" s="335"/>
      <c r="BT27" s="335"/>
      <c r="BU27" s="335"/>
      <c r="BV27" s="335"/>
      <c r="BW27" s="335"/>
      <c r="BX27" s="335"/>
      <c r="BY27" s="335"/>
      <c r="BZ27" s="335"/>
      <c r="CA27" s="335"/>
      <c r="CB27" s="335"/>
      <c r="CC27" s="335"/>
      <c r="CD27" s="335"/>
      <c r="CE27" s="335"/>
      <c r="CF27" s="335"/>
      <c r="CG27" s="335"/>
      <c r="CH27" s="335"/>
      <c r="CI27" s="335"/>
      <c r="CJ27" s="335"/>
      <c r="CK27" s="335"/>
      <c r="CL27" s="335"/>
      <c r="CM27" s="335"/>
      <c r="CN27" s="335"/>
      <c r="CO27" s="335"/>
      <c r="CP27" s="335"/>
      <c r="CQ27" s="335"/>
      <c r="CR27" s="335"/>
      <c r="CS27" s="335"/>
      <c r="CT27" s="335"/>
      <c r="CU27" s="335"/>
      <c r="CV27" s="335"/>
      <c r="CW27" s="335"/>
      <c r="CX27" s="335"/>
      <c r="CY27" s="335"/>
      <c r="CZ27" s="335"/>
      <c r="DA27" s="335"/>
      <c r="DB27" s="335"/>
      <c r="DC27" s="335"/>
      <c r="DD27" s="335"/>
      <c r="DE27" s="335"/>
      <c r="DF27" s="335"/>
      <c r="DG27" s="335"/>
      <c r="DH27" s="335"/>
      <c r="DI27" s="335"/>
      <c r="DJ27" s="335"/>
      <c r="DK27" s="335"/>
      <c r="DL27" s="335"/>
      <c r="DM27" s="335"/>
      <c r="DN27" s="335"/>
      <c r="DO27" s="335"/>
      <c r="DP27" s="335"/>
      <c r="DQ27" s="335"/>
      <c r="DR27" s="335"/>
      <c r="DS27" s="335"/>
      <c r="DT27" s="335"/>
      <c r="DU27" s="335"/>
      <c r="DV27" s="335"/>
      <c r="DW27" s="335"/>
      <c r="DX27" s="335"/>
      <c r="DY27" s="335"/>
      <c r="DZ27" s="335"/>
      <c r="EA27" s="335"/>
      <c r="EB27" s="335"/>
      <c r="EC27" s="335"/>
      <c r="ED27" s="335"/>
      <c r="EE27" s="335"/>
      <c r="EF27" s="335"/>
      <c r="EG27" s="335"/>
      <c r="EH27" s="335"/>
      <c r="EI27" s="335"/>
      <c r="EJ27" s="335"/>
      <c r="EK27" s="335"/>
      <c r="EL27" s="335"/>
      <c r="EM27" s="335"/>
      <c r="EN27" s="335"/>
      <c r="EO27" s="335"/>
      <c r="EP27" s="335"/>
      <c r="EQ27" s="335"/>
      <c r="ER27" s="335"/>
      <c r="ES27" s="335"/>
      <c r="ET27" s="335"/>
      <c r="EU27" s="335"/>
      <c r="EV27" s="335"/>
      <c r="EW27" s="335"/>
      <c r="EX27" s="335"/>
      <c r="EY27" s="335"/>
      <c r="EZ27" s="335"/>
      <c r="FA27" s="335"/>
      <c r="FB27" s="335"/>
      <c r="FC27" s="335"/>
      <c r="FD27" s="335"/>
      <c r="FE27" s="335"/>
      <c r="FF27" s="335"/>
      <c r="FG27" s="335"/>
      <c r="FH27" s="335"/>
      <c r="FI27" s="335"/>
      <c r="FJ27" s="335"/>
      <c r="FK27" s="335"/>
      <c r="FL27" s="335"/>
      <c r="FM27" s="335"/>
      <c r="FN27" s="335"/>
      <c r="FO27" s="335"/>
      <c r="FP27" s="335"/>
      <c r="FQ27" s="335"/>
      <c r="FR27" s="335"/>
      <c r="FS27" s="335"/>
      <c r="FT27" s="335"/>
      <c r="FU27" s="335"/>
      <c r="FV27" s="335"/>
      <c r="FW27" s="335"/>
      <c r="FX27" s="335"/>
      <c r="FY27" s="335"/>
      <c r="FZ27" s="335"/>
      <c r="GA27" s="335"/>
      <c r="GB27" s="335"/>
      <c r="GC27" s="335"/>
      <c r="GD27" s="335"/>
      <c r="GE27" s="335"/>
      <c r="GF27" s="335"/>
      <c r="GG27" s="335"/>
      <c r="GH27" s="335"/>
      <c r="GI27" s="335"/>
      <c r="GJ27" s="335"/>
      <c r="GK27" s="335"/>
      <c r="GL27" s="335"/>
      <c r="GM27" s="335"/>
      <c r="GN27" s="335"/>
      <c r="GO27" s="335"/>
      <c r="GP27" s="335"/>
      <c r="GQ27" s="335"/>
      <c r="GR27" s="335"/>
      <c r="GS27" s="335"/>
      <c r="GT27" s="335"/>
      <c r="GU27" s="335"/>
      <c r="GV27" s="335"/>
      <c r="GW27" s="335"/>
      <c r="GX27" s="335"/>
      <c r="GY27" s="335"/>
      <c r="GZ27" s="335"/>
      <c r="HA27" s="335"/>
      <c r="HB27" s="335"/>
      <c r="HC27" s="335"/>
      <c r="HD27" s="335"/>
      <c r="HE27" s="335"/>
      <c r="HF27" s="335"/>
      <c r="HG27" s="335"/>
      <c r="HH27" s="335"/>
      <c r="HI27" s="335"/>
      <c r="HJ27" s="335"/>
      <c r="HK27" s="335"/>
      <c r="HL27" s="335"/>
      <c r="HM27" s="335"/>
    </row>
    <row r="28" spans="1:221" x14ac:dyDescent="0.25">
      <c r="A28" s="386" t="s">
        <v>79</v>
      </c>
      <c r="B28" s="387"/>
      <c r="C28" s="387"/>
      <c r="D28" s="362">
        <f>IF($C$17&lt;0,0,IF($C$17&gt;833000,833000,$C$17))</f>
        <v>0</v>
      </c>
      <c r="E28" s="363" t="s">
        <v>41</v>
      </c>
      <c r="F28" s="364" t="s">
        <v>8</v>
      </c>
      <c r="G28" s="388"/>
      <c r="H28" s="388"/>
      <c r="I28" s="388">
        <f>'Rider Rates'!$B$4</f>
        <v>4.6278999999999999E-3</v>
      </c>
      <c r="J28" s="389">
        <f t="shared" ref="J28:J48" si="0">SUM(G28:I28)</f>
        <v>4.6278999999999999E-3</v>
      </c>
      <c r="K28" s="366" t="s">
        <v>42</v>
      </c>
      <c r="L28" s="250"/>
      <c r="M28" s="250"/>
      <c r="N28" s="250">
        <f t="shared" ref="N28:N33" si="1">ROUND(D28*I28,2)</f>
        <v>0</v>
      </c>
      <c r="O28" s="250">
        <f t="shared" ref="O28:O49" si="2">SUM(L28:N28)</f>
        <v>0</v>
      </c>
      <c r="P28" s="360">
        <f>'Rider Rates'!$D$4</f>
        <v>45657</v>
      </c>
      <c r="R28" s="382"/>
      <c r="S28" s="376"/>
      <c r="T28" s="377"/>
      <c r="U28" s="335"/>
      <c r="V28" s="378"/>
      <c r="W28" s="335"/>
      <c r="X28" s="335"/>
      <c r="Y28" s="335"/>
      <c r="Z28" s="335"/>
      <c r="AA28" s="335"/>
      <c r="AB28" s="335"/>
      <c r="AC28" s="335"/>
      <c r="AD28" s="335"/>
      <c r="AE28" s="335"/>
      <c r="AF28" s="335"/>
      <c r="AG28" s="335"/>
      <c r="AH28" s="335"/>
      <c r="AI28" s="335"/>
      <c r="AJ28" s="335"/>
      <c r="AK28" s="335"/>
      <c r="AL28" s="335"/>
      <c r="AM28" s="335"/>
      <c r="AN28" s="335"/>
      <c r="AO28" s="335"/>
      <c r="AP28" s="335"/>
      <c r="AQ28" s="335"/>
      <c r="AR28" s="335"/>
      <c r="AS28" s="335"/>
      <c r="AT28" s="335"/>
      <c r="AU28" s="335"/>
      <c r="AV28" s="335"/>
      <c r="AW28" s="335"/>
      <c r="AX28" s="335"/>
      <c r="AY28" s="335"/>
      <c r="AZ28" s="335"/>
      <c r="BA28" s="335"/>
      <c r="BB28" s="335"/>
      <c r="BC28" s="335"/>
      <c r="BD28" s="335"/>
      <c r="BE28" s="335"/>
      <c r="BF28" s="335"/>
      <c r="BG28" s="335"/>
      <c r="BH28" s="335"/>
      <c r="BI28" s="335"/>
      <c r="BJ28" s="335"/>
      <c r="BK28" s="335"/>
      <c r="BL28" s="335"/>
      <c r="BM28" s="335"/>
      <c r="BN28" s="335"/>
      <c r="BO28" s="335"/>
      <c r="BP28" s="335"/>
      <c r="BQ28" s="335"/>
      <c r="BR28" s="335"/>
      <c r="BS28" s="335"/>
      <c r="BT28" s="335"/>
      <c r="BU28" s="335"/>
      <c r="BV28" s="335"/>
      <c r="BW28" s="335"/>
      <c r="BX28" s="335"/>
      <c r="BY28" s="335"/>
      <c r="BZ28" s="335"/>
      <c r="CA28" s="335"/>
      <c r="CB28" s="335"/>
      <c r="CC28" s="335"/>
      <c r="CD28" s="335"/>
      <c r="CE28" s="335"/>
      <c r="CF28" s="335"/>
      <c r="CG28" s="335"/>
      <c r="CH28" s="335"/>
      <c r="CI28" s="335"/>
      <c r="CJ28" s="335"/>
      <c r="CK28" s="335"/>
      <c r="CL28" s="335"/>
      <c r="CM28" s="335"/>
      <c r="CN28" s="335"/>
      <c r="CO28" s="335"/>
      <c r="CP28" s="335"/>
      <c r="CQ28" s="335"/>
      <c r="CR28" s="335"/>
      <c r="CS28" s="335"/>
      <c r="CT28" s="335"/>
      <c r="CU28" s="335"/>
      <c r="CV28" s="335"/>
      <c r="CW28" s="335"/>
      <c r="CX28" s="335"/>
      <c r="CY28" s="335"/>
      <c r="CZ28" s="335"/>
      <c r="DA28" s="335"/>
      <c r="DB28" s="335"/>
      <c r="DC28" s="335"/>
      <c r="DD28" s="335"/>
      <c r="DE28" s="335"/>
      <c r="DF28" s="335"/>
      <c r="DG28" s="335"/>
      <c r="DH28" s="335"/>
      <c r="DI28" s="335"/>
      <c r="DJ28" s="335"/>
      <c r="DK28" s="335"/>
      <c r="DL28" s="335"/>
      <c r="DM28" s="335"/>
      <c r="DN28" s="335"/>
      <c r="DO28" s="335"/>
      <c r="DP28" s="335"/>
      <c r="DQ28" s="335"/>
      <c r="DR28" s="335"/>
      <c r="DS28" s="335"/>
      <c r="DT28" s="335"/>
      <c r="DU28" s="335"/>
      <c r="DV28" s="335"/>
      <c r="DW28" s="335"/>
      <c r="DX28" s="335"/>
      <c r="DY28" s="335"/>
      <c r="DZ28" s="335"/>
      <c r="EA28" s="335"/>
      <c r="EB28" s="335"/>
      <c r="EC28" s="335"/>
      <c r="ED28" s="335"/>
      <c r="EE28" s="335"/>
      <c r="EF28" s="335"/>
      <c r="EG28" s="335"/>
      <c r="EH28" s="335"/>
      <c r="EI28" s="335"/>
      <c r="EJ28" s="335"/>
      <c r="EK28" s="335"/>
      <c r="EL28" s="335"/>
      <c r="EM28" s="335"/>
      <c r="EN28" s="335"/>
      <c r="EO28" s="335"/>
      <c r="EP28" s="335"/>
      <c r="EQ28" s="335"/>
      <c r="ER28" s="335"/>
      <c r="ES28" s="335"/>
      <c r="ET28" s="335"/>
      <c r="EU28" s="335"/>
      <c r="EV28" s="335"/>
      <c r="EW28" s="335"/>
      <c r="EX28" s="335"/>
      <c r="EY28" s="335"/>
      <c r="EZ28" s="335"/>
      <c r="FA28" s="335"/>
      <c r="FB28" s="335"/>
      <c r="FC28" s="335"/>
      <c r="FD28" s="335"/>
      <c r="FE28" s="335"/>
      <c r="FF28" s="335"/>
      <c r="FG28" s="335"/>
      <c r="FH28" s="335"/>
      <c r="FI28" s="335"/>
      <c r="FJ28" s="335"/>
      <c r="FK28" s="335"/>
      <c r="FL28" s="335"/>
      <c r="FM28" s="335"/>
      <c r="FN28" s="335"/>
      <c r="FO28" s="335"/>
      <c r="FP28" s="335"/>
      <c r="FQ28" s="335"/>
      <c r="FR28" s="335"/>
      <c r="FS28" s="335"/>
      <c r="FT28" s="335"/>
      <c r="FU28" s="335"/>
      <c r="FV28" s="335"/>
      <c r="FW28" s="335"/>
      <c r="FX28" s="335"/>
      <c r="FY28" s="335"/>
      <c r="FZ28" s="335"/>
      <c r="GA28" s="335"/>
      <c r="GB28" s="335"/>
      <c r="GC28" s="335"/>
      <c r="GD28" s="335"/>
      <c r="GE28" s="335"/>
      <c r="GF28" s="335"/>
      <c r="GG28" s="335"/>
      <c r="GH28" s="335"/>
      <c r="GI28" s="335"/>
      <c r="GJ28" s="335"/>
      <c r="GK28" s="335"/>
      <c r="GL28" s="335"/>
      <c r="GM28" s="335"/>
      <c r="GN28" s="335"/>
      <c r="GO28" s="335"/>
      <c r="GP28" s="335"/>
      <c r="GQ28" s="335"/>
      <c r="GR28" s="335"/>
      <c r="GS28" s="335"/>
      <c r="GT28" s="335"/>
      <c r="GU28" s="335"/>
      <c r="GV28" s="335"/>
      <c r="GW28" s="335"/>
      <c r="GX28" s="335"/>
      <c r="GY28" s="335"/>
      <c r="GZ28" s="335"/>
      <c r="HA28" s="335"/>
      <c r="HB28" s="335"/>
      <c r="HC28" s="335"/>
      <c r="HD28" s="335"/>
      <c r="HE28" s="335"/>
      <c r="HF28" s="335"/>
      <c r="HG28" s="335"/>
      <c r="HH28" s="335"/>
      <c r="HI28" s="335"/>
      <c r="HJ28" s="335"/>
      <c r="HK28" s="335"/>
      <c r="HL28" s="335"/>
      <c r="HM28" s="335"/>
    </row>
    <row r="29" spans="1:221" x14ac:dyDescent="0.25">
      <c r="A29" s="386" t="s">
        <v>80</v>
      </c>
      <c r="B29" s="335"/>
      <c r="C29" s="335"/>
      <c r="D29" s="390">
        <f>IF($C$17&gt;833000,$C$17-833000,0)</f>
        <v>0</v>
      </c>
      <c r="E29" s="363" t="s">
        <v>41</v>
      </c>
      <c r="F29" s="364" t="s">
        <v>8</v>
      </c>
      <c r="G29" s="388"/>
      <c r="H29" s="388"/>
      <c r="I29" s="388">
        <f>'Rider Rates'!$B$5</f>
        <v>1.7560000000000001E-4</v>
      </c>
      <c r="J29" s="389">
        <f t="shared" si="0"/>
        <v>1.7560000000000001E-4</v>
      </c>
      <c r="K29" s="366" t="s">
        <v>42</v>
      </c>
      <c r="L29" s="250"/>
      <c r="M29" s="250"/>
      <c r="N29" s="250">
        <f t="shared" si="1"/>
        <v>0</v>
      </c>
      <c r="O29" s="250">
        <f t="shared" si="2"/>
        <v>0</v>
      </c>
      <c r="P29" s="360">
        <f>'Rider Rates'!$D$4</f>
        <v>45657</v>
      </c>
      <c r="R29" s="382"/>
      <c r="S29" s="376"/>
      <c r="T29" s="377"/>
      <c r="U29" s="335"/>
      <c r="V29" s="378"/>
      <c r="W29" s="335"/>
      <c r="X29" s="335"/>
      <c r="Y29" s="335"/>
      <c r="Z29" s="335"/>
      <c r="AA29" s="335"/>
      <c r="AB29" s="335"/>
      <c r="AC29" s="335"/>
      <c r="AD29" s="335"/>
      <c r="AE29" s="335"/>
      <c r="AF29" s="335"/>
      <c r="AG29" s="335"/>
      <c r="AH29" s="335"/>
      <c r="AI29" s="335"/>
      <c r="AJ29" s="335"/>
      <c r="AK29" s="335"/>
      <c r="AL29" s="335"/>
      <c r="AM29" s="335"/>
      <c r="AN29" s="335"/>
      <c r="AO29" s="335"/>
      <c r="AP29" s="335"/>
      <c r="AQ29" s="335"/>
      <c r="AR29" s="335"/>
      <c r="AS29" s="335"/>
      <c r="AT29" s="335"/>
      <c r="AU29" s="335"/>
      <c r="AV29" s="335"/>
      <c r="AW29" s="335"/>
      <c r="AX29" s="335"/>
      <c r="AY29" s="335"/>
      <c r="AZ29" s="335"/>
      <c r="BA29" s="335"/>
      <c r="BB29" s="335"/>
      <c r="BC29" s="335"/>
      <c r="BD29" s="335"/>
      <c r="BE29" s="335"/>
      <c r="BF29" s="335"/>
      <c r="BG29" s="335"/>
      <c r="BH29" s="335"/>
      <c r="BI29" s="335"/>
      <c r="BJ29" s="335"/>
      <c r="BK29" s="335"/>
      <c r="BL29" s="335"/>
      <c r="BM29" s="335"/>
      <c r="BN29" s="335"/>
      <c r="BO29" s="335"/>
      <c r="BP29" s="335"/>
      <c r="BQ29" s="335"/>
      <c r="BR29" s="335"/>
      <c r="BS29" s="335"/>
      <c r="BT29" s="335"/>
      <c r="BU29" s="335"/>
      <c r="BV29" s="335"/>
      <c r="BW29" s="335"/>
      <c r="BX29" s="335"/>
      <c r="BY29" s="335"/>
      <c r="BZ29" s="335"/>
      <c r="CA29" s="335"/>
      <c r="CB29" s="335"/>
      <c r="CC29" s="335"/>
      <c r="CD29" s="335"/>
      <c r="CE29" s="335"/>
      <c r="CF29" s="335"/>
      <c r="CG29" s="335"/>
      <c r="CH29" s="335"/>
      <c r="CI29" s="335"/>
      <c r="CJ29" s="335"/>
      <c r="CK29" s="335"/>
      <c r="CL29" s="335"/>
      <c r="CM29" s="335"/>
      <c r="CN29" s="335"/>
      <c r="CO29" s="335"/>
      <c r="CP29" s="335"/>
      <c r="CQ29" s="335"/>
      <c r="CR29" s="335"/>
      <c r="CS29" s="335"/>
      <c r="CT29" s="335"/>
      <c r="CU29" s="335"/>
      <c r="CV29" s="335"/>
      <c r="CW29" s="335"/>
      <c r="CX29" s="335"/>
      <c r="CY29" s="335"/>
      <c r="CZ29" s="335"/>
      <c r="DA29" s="335"/>
      <c r="DB29" s="335"/>
      <c r="DC29" s="335"/>
      <c r="DD29" s="335"/>
      <c r="DE29" s="335"/>
      <c r="DF29" s="335"/>
      <c r="DG29" s="335"/>
      <c r="DH29" s="335"/>
      <c r="DI29" s="335"/>
      <c r="DJ29" s="335"/>
      <c r="DK29" s="335"/>
      <c r="DL29" s="335"/>
      <c r="DM29" s="335"/>
      <c r="DN29" s="335"/>
      <c r="DO29" s="335"/>
      <c r="DP29" s="335"/>
      <c r="DQ29" s="335"/>
      <c r="DR29" s="335"/>
      <c r="DS29" s="335"/>
      <c r="DT29" s="335"/>
      <c r="DU29" s="335"/>
      <c r="DV29" s="335"/>
      <c r="DW29" s="335"/>
      <c r="DX29" s="335"/>
      <c r="DY29" s="335"/>
      <c r="DZ29" s="335"/>
      <c r="EA29" s="335"/>
      <c r="EB29" s="335"/>
      <c r="EC29" s="335"/>
      <c r="ED29" s="335"/>
      <c r="EE29" s="335"/>
      <c r="EF29" s="335"/>
      <c r="EG29" s="335"/>
      <c r="EH29" s="335"/>
      <c r="EI29" s="335"/>
      <c r="EJ29" s="335"/>
      <c r="EK29" s="335"/>
      <c r="EL29" s="335"/>
      <c r="EM29" s="335"/>
      <c r="EN29" s="335"/>
      <c r="EO29" s="335"/>
      <c r="EP29" s="335"/>
      <c r="EQ29" s="335"/>
      <c r="ER29" s="335"/>
      <c r="ES29" s="335"/>
      <c r="ET29" s="335"/>
      <c r="EU29" s="335"/>
      <c r="EV29" s="335"/>
      <c r="EW29" s="335"/>
      <c r="EX29" s="335"/>
      <c r="EY29" s="335"/>
      <c r="EZ29" s="335"/>
      <c r="FA29" s="335"/>
      <c r="FB29" s="335"/>
      <c r="FC29" s="335"/>
      <c r="FD29" s="335"/>
      <c r="FE29" s="335"/>
      <c r="FF29" s="335"/>
      <c r="FG29" s="335"/>
      <c r="FH29" s="335"/>
      <c r="FI29" s="335"/>
      <c r="FJ29" s="335"/>
      <c r="FK29" s="335"/>
      <c r="FL29" s="335"/>
      <c r="FM29" s="335"/>
      <c r="FN29" s="335"/>
      <c r="FO29" s="335"/>
      <c r="FP29" s="335"/>
      <c r="FQ29" s="335"/>
      <c r="FR29" s="335"/>
      <c r="FS29" s="335"/>
      <c r="FT29" s="335"/>
      <c r="FU29" s="335"/>
      <c r="FV29" s="335"/>
      <c r="FW29" s="335"/>
      <c r="FX29" s="335"/>
      <c r="FY29" s="335"/>
      <c r="FZ29" s="335"/>
      <c r="GA29" s="335"/>
      <c r="GB29" s="335"/>
      <c r="GC29" s="335"/>
      <c r="GD29" s="335"/>
      <c r="GE29" s="335"/>
      <c r="GF29" s="335"/>
      <c r="GG29" s="335"/>
      <c r="GH29" s="335"/>
      <c r="GI29" s="335"/>
      <c r="GJ29" s="335"/>
      <c r="GK29" s="335"/>
      <c r="GL29" s="335"/>
      <c r="GM29" s="335"/>
      <c r="GN29" s="335"/>
      <c r="GO29" s="335"/>
      <c r="GP29" s="335"/>
      <c r="GQ29" s="335"/>
      <c r="GR29" s="335"/>
      <c r="GS29" s="335"/>
      <c r="GT29" s="335"/>
      <c r="GU29" s="335"/>
      <c r="GV29" s="335"/>
      <c r="GW29" s="335"/>
      <c r="GX29" s="335"/>
      <c r="GY29" s="335"/>
      <c r="GZ29" s="335"/>
      <c r="HA29" s="335"/>
      <c r="HB29" s="335"/>
      <c r="HC29" s="335"/>
      <c r="HD29" s="335"/>
      <c r="HE29" s="335"/>
      <c r="HF29" s="335"/>
      <c r="HG29" s="335"/>
      <c r="HH29" s="335"/>
      <c r="HI29" s="335"/>
      <c r="HJ29" s="335"/>
      <c r="HK29" s="335"/>
      <c r="HL29" s="335"/>
      <c r="HM29" s="335"/>
    </row>
    <row r="30" spans="1:221" x14ac:dyDescent="0.25">
      <c r="A30" s="386" t="s">
        <v>97</v>
      </c>
      <c r="B30" s="335"/>
      <c r="C30" s="335"/>
      <c r="D30" s="362">
        <f>IF($C$17&lt;0,0,IF($C$17&gt;2000,2000,$C$17))</f>
        <v>0</v>
      </c>
      <c r="E30" s="363" t="s">
        <v>41</v>
      </c>
      <c r="F30" s="364" t="s">
        <v>8</v>
      </c>
      <c r="G30" s="388"/>
      <c r="H30" s="388"/>
      <c r="I30" s="391">
        <f>'Rider Rates'!$B$8</f>
        <v>4.6499999999999996E-3</v>
      </c>
      <c r="J30" s="391">
        <f t="shared" si="0"/>
        <v>4.6499999999999996E-3</v>
      </c>
      <c r="K30" s="366" t="s">
        <v>42</v>
      </c>
      <c r="L30" s="250"/>
      <c r="M30" s="250"/>
      <c r="N30" s="250">
        <f t="shared" si="1"/>
        <v>0</v>
      </c>
      <c r="O30" s="250">
        <f t="shared" si="2"/>
        <v>0</v>
      </c>
      <c r="P30" s="360">
        <f>'Rider Rates'!$D$7</f>
        <v>44531</v>
      </c>
      <c r="R30" s="382"/>
      <c r="S30" s="376"/>
      <c r="T30" s="377"/>
      <c r="U30" s="335"/>
      <c r="V30" s="378"/>
      <c r="W30" s="335"/>
      <c r="X30" s="335"/>
      <c r="Y30" s="335"/>
      <c r="Z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c r="AZ30" s="335"/>
      <c r="BA30" s="335"/>
      <c r="BB30" s="335"/>
      <c r="BC30" s="335"/>
      <c r="BD30" s="335"/>
      <c r="BE30" s="335"/>
      <c r="BF30" s="335"/>
      <c r="BG30" s="335"/>
      <c r="BH30" s="335"/>
      <c r="BI30" s="335"/>
      <c r="BJ30" s="335"/>
      <c r="BK30" s="335"/>
      <c r="BL30" s="335"/>
      <c r="BM30" s="335"/>
      <c r="BN30" s="335"/>
      <c r="BO30" s="335"/>
      <c r="BP30" s="335"/>
      <c r="BQ30" s="335"/>
      <c r="BR30" s="335"/>
      <c r="BS30" s="335"/>
      <c r="BT30" s="335"/>
      <c r="BU30" s="335"/>
      <c r="BV30" s="335"/>
      <c r="BW30" s="335"/>
      <c r="BX30" s="335"/>
      <c r="BY30" s="335"/>
      <c r="BZ30" s="335"/>
      <c r="CA30" s="335"/>
      <c r="CB30" s="335"/>
      <c r="CC30" s="335"/>
      <c r="CD30" s="335"/>
      <c r="CE30" s="335"/>
      <c r="CF30" s="335"/>
      <c r="CG30" s="335"/>
      <c r="CH30" s="335"/>
      <c r="CI30" s="335"/>
      <c r="CJ30" s="335"/>
      <c r="CK30" s="335"/>
      <c r="CL30" s="335"/>
      <c r="CM30" s="335"/>
      <c r="CN30" s="335"/>
      <c r="CO30" s="335"/>
      <c r="CP30" s="335"/>
      <c r="CQ30" s="335"/>
      <c r="CR30" s="335"/>
      <c r="CS30" s="335"/>
      <c r="CT30" s="335"/>
      <c r="CU30" s="335"/>
      <c r="CV30" s="335"/>
      <c r="CW30" s="335"/>
      <c r="CX30" s="335"/>
      <c r="CY30" s="335"/>
      <c r="CZ30" s="335"/>
      <c r="DA30" s="335"/>
      <c r="DB30" s="335"/>
      <c r="DC30" s="335"/>
      <c r="DD30" s="335"/>
      <c r="DE30" s="335"/>
      <c r="DF30" s="335"/>
      <c r="DG30" s="335"/>
      <c r="DH30" s="335"/>
      <c r="DI30" s="335"/>
      <c r="DJ30" s="335"/>
      <c r="DK30" s="335"/>
      <c r="DL30" s="335"/>
      <c r="DM30" s="335"/>
      <c r="DN30" s="335"/>
      <c r="DO30" s="335"/>
      <c r="DP30" s="335"/>
      <c r="DQ30" s="335"/>
      <c r="DR30" s="335"/>
      <c r="DS30" s="335"/>
      <c r="DT30" s="335"/>
      <c r="DU30" s="335"/>
      <c r="DV30" s="335"/>
      <c r="DW30" s="335"/>
      <c r="DX30" s="335"/>
      <c r="DY30" s="335"/>
      <c r="DZ30" s="335"/>
      <c r="EA30" s="335"/>
      <c r="EB30" s="335"/>
      <c r="EC30" s="335"/>
      <c r="ED30" s="335"/>
      <c r="EE30" s="335"/>
      <c r="EF30" s="335"/>
      <c r="EG30" s="335"/>
      <c r="EH30" s="335"/>
      <c r="EI30" s="335"/>
      <c r="EJ30" s="335"/>
      <c r="EK30" s="335"/>
      <c r="EL30" s="335"/>
      <c r="EM30" s="335"/>
      <c r="EN30" s="335"/>
      <c r="EO30" s="335"/>
      <c r="EP30" s="335"/>
      <c r="EQ30" s="335"/>
      <c r="ER30" s="335"/>
      <c r="ES30" s="335"/>
      <c r="ET30" s="335"/>
      <c r="EU30" s="335"/>
      <c r="EV30" s="335"/>
      <c r="EW30" s="335"/>
      <c r="EX30" s="335"/>
      <c r="EY30" s="335"/>
      <c r="EZ30" s="335"/>
      <c r="FA30" s="335"/>
      <c r="FB30" s="335"/>
      <c r="FC30" s="335"/>
      <c r="FD30" s="335"/>
      <c r="FE30" s="335"/>
      <c r="FF30" s="335"/>
      <c r="FG30" s="335"/>
      <c r="FH30" s="335"/>
      <c r="FI30" s="335"/>
      <c r="FJ30" s="335"/>
      <c r="FK30" s="335"/>
      <c r="FL30" s="335"/>
      <c r="FM30" s="335"/>
      <c r="FN30" s="335"/>
      <c r="FO30" s="335"/>
      <c r="FP30" s="335"/>
      <c r="FQ30" s="335"/>
      <c r="FR30" s="335"/>
      <c r="FS30" s="335"/>
      <c r="FT30" s="335"/>
      <c r="FU30" s="335"/>
      <c r="FV30" s="335"/>
      <c r="FW30" s="335"/>
      <c r="FX30" s="335"/>
      <c r="FY30" s="335"/>
      <c r="FZ30" s="335"/>
      <c r="GA30" s="335"/>
      <c r="GB30" s="335"/>
      <c r="GC30" s="335"/>
      <c r="GD30" s="335"/>
      <c r="GE30" s="335"/>
      <c r="GF30" s="335"/>
      <c r="GG30" s="335"/>
      <c r="GH30" s="335"/>
      <c r="GI30" s="335"/>
      <c r="GJ30" s="335"/>
      <c r="GK30" s="335"/>
      <c r="GL30" s="335"/>
      <c r="GM30" s="335"/>
      <c r="GN30" s="335"/>
      <c r="GO30" s="335"/>
      <c r="GP30" s="335"/>
      <c r="GQ30" s="335"/>
      <c r="GR30" s="335"/>
      <c r="GS30" s="335"/>
      <c r="GT30" s="335"/>
      <c r="GU30" s="335"/>
      <c r="GV30" s="335"/>
      <c r="GW30" s="335"/>
      <c r="GX30" s="335"/>
      <c r="GY30" s="335"/>
      <c r="GZ30" s="335"/>
      <c r="HA30" s="335"/>
      <c r="HB30" s="335"/>
      <c r="HC30" s="335"/>
      <c r="HD30" s="335"/>
      <c r="HE30" s="335"/>
      <c r="HF30" s="335"/>
      <c r="HG30" s="335"/>
      <c r="HH30" s="335"/>
      <c r="HI30" s="335"/>
      <c r="HJ30" s="335"/>
      <c r="HK30" s="335"/>
      <c r="HL30" s="335"/>
      <c r="HM30" s="335"/>
    </row>
    <row r="31" spans="1:221" x14ac:dyDescent="0.25">
      <c r="A31" s="386" t="s">
        <v>98</v>
      </c>
      <c r="B31" s="335"/>
      <c r="C31" s="335"/>
      <c r="D31" s="362">
        <f>IF($C$17&lt;=2000,0,IF($C$17=0,0,IF($C$17-2000&gt;13000,13000,$C$17-2000)))</f>
        <v>0</v>
      </c>
      <c r="E31" s="363" t="s">
        <v>41</v>
      </c>
      <c r="F31" s="364" t="s">
        <v>8</v>
      </c>
      <c r="G31" s="388"/>
      <c r="H31" s="388"/>
      <c r="I31" s="391">
        <f>'Rider Rates'!$B$9</f>
        <v>4.1900000000000001E-3</v>
      </c>
      <c r="J31" s="391">
        <f t="shared" si="0"/>
        <v>4.1900000000000001E-3</v>
      </c>
      <c r="K31" s="366" t="s">
        <v>42</v>
      </c>
      <c r="L31" s="250"/>
      <c r="M31" s="250"/>
      <c r="N31" s="250">
        <f t="shared" si="1"/>
        <v>0</v>
      </c>
      <c r="O31" s="250">
        <f t="shared" si="2"/>
        <v>0</v>
      </c>
      <c r="P31" s="360">
        <f>'Rider Rates'!$D$7</f>
        <v>44531</v>
      </c>
      <c r="R31" s="382"/>
      <c r="S31" s="376"/>
      <c r="T31" s="377"/>
      <c r="U31" s="335"/>
      <c r="V31" s="378"/>
      <c r="W31" s="335"/>
      <c r="X31" s="335"/>
      <c r="Y31" s="335"/>
      <c r="Z31" s="335"/>
      <c r="AA31" s="335"/>
      <c r="AB31" s="335"/>
      <c r="AC31" s="335"/>
      <c r="AD31" s="335"/>
      <c r="AE31" s="335"/>
      <c r="AF31" s="335"/>
      <c r="AG31" s="335"/>
      <c r="AH31" s="335"/>
      <c r="AI31" s="335"/>
      <c r="AJ31" s="335"/>
      <c r="AK31" s="335"/>
      <c r="AL31" s="335"/>
      <c r="AM31" s="335"/>
      <c r="AN31" s="335"/>
      <c r="AO31" s="335"/>
      <c r="AP31" s="335"/>
      <c r="AQ31" s="335"/>
      <c r="AR31" s="335"/>
      <c r="AS31" s="335"/>
      <c r="AT31" s="335"/>
      <c r="AU31" s="335"/>
      <c r="AV31" s="335"/>
      <c r="AW31" s="335"/>
      <c r="AX31" s="335"/>
      <c r="AY31" s="335"/>
      <c r="AZ31" s="335"/>
      <c r="BA31" s="335"/>
      <c r="BB31" s="335"/>
      <c r="BC31" s="335"/>
      <c r="BD31" s="335"/>
      <c r="BE31" s="335"/>
      <c r="BF31" s="335"/>
      <c r="BG31" s="335"/>
      <c r="BH31" s="335"/>
      <c r="BI31" s="335"/>
      <c r="BJ31" s="335"/>
      <c r="BK31" s="335"/>
      <c r="BL31" s="335"/>
      <c r="BM31" s="335"/>
      <c r="BN31" s="335"/>
      <c r="BO31" s="335"/>
      <c r="BP31" s="335"/>
      <c r="BQ31" s="335"/>
      <c r="BR31" s="335"/>
      <c r="BS31" s="335"/>
      <c r="BT31" s="335"/>
      <c r="BU31" s="335"/>
      <c r="BV31" s="335"/>
      <c r="BW31" s="335"/>
      <c r="BX31" s="335"/>
      <c r="BY31" s="335"/>
      <c r="BZ31" s="335"/>
      <c r="CA31" s="335"/>
      <c r="CB31" s="335"/>
      <c r="CC31" s="335"/>
      <c r="CD31" s="335"/>
      <c r="CE31" s="335"/>
      <c r="CF31" s="335"/>
      <c r="CG31" s="335"/>
      <c r="CH31" s="335"/>
      <c r="CI31" s="335"/>
      <c r="CJ31" s="335"/>
      <c r="CK31" s="335"/>
      <c r="CL31" s="335"/>
      <c r="CM31" s="335"/>
      <c r="CN31" s="335"/>
      <c r="CO31" s="335"/>
      <c r="CP31" s="335"/>
      <c r="CQ31" s="335"/>
      <c r="CR31" s="335"/>
      <c r="CS31" s="335"/>
      <c r="CT31" s="335"/>
      <c r="CU31" s="335"/>
      <c r="CV31" s="335"/>
      <c r="CW31" s="335"/>
      <c r="CX31" s="335"/>
      <c r="CY31" s="335"/>
      <c r="CZ31" s="335"/>
      <c r="DA31" s="335"/>
      <c r="DB31" s="335"/>
      <c r="DC31" s="335"/>
      <c r="DD31" s="335"/>
      <c r="DE31" s="335"/>
      <c r="DF31" s="335"/>
      <c r="DG31" s="335"/>
      <c r="DH31" s="335"/>
      <c r="DI31" s="335"/>
      <c r="DJ31" s="335"/>
      <c r="DK31" s="335"/>
      <c r="DL31" s="335"/>
      <c r="DM31" s="335"/>
      <c r="DN31" s="335"/>
      <c r="DO31" s="335"/>
      <c r="DP31" s="335"/>
      <c r="DQ31" s="335"/>
      <c r="DR31" s="335"/>
      <c r="DS31" s="335"/>
      <c r="DT31" s="335"/>
      <c r="DU31" s="335"/>
      <c r="DV31" s="335"/>
      <c r="DW31" s="335"/>
      <c r="DX31" s="335"/>
      <c r="DY31" s="335"/>
      <c r="DZ31" s="335"/>
      <c r="EA31" s="335"/>
      <c r="EB31" s="335"/>
      <c r="EC31" s="335"/>
      <c r="ED31" s="335"/>
      <c r="EE31" s="335"/>
      <c r="EF31" s="335"/>
      <c r="EG31" s="335"/>
      <c r="EH31" s="335"/>
      <c r="EI31" s="335"/>
      <c r="EJ31" s="335"/>
      <c r="EK31" s="335"/>
      <c r="EL31" s="335"/>
      <c r="EM31" s="335"/>
      <c r="EN31" s="335"/>
      <c r="EO31" s="335"/>
      <c r="EP31" s="335"/>
      <c r="EQ31" s="335"/>
      <c r="ER31" s="335"/>
      <c r="ES31" s="335"/>
      <c r="ET31" s="335"/>
      <c r="EU31" s="335"/>
      <c r="EV31" s="335"/>
      <c r="EW31" s="335"/>
      <c r="EX31" s="335"/>
      <c r="EY31" s="335"/>
      <c r="EZ31" s="335"/>
      <c r="FA31" s="335"/>
      <c r="FB31" s="335"/>
      <c r="FC31" s="335"/>
      <c r="FD31" s="335"/>
      <c r="FE31" s="335"/>
      <c r="FF31" s="335"/>
      <c r="FG31" s="335"/>
      <c r="FH31" s="335"/>
      <c r="FI31" s="335"/>
      <c r="FJ31" s="335"/>
      <c r="FK31" s="335"/>
      <c r="FL31" s="335"/>
      <c r="FM31" s="335"/>
      <c r="FN31" s="335"/>
      <c r="FO31" s="335"/>
      <c r="FP31" s="335"/>
      <c r="FQ31" s="335"/>
      <c r="FR31" s="335"/>
      <c r="FS31" s="335"/>
      <c r="FT31" s="335"/>
      <c r="FU31" s="335"/>
      <c r="FV31" s="335"/>
      <c r="FW31" s="335"/>
      <c r="FX31" s="335"/>
      <c r="FY31" s="335"/>
      <c r="FZ31" s="335"/>
      <c r="GA31" s="335"/>
      <c r="GB31" s="335"/>
      <c r="GC31" s="335"/>
      <c r="GD31" s="335"/>
      <c r="GE31" s="335"/>
      <c r="GF31" s="335"/>
      <c r="GG31" s="335"/>
      <c r="GH31" s="335"/>
      <c r="GI31" s="335"/>
      <c r="GJ31" s="335"/>
      <c r="GK31" s="335"/>
      <c r="GL31" s="335"/>
      <c r="GM31" s="335"/>
      <c r="GN31" s="335"/>
      <c r="GO31" s="335"/>
      <c r="GP31" s="335"/>
      <c r="GQ31" s="335"/>
      <c r="GR31" s="335"/>
      <c r="GS31" s="335"/>
      <c r="GT31" s="335"/>
      <c r="GU31" s="335"/>
      <c r="GV31" s="335"/>
      <c r="GW31" s="335"/>
      <c r="GX31" s="335"/>
      <c r="GY31" s="335"/>
      <c r="GZ31" s="335"/>
      <c r="HA31" s="335"/>
      <c r="HB31" s="335"/>
      <c r="HC31" s="335"/>
      <c r="HD31" s="335"/>
      <c r="HE31" s="335"/>
      <c r="HF31" s="335"/>
      <c r="HG31" s="335"/>
      <c r="HH31" s="335"/>
      <c r="HI31" s="335"/>
      <c r="HJ31" s="335"/>
      <c r="HK31" s="335"/>
      <c r="HL31" s="335"/>
      <c r="HM31" s="335"/>
    </row>
    <row r="32" spans="1:221" x14ac:dyDescent="0.25">
      <c r="A32" s="386" t="s">
        <v>99</v>
      </c>
      <c r="B32" s="335"/>
      <c r="C32" s="335"/>
      <c r="D32" s="362">
        <f>IF($C$17=0,0,IF($C$17-15000&gt;=0,$C$17-15000,0))</f>
        <v>0</v>
      </c>
      <c r="E32" s="363" t="s">
        <v>41</v>
      </c>
      <c r="F32" s="364" t="s">
        <v>8</v>
      </c>
      <c r="G32" s="388"/>
      <c r="H32" s="388"/>
      <c r="I32" s="391">
        <f>'Rider Rates'!$B$10</f>
        <v>3.63E-3</v>
      </c>
      <c r="J32" s="391">
        <f t="shared" si="0"/>
        <v>3.63E-3</v>
      </c>
      <c r="K32" s="366" t="s">
        <v>42</v>
      </c>
      <c r="L32" s="250"/>
      <c r="M32" s="250"/>
      <c r="N32" s="250">
        <f t="shared" si="1"/>
        <v>0</v>
      </c>
      <c r="O32" s="250">
        <f t="shared" si="2"/>
        <v>0</v>
      </c>
      <c r="P32" s="360">
        <f>'Rider Rates'!$D$7</f>
        <v>44531</v>
      </c>
      <c r="R32" s="382"/>
      <c r="S32" s="376"/>
      <c r="T32" s="377"/>
      <c r="U32" s="335"/>
      <c r="V32" s="378"/>
      <c r="W32" s="335"/>
      <c r="X32" s="335"/>
      <c r="Y32" s="335"/>
      <c r="Z32" s="335"/>
      <c r="AA32" s="335"/>
      <c r="AB32" s="335"/>
      <c r="AC32" s="335"/>
      <c r="AD32" s="335"/>
      <c r="AE32" s="335"/>
      <c r="AF32" s="335"/>
      <c r="AG32" s="335"/>
      <c r="AH32" s="335"/>
      <c r="AI32" s="335"/>
      <c r="AJ32" s="335"/>
      <c r="AK32" s="335"/>
      <c r="AL32" s="335"/>
      <c r="AM32" s="335"/>
      <c r="AN32" s="335"/>
      <c r="AO32" s="335"/>
      <c r="AP32" s="335"/>
      <c r="AQ32" s="335"/>
      <c r="AR32" s="335"/>
      <c r="AS32" s="335"/>
      <c r="AT32" s="335"/>
      <c r="AU32" s="335"/>
      <c r="AV32" s="335"/>
      <c r="AW32" s="335"/>
      <c r="AX32" s="335"/>
      <c r="AY32" s="335"/>
      <c r="AZ32" s="335"/>
      <c r="BA32" s="335"/>
      <c r="BB32" s="335"/>
      <c r="BC32" s="335"/>
      <c r="BD32" s="335"/>
      <c r="BE32" s="335"/>
      <c r="BF32" s="335"/>
      <c r="BG32" s="335"/>
      <c r="BH32" s="335"/>
      <c r="BI32" s="335"/>
      <c r="BJ32" s="335"/>
      <c r="BK32" s="335"/>
      <c r="BL32" s="335"/>
      <c r="BM32" s="335"/>
      <c r="BN32" s="335"/>
      <c r="BO32" s="335"/>
      <c r="BP32" s="335"/>
      <c r="BQ32" s="335"/>
      <c r="BR32" s="335"/>
      <c r="BS32" s="335"/>
      <c r="BT32" s="335"/>
      <c r="BU32" s="335"/>
      <c r="BV32" s="335"/>
      <c r="BW32" s="335"/>
      <c r="BX32" s="335"/>
      <c r="BY32" s="335"/>
      <c r="BZ32" s="335"/>
      <c r="CA32" s="335"/>
      <c r="CB32" s="335"/>
      <c r="CC32" s="335"/>
      <c r="CD32" s="335"/>
      <c r="CE32" s="335"/>
      <c r="CF32" s="335"/>
      <c r="CG32" s="335"/>
      <c r="CH32" s="335"/>
      <c r="CI32" s="335"/>
      <c r="CJ32" s="335"/>
      <c r="CK32" s="335"/>
      <c r="CL32" s="335"/>
      <c r="CM32" s="335"/>
      <c r="CN32" s="335"/>
      <c r="CO32" s="335"/>
      <c r="CP32" s="335"/>
      <c r="CQ32" s="335"/>
      <c r="CR32" s="335"/>
      <c r="CS32" s="335"/>
      <c r="CT32" s="335"/>
      <c r="CU32" s="335"/>
      <c r="CV32" s="335"/>
      <c r="CW32" s="335"/>
      <c r="CX32" s="335"/>
      <c r="CY32" s="335"/>
      <c r="CZ32" s="335"/>
      <c r="DA32" s="335"/>
      <c r="DB32" s="335"/>
      <c r="DC32" s="335"/>
      <c r="DD32" s="335"/>
      <c r="DE32" s="335"/>
      <c r="DF32" s="335"/>
      <c r="DG32" s="335"/>
      <c r="DH32" s="335"/>
      <c r="DI32" s="335"/>
      <c r="DJ32" s="335"/>
      <c r="DK32" s="335"/>
      <c r="DL32" s="335"/>
      <c r="DM32" s="335"/>
      <c r="DN32" s="335"/>
      <c r="DO32" s="335"/>
      <c r="DP32" s="335"/>
      <c r="DQ32" s="335"/>
      <c r="DR32" s="335"/>
      <c r="DS32" s="335"/>
      <c r="DT32" s="335"/>
      <c r="DU32" s="335"/>
      <c r="DV32" s="335"/>
      <c r="DW32" s="335"/>
      <c r="DX32" s="335"/>
      <c r="DY32" s="335"/>
      <c r="DZ32" s="335"/>
      <c r="EA32" s="335"/>
      <c r="EB32" s="335"/>
      <c r="EC32" s="335"/>
      <c r="ED32" s="335"/>
      <c r="EE32" s="335"/>
      <c r="EF32" s="335"/>
      <c r="EG32" s="335"/>
      <c r="EH32" s="335"/>
      <c r="EI32" s="335"/>
      <c r="EJ32" s="335"/>
      <c r="EK32" s="335"/>
      <c r="EL32" s="335"/>
      <c r="EM32" s="335"/>
      <c r="EN32" s="335"/>
      <c r="EO32" s="335"/>
      <c r="EP32" s="335"/>
      <c r="EQ32" s="335"/>
      <c r="ER32" s="335"/>
      <c r="ES32" s="335"/>
      <c r="ET32" s="335"/>
      <c r="EU32" s="335"/>
      <c r="EV32" s="335"/>
      <c r="EW32" s="335"/>
      <c r="EX32" s="335"/>
      <c r="EY32" s="335"/>
      <c r="EZ32" s="335"/>
      <c r="FA32" s="335"/>
      <c r="FB32" s="335"/>
      <c r="FC32" s="335"/>
      <c r="FD32" s="335"/>
      <c r="FE32" s="335"/>
      <c r="FF32" s="335"/>
      <c r="FG32" s="335"/>
      <c r="FH32" s="335"/>
      <c r="FI32" s="335"/>
      <c r="FJ32" s="335"/>
      <c r="FK32" s="335"/>
      <c r="FL32" s="335"/>
      <c r="FM32" s="335"/>
      <c r="FN32" s="335"/>
      <c r="FO32" s="335"/>
      <c r="FP32" s="335"/>
      <c r="FQ32" s="335"/>
      <c r="FR32" s="335"/>
      <c r="FS32" s="335"/>
      <c r="FT32" s="335"/>
      <c r="FU32" s="335"/>
      <c r="FV32" s="335"/>
      <c r="FW32" s="335"/>
      <c r="FX32" s="335"/>
      <c r="FY32" s="335"/>
      <c r="FZ32" s="335"/>
      <c r="GA32" s="335"/>
      <c r="GB32" s="335"/>
      <c r="GC32" s="335"/>
      <c r="GD32" s="335"/>
      <c r="GE32" s="335"/>
      <c r="GF32" s="335"/>
      <c r="GG32" s="335"/>
      <c r="GH32" s="335"/>
      <c r="GI32" s="335"/>
      <c r="GJ32" s="335"/>
      <c r="GK32" s="335"/>
      <c r="GL32" s="335"/>
      <c r="GM32" s="335"/>
      <c r="GN32" s="335"/>
      <c r="GO32" s="335"/>
      <c r="GP32" s="335"/>
      <c r="GQ32" s="335"/>
      <c r="GR32" s="335"/>
      <c r="GS32" s="335"/>
      <c r="GT32" s="335"/>
      <c r="GU32" s="335"/>
      <c r="GV32" s="335"/>
      <c r="GW32" s="335"/>
      <c r="GX32" s="335"/>
      <c r="GY32" s="335"/>
      <c r="GZ32" s="335"/>
      <c r="HA32" s="335"/>
      <c r="HB32" s="335"/>
      <c r="HC32" s="335"/>
      <c r="HD32" s="335"/>
      <c r="HE32" s="335"/>
      <c r="HF32" s="335"/>
      <c r="HG32" s="335"/>
      <c r="HH32" s="335"/>
      <c r="HI32" s="335"/>
      <c r="HJ32" s="335"/>
      <c r="HK32" s="335"/>
      <c r="HL32" s="335"/>
      <c r="HM32" s="335"/>
    </row>
    <row r="33" spans="1:221" x14ac:dyDescent="0.25">
      <c r="A33" s="386" t="s">
        <v>114</v>
      </c>
      <c r="B33" s="335"/>
      <c r="C33" s="335"/>
      <c r="D33" s="392">
        <f>$N$24</f>
        <v>10</v>
      </c>
      <c r="E33" s="363" t="s">
        <v>122</v>
      </c>
      <c r="F33" s="364" t="s">
        <v>8</v>
      </c>
      <c r="G33" s="388"/>
      <c r="H33" s="388"/>
      <c r="I33" s="393">
        <f>'Rider Rates'!$B$12</f>
        <v>0</v>
      </c>
      <c r="J33" s="393">
        <f t="shared" si="0"/>
        <v>0</v>
      </c>
      <c r="K33" s="366"/>
      <c r="L33" s="250"/>
      <c r="M33" s="250"/>
      <c r="N33" s="250">
        <f t="shared" si="1"/>
        <v>0</v>
      </c>
      <c r="O33" s="250">
        <f t="shared" si="2"/>
        <v>0</v>
      </c>
      <c r="P33" s="360">
        <f>'Rider Rates'!$D$12</f>
        <v>44531</v>
      </c>
      <c r="R33" s="382"/>
      <c r="S33" s="376"/>
      <c r="T33" s="377"/>
      <c r="U33" s="335"/>
      <c r="V33" s="378"/>
      <c r="W33" s="335"/>
      <c r="X33" s="335"/>
      <c r="Y33" s="335"/>
      <c r="Z33" s="335"/>
      <c r="AA33" s="335"/>
      <c r="AB33" s="335"/>
      <c r="AC33" s="335"/>
      <c r="AD33" s="335"/>
      <c r="AE33" s="335"/>
      <c r="AF33" s="335"/>
      <c r="AG33" s="335"/>
      <c r="AH33" s="335"/>
      <c r="AI33" s="335"/>
      <c r="AJ33" s="335"/>
      <c r="AK33" s="335"/>
      <c r="AL33" s="335"/>
      <c r="AM33" s="335"/>
      <c r="AN33" s="335"/>
      <c r="AO33" s="335"/>
      <c r="AP33" s="335"/>
      <c r="AQ33" s="335"/>
      <c r="AR33" s="335"/>
      <c r="AS33" s="335"/>
      <c r="AT33" s="335"/>
      <c r="AU33" s="335"/>
      <c r="AV33" s="335"/>
      <c r="AW33" s="335"/>
      <c r="AX33" s="335"/>
      <c r="AY33" s="335"/>
      <c r="AZ33" s="335"/>
      <c r="BA33" s="335"/>
      <c r="BB33" s="335"/>
      <c r="BC33" s="335"/>
      <c r="BD33" s="335"/>
      <c r="BE33" s="335"/>
      <c r="BF33" s="335"/>
      <c r="BG33" s="335"/>
      <c r="BH33" s="335"/>
      <c r="BI33" s="335"/>
      <c r="BJ33" s="335"/>
      <c r="BK33" s="335"/>
      <c r="BL33" s="335"/>
      <c r="BM33" s="335"/>
      <c r="BN33" s="335"/>
      <c r="BO33" s="335"/>
      <c r="BP33" s="335"/>
      <c r="BQ33" s="335"/>
      <c r="BR33" s="335"/>
      <c r="BS33" s="335"/>
      <c r="BT33" s="335"/>
      <c r="BU33" s="335"/>
      <c r="BV33" s="335"/>
      <c r="BW33" s="335"/>
      <c r="BX33" s="335"/>
      <c r="BY33" s="335"/>
      <c r="BZ33" s="335"/>
      <c r="CA33" s="335"/>
      <c r="CB33" s="335"/>
      <c r="CC33" s="335"/>
      <c r="CD33" s="335"/>
      <c r="CE33" s="335"/>
      <c r="CF33" s="335"/>
      <c r="CG33" s="335"/>
      <c r="CH33" s="335"/>
      <c r="CI33" s="335"/>
      <c r="CJ33" s="335"/>
      <c r="CK33" s="335"/>
      <c r="CL33" s="335"/>
      <c r="CM33" s="335"/>
      <c r="CN33" s="335"/>
      <c r="CO33" s="335"/>
      <c r="CP33" s="335"/>
      <c r="CQ33" s="335"/>
      <c r="CR33" s="335"/>
      <c r="CS33" s="335"/>
      <c r="CT33" s="335"/>
      <c r="CU33" s="335"/>
      <c r="CV33" s="335"/>
      <c r="CW33" s="335"/>
      <c r="CX33" s="335"/>
      <c r="CY33" s="335"/>
      <c r="CZ33" s="335"/>
      <c r="DA33" s="335"/>
      <c r="DB33" s="335"/>
      <c r="DC33" s="335"/>
      <c r="DD33" s="335"/>
      <c r="DE33" s="335"/>
      <c r="DF33" s="335"/>
      <c r="DG33" s="335"/>
      <c r="DH33" s="335"/>
      <c r="DI33" s="335"/>
      <c r="DJ33" s="335"/>
      <c r="DK33" s="335"/>
      <c r="DL33" s="335"/>
      <c r="DM33" s="335"/>
      <c r="DN33" s="335"/>
      <c r="DO33" s="335"/>
      <c r="DP33" s="335"/>
      <c r="DQ33" s="335"/>
      <c r="DR33" s="335"/>
      <c r="DS33" s="335"/>
      <c r="DT33" s="335"/>
      <c r="DU33" s="335"/>
      <c r="DV33" s="335"/>
      <c r="DW33" s="335"/>
      <c r="DX33" s="335"/>
      <c r="DY33" s="335"/>
      <c r="DZ33" s="335"/>
      <c r="EA33" s="335"/>
      <c r="EB33" s="335"/>
      <c r="EC33" s="335"/>
      <c r="ED33" s="335"/>
      <c r="EE33" s="335"/>
      <c r="EF33" s="335"/>
      <c r="EG33" s="335"/>
      <c r="EH33" s="335"/>
      <c r="EI33" s="335"/>
      <c r="EJ33" s="335"/>
      <c r="EK33" s="335"/>
      <c r="EL33" s="335"/>
      <c r="EM33" s="335"/>
      <c r="EN33" s="335"/>
      <c r="EO33" s="335"/>
      <c r="EP33" s="335"/>
      <c r="EQ33" s="335"/>
      <c r="ER33" s="335"/>
      <c r="ES33" s="335"/>
      <c r="ET33" s="335"/>
      <c r="EU33" s="335"/>
      <c r="EV33" s="335"/>
      <c r="EW33" s="335"/>
      <c r="EX33" s="335"/>
      <c r="EY33" s="335"/>
      <c r="EZ33" s="335"/>
      <c r="FA33" s="335"/>
      <c r="FB33" s="335"/>
      <c r="FC33" s="335"/>
      <c r="FD33" s="335"/>
      <c r="FE33" s="335"/>
      <c r="FF33" s="335"/>
      <c r="FG33" s="335"/>
      <c r="FH33" s="335"/>
      <c r="FI33" s="335"/>
      <c r="FJ33" s="335"/>
      <c r="FK33" s="335"/>
      <c r="FL33" s="335"/>
      <c r="FM33" s="335"/>
      <c r="FN33" s="335"/>
      <c r="FO33" s="335"/>
      <c r="FP33" s="335"/>
      <c r="FQ33" s="335"/>
      <c r="FR33" s="335"/>
      <c r="FS33" s="335"/>
      <c r="FT33" s="335"/>
      <c r="FU33" s="335"/>
      <c r="FV33" s="335"/>
      <c r="FW33" s="335"/>
      <c r="FX33" s="335"/>
      <c r="FY33" s="335"/>
      <c r="FZ33" s="335"/>
      <c r="GA33" s="335"/>
      <c r="GB33" s="335"/>
      <c r="GC33" s="335"/>
      <c r="GD33" s="335"/>
      <c r="GE33" s="335"/>
      <c r="GF33" s="335"/>
      <c r="GG33" s="335"/>
      <c r="GH33" s="335"/>
      <c r="GI33" s="335"/>
      <c r="GJ33" s="335"/>
      <c r="GK33" s="335"/>
      <c r="GL33" s="335"/>
      <c r="GM33" s="335"/>
      <c r="GN33" s="335"/>
      <c r="GO33" s="335"/>
      <c r="GP33" s="335"/>
      <c r="GQ33" s="335"/>
      <c r="GR33" s="335"/>
      <c r="GS33" s="335"/>
      <c r="GT33" s="335"/>
      <c r="GU33" s="335"/>
      <c r="GV33" s="335"/>
      <c r="GW33" s="335"/>
      <c r="GX33" s="335"/>
      <c r="GY33" s="335"/>
      <c r="GZ33" s="335"/>
      <c r="HA33" s="335"/>
      <c r="HB33" s="335"/>
      <c r="HC33" s="335"/>
      <c r="HD33" s="335"/>
      <c r="HE33" s="335"/>
      <c r="HF33" s="335"/>
      <c r="HG33" s="335"/>
      <c r="HH33" s="335"/>
      <c r="HI33" s="335"/>
      <c r="HJ33" s="335"/>
      <c r="HK33" s="335"/>
      <c r="HL33" s="335"/>
      <c r="HM33" s="335"/>
    </row>
    <row r="34" spans="1:221" x14ac:dyDescent="0.25">
      <c r="A34" s="394" t="s">
        <v>159</v>
      </c>
      <c r="B34" s="335"/>
      <c r="C34" s="335"/>
      <c r="D34" s="362">
        <f>IF($C$17&lt;0,0,$C$17)</f>
        <v>0</v>
      </c>
      <c r="E34" s="363" t="s">
        <v>41</v>
      </c>
      <c r="F34" s="364" t="s">
        <v>8</v>
      </c>
      <c r="G34" s="388"/>
      <c r="H34" s="388"/>
      <c r="I34" s="388">
        <f>'Rider Rates'!$B$15</f>
        <v>0</v>
      </c>
      <c r="J34" s="388">
        <f>SUM(G34:I34)</f>
        <v>0</v>
      </c>
      <c r="K34" s="366" t="s">
        <v>42</v>
      </c>
      <c r="L34" s="250"/>
      <c r="M34" s="250"/>
      <c r="N34" s="250">
        <f>ROUND(D34*I34,2)</f>
        <v>0</v>
      </c>
      <c r="O34" s="250">
        <f t="shared" si="2"/>
        <v>0</v>
      </c>
      <c r="P34" s="360">
        <f>'Rider Rates'!$D$15</f>
        <v>45505</v>
      </c>
      <c r="R34" s="382"/>
      <c r="S34" s="376"/>
      <c r="T34" s="377"/>
      <c r="U34" s="335"/>
      <c r="V34" s="378"/>
      <c r="W34" s="335"/>
      <c r="X34" s="335"/>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335"/>
      <c r="AY34" s="335"/>
      <c r="AZ34" s="335"/>
      <c r="BA34" s="335"/>
      <c r="BB34" s="335"/>
      <c r="BC34" s="335"/>
      <c r="BD34" s="335"/>
      <c r="BE34" s="335"/>
      <c r="BF34" s="335"/>
      <c r="BG34" s="335"/>
      <c r="BH34" s="335"/>
      <c r="BI34" s="335"/>
      <c r="BJ34" s="335"/>
      <c r="BK34" s="335"/>
      <c r="BL34" s="335"/>
      <c r="BM34" s="335"/>
      <c r="BN34" s="335"/>
      <c r="BO34" s="335"/>
      <c r="BP34" s="335"/>
      <c r="BQ34" s="335"/>
      <c r="BR34" s="335"/>
      <c r="BS34" s="335"/>
      <c r="BT34" s="335"/>
      <c r="BU34" s="335"/>
      <c r="BV34" s="335"/>
      <c r="BW34" s="335"/>
      <c r="BX34" s="335"/>
      <c r="BY34" s="335"/>
      <c r="BZ34" s="335"/>
      <c r="CA34" s="335"/>
      <c r="CB34" s="335"/>
      <c r="CC34" s="335"/>
      <c r="CD34" s="335"/>
      <c r="CE34" s="335"/>
      <c r="CF34" s="335"/>
      <c r="CG34" s="335"/>
      <c r="CH34" s="335"/>
      <c r="CI34" s="335"/>
      <c r="CJ34" s="335"/>
      <c r="CK34" s="335"/>
      <c r="CL34" s="335"/>
      <c r="CM34" s="335"/>
      <c r="CN34" s="335"/>
      <c r="CO34" s="335"/>
      <c r="CP34" s="335"/>
      <c r="CQ34" s="335"/>
      <c r="CR34" s="335"/>
      <c r="CS34" s="335"/>
      <c r="CT34" s="335"/>
      <c r="CU34" s="335"/>
      <c r="CV34" s="335"/>
      <c r="CW34" s="335"/>
      <c r="CX34" s="335"/>
      <c r="CY34" s="335"/>
      <c r="CZ34" s="335"/>
      <c r="DA34" s="335"/>
      <c r="DB34" s="335"/>
      <c r="DC34" s="335"/>
      <c r="DD34" s="335"/>
      <c r="DE34" s="335"/>
      <c r="DF34" s="335"/>
      <c r="DG34" s="335"/>
      <c r="DH34" s="335"/>
      <c r="DI34" s="335"/>
      <c r="DJ34" s="335"/>
      <c r="DK34" s="335"/>
      <c r="DL34" s="335"/>
      <c r="DM34" s="335"/>
      <c r="DN34" s="335"/>
      <c r="DO34" s="335"/>
      <c r="DP34" s="335"/>
      <c r="DQ34" s="335"/>
      <c r="DR34" s="335"/>
      <c r="DS34" s="335"/>
      <c r="DT34" s="335"/>
      <c r="DU34" s="335"/>
      <c r="DV34" s="335"/>
      <c r="DW34" s="335"/>
      <c r="DX34" s="335"/>
      <c r="DY34" s="335"/>
      <c r="DZ34" s="335"/>
      <c r="EA34" s="335"/>
      <c r="EB34" s="335"/>
      <c r="EC34" s="335"/>
      <c r="ED34" s="335"/>
      <c r="EE34" s="335"/>
      <c r="EF34" s="335"/>
      <c r="EG34" s="335"/>
      <c r="EH34" s="335"/>
      <c r="EI34" s="335"/>
      <c r="EJ34" s="335"/>
      <c r="EK34" s="335"/>
      <c r="EL34" s="335"/>
      <c r="EM34" s="335"/>
      <c r="EN34" s="335"/>
      <c r="EO34" s="335"/>
      <c r="EP34" s="335"/>
      <c r="EQ34" s="335"/>
      <c r="ER34" s="335"/>
      <c r="ES34" s="335"/>
      <c r="ET34" s="335"/>
      <c r="EU34" s="335"/>
      <c r="EV34" s="335"/>
      <c r="EW34" s="335"/>
      <c r="EX34" s="335"/>
      <c r="EY34" s="335"/>
      <c r="EZ34" s="335"/>
      <c r="FA34" s="335"/>
      <c r="FB34" s="335"/>
      <c r="FC34" s="335"/>
      <c r="FD34" s="335"/>
      <c r="FE34" s="335"/>
      <c r="FF34" s="335"/>
      <c r="FG34" s="335"/>
      <c r="FH34" s="335"/>
      <c r="FI34" s="335"/>
      <c r="FJ34" s="335"/>
      <c r="FK34" s="335"/>
      <c r="FL34" s="335"/>
      <c r="FM34" s="335"/>
      <c r="FN34" s="335"/>
      <c r="FO34" s="335"/>
      <c r="FP34" s="335"/>
      <c r="FQ34" s="335"/>
      <c r="FR34" s="335"/>
      <c r="FS34" s="335"/>
      <c r="FT34" s="335"/>
      <c r="FU34" s="335"/>
      <c r="FV34" s="335"/>
      <c r="FW34" s="335"/>
      <c r="FX34" s="335"/>
      <c r="FY34" s="335"/>
      <c r="FZ34" s="335"/>
      <c r="GA34" s="335"/>
      <c r="GB34" s="335"/>
      <c r="GC34" s="335"/>
      <c r="GD34" s="335"/>
      <c r="GE34" s="335"/>
      <c r="GF34" s="335"/>
      <c r="GG34" s="335"/>
      <c r="GH34" s="335"/>
      <c r="GI34" s="335"/>
      <c r="GJ34" s="335"/>
      <c r="GK34" s="335"/>
      <c r="GL34" s="335"/>
      <c r="GM34" s="335"/>
      <c r="GN34" s="335"/>
      <c r="GO34" s="335"/>
      <c r="GP34" s="335"/>
      <c r="GQ34" s="335"/>
      <c r="GR34" s="335"/>
      <c r="GS34" s="335"/>
      <c r="GT34" s="335"/>
      <c r="GU34" s="335"/>
      <c r="GV34" s="335"/>
      <c r="GW34" s="335"/>
      <c r="GX34" s="335"/>
      <c r="GY34" s="335"/>
      <c r="GZ34" s="335"/>
      <c r="HA34" s="335"/>
      <c r="HB34" s="335"/>
      <c r="HC34" s="335"/>
      <c r="HD34" s="335"/>
      <c r="HE34" s="335"/>
      <c r="HF34" s="335"/>
      <c r="HG34" s="335"/>
      <c r="HH34" s="335"/>
      <c r="HI34" s="335"/>
      <c r="HJ34" s="335"/>
      <c r="HK34" s="335"/>
      <c r="HL34" s="335"/>
      <c r="HM34" s="335"/>
    </row>
    <row r="35" spans="1:221" x14ac:dyDescent="0.25">
      <c r="A35" s="394" t="s">
        <v>237</v>
      </c>
      <c r="B35" s="335"/>
      <c r="C35" s="335"/>
      <c r="D35" s="392">
        <f>$N$24</f>
        <v>10</v>
      </c>
      <c r="E35" s="363" t="s">
        <v>122</v>
      </c>
      <c r="F35" s="364" t="s">
        <v>8</v>
      </c>
      <c r="G35" s="388"/>
      <c r="H35" s="388"/>
      <c r="I35" s="393">
        <f>'Rider Rates'!$B$18+'Rider Rates'!$E$18</f>
        <v>0</v>
      </c>
      <c r="J35" s="393">
        <f>SUM(G35:I35)</f>
        <v>0</v>
      </c>
      <c r="K35" s="366"/>
      <c r="L35" s="250"/>
      <c r="M35" s="250"/>
      <c r="N35" s="250">
        <f>ROUND($D$35*'Rider Rates'!$B$18,2)+ROUND($D$35*'Rider Rates'!$E$18,2)</f>
        <v>0</v>
      </c>
      <c r="O35" s="250">
        <f t="shared" si="2"/>
        <v>0</v>
      </c>
      <c r="P35" s="360">
        <f>MAX('Rider Rates'!$D$18,'Rider Rates'!$F$18)</f>
        <v>44531</v>
      </c>
      <c r="R35" s="382"/>
      <c r="S35" s="376"/>
      <c r="T35" s="377"/>
      <c r="U35" s="335"/>
      <c r="V35" s="378"/>
      <c r="W35" s="335"/>
      <c r="X35" s="335"/>
      <c r="Y35" s="335"/>
      <c r="Z35" s="335"/>
      <c r="AA35" s="335"/>
      <c r="AB35" s="335"/>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c r="AZ35" s="335"/>
      <c r="BA35" s="335"/>
      <c r="BB35" s="335"/>
      <c r="BC35" s="335"/>
      <c r="BD35" s="335"/>
      <c r="BE35" s="335"/>
      <c r="BF35" s="335"/>
      <c r="BG35" s="335"/>
      <c r="BH35" s="335"/>
      <c r="BI35" s="335"/>
      <c r="BJ35" s="335"/>
      <c r="BK35" s="335"/>
      <c r="BL35" s="335"/>
      <c r="BM35" s="335"/>
      <c r="BN35" s="335"/>
      <c r="BO35" s="335"/>
      <c r="BP35" s="335"/>
      <c r="BQ35" s="335"/>
      <c r="BR35" s="335"/>
      <c r="BS35" s="335"/>
      <c r="BT35" s="335"/>
      <c r="BU35" s="335"/>
      <c r="BV35" s="335"/>
      <c r="BW35" s="335"/>
      <c r="BX35" s="335"/>
      <c r="BY35" s="335"/>
      <c r="BZ35" s="335"/>
      <c r="CA35" s="335"/>
      <c r="CB35" s="335"/>
      <c r="CC35" s="335"/>
      <c r="CD35" s="335"/>
      <c r="CE35" s="335"/>
      <c r="CF35" s="335"/>
      <c r="CG35" s="335"/>
      <c r="CH35" s="335"/>
      <c r="CI35" s="335"/>
      <c r="CJ35" s="335"/>
      <c r="CK35" s="335"/>
      <c r="CL35" s="335"/>
      <c r="CM35" s="335"/>
      <c r="CN35" s="335"/>
      <c r="CO35" s="335"/>
      <c r="CP35" s="335"/>
      <c r="CQ35" s="335"/>
      <c r="CR35" s="335"/>
      <c r="CS35" s="335"/>
      <c r="CT35" s="335"/>
      <c r="CU35" s="335"/>
      <c r="CV35" s="335"/>
      <c r="CW35" s="335"/>
      <c r="CX35" s="335"/>
      <c r="CY35" s="335"/>
      <c r="CZ35" s="335"/>
      <c r="DA35" s="335"/>
      <c r="DB35" s="335"/>
      <c r="DC35" s="335"/>
      <c r="DD35" s="335"/>
      <c r="DE35" s="335"/>
      <c r="DF35" s="335"/>
      <c r="DG35" s="335"/>
      <c r="DH35" s="335"/>
      <c r="DI35" s="335"/>
      <c r="DJ35" s="335"/>
      <c r="DK35" s="335"/>
      <c r="DL35" s="335"/>
      <c r="DM35" s="335"/>
      <c r="DN35" s="335"/>
      <c r="DO35" s="335"/>
      <c r="DP35" s="335"/>
      <c r="DQ35" s="335"/>
      <c r="DR35" s="335"/>
      <c r="DS35" s="335"/>
      <c r="DT35" s="335"/>
      <c r="DU35" s="335"/>
      <c r="DV35" s="335"/>
      <c r="DW35" s="335"/>
      <c r="DX35" s="335"/>
      <c r="DY35" s="335"/>
      <c r="DZ35" s="335"/>
      <c r="EA35" s="335"/>
      <c r="EB35" s="335"/>
      <c r="EC35" s="335"/>
      <c r="ED35" s="335"/>
      <c r="EE35" s="335"/>
      <c r="EF35" s="335"/>
      <c r="EG35" s="335"/>
      <c r="EH35" s="335"/>
      <c r="EI35" s="335"/>
      <c r="EJ35" s="335"/>
      <c r="EK35" s="335"/>
      <c r="EL35" s="335"/>
      <c r="EM35" s="335"/>
      <c r="EN35" s="335"/>
      <c r="EO35" s="335"/>
      <c r="EP35" s="335"/>
      <c r="EQ35" s="335"/>
      <c r="ER35" s="335"/>
      <c r="ES35" s="335"/>
      <c r="ET35" s="335"/>
      <c r="EU35" s="335"/>
      <c r="EV35" s="335"/>
      <c r="EW35" s="335"/>
      <c r="EX35" s="335"/>
      <c r="EY35" s="335"/>
      <c r="EZ35" s="335"/>
      <c r="FA35" s="335"/>
      <c r="FB35" s="335"/>
      <c r="FC35" s="335"/>
      <c r="FD35" s="335"/>
      <c r="FE35" s="335"/>
      <c r="FF35" s="335"/>
      <c r="FG35" s="335"/>
      <c r="FH35" s="335"/>
      <c r="FI35" s="335"/>
      <c r="FJ35" s="335"/>
      <c r="FK35" s="335"/>
      <c r="FL35" s="335"/>
      <c r="FM35" s="335"/>
      <c r="FN35" s="335"/>
      <c r="FO35" s="335"/>
      <c r="FP35" s="335"/>
      <c r="FQ35" s="335"/>
      <c r="FR35" s="335"/>
      <c r="FS35" s="335"/>
      <c r="FT35" s="335"/>
      <c r="FU35" s="335"/>
      <c r="FV35" s="335"/>
      <c r="FW35" s="335"/>
      <c r="FX35" s="335"/>
      <c r="FY35" s="335"/>
      <c r="FZ35" s="335"/>
      <c r="GA35" s="335"/>
      <c r="GB35" s="335"/>
      <c r="GC35" s="335"/>
      <c r="GD35" s="335"/>
      <c r="GE35" s="335"/>
      <c r="GF35" s="335"/>
      <c r="GG35" s="335"/>
      <c r="GH35" s="335"/>
      <c r="GI35" s="335"/>
      <c r="GJ35" s="335"/>
      <c r="GK35" s="335"/>
      <c r="GL35" s="335"/>
      <c r="GM35" s="335"/>
      <c r="GN35" s="335"/>
      <c r="GO35" s="335"/>
      <c r="GP35" s="335"/>
      <c r="GQ35" s="335"/>
      <c r="GR35" s="335"/>
      <c r="GS35" s="335"/>
      <c r="GT35" s="335"/>
      <c r="GU35" s="335"/>
      <c r="GV35" s="335"/>
      <c r="GW35" s="335"/>
      <c r="GX35" s="335"/>
      <c r="GY35" s="335"/>
      <c r="GZ35" s="335"/>
      <c r="HA35" s="335"/>
      <c r="HB35" s="335"/>
      <c r="HC35" s="335"/>
      <c r="HD35" s="335"/>
      <c r="HE35" s="335"/>
      <c r="HF35" s="335"/>
      <c r="HG35" s="335"/>
      <c r="HH35" s="335"/>
      <c r="HI35" s="335"/>
      <c r="HJ35" s="335"/>
      <c r="HK35" s="335"/>
      <c r="HL35" s="335"/>
      <c r="HM35" s="335"/>
    </row>
    <row r="36" spans="1:221" x14ac:dyDescent="0.25">
      <c r="A36" s="394" t="s">
        <v>186</v>
      </c>
      <c r="B36" s="335"/>
      <c r="C36" s="335"/>
      <c r="D36" s="362">
        <f>'Customer Info'!$B$21+'Customer Info'!$B$22</f>
        <v>0</v>
      </c>
      <c r="E36" s="363" t="s">
        <v>41</v>
      </c>
      <c r="F36" s="364" t="s">
        <v>8</v>
      </c>
      <c r="G36" s="388">
        <f>'Rider Rates'!B21</f>
        <v>7.0209999999999995E-2</v>
      </c>
      <c r="H36" s="388"/>
      <c r="I36" s="388"/>
      <c r="J36" s="395">
        <f>SUM(G36:H36)</f>
        <v>7.0209999999999995E-2</v>
      </c>
      <c r="K36" s="366" t="s">
        <v>42</v>
      </c>
      <c r="L36" s="250">
        <f>ROUND(D36*G36,2)</f>
        <v>0</v>
      </c>
      <c r="M36" s="250"/>
      <c r="N36" s="250"/>
      <c r="O36" s="250">
        <f t="shared" si="2"/>
        <v>0</v>
      </c>
      <c r="P36" s="360">
        <f>'Rider Rates'!$D$21</f>
        <v>45444</v>
      </c>
      <c r="R36" s="382"/>
      <c r="S36" s="376"/>
      <c r="T36" s="377"/>
      <c r="U36" s="335"/>
      <c r="V36" s="378"/>
      <c r="W36" s="335"/>
      <c r="X36" s="335"/>
      <c r="Y36" s="335"/>
      <c r="Z36" s="335"/>
      <c r="AA36" s="335"/>
      <c r="AB36" s="335"/>
      <c r="AC36" s="335"/>
      <c r="AD36" s="335"/>
      <c r="AE36" s="335"/>
      <c r="AF36" s="335"/>
      <c r="AG36" s="335"/>
      <c r="AH36" s="335"/>
      <c r="AI36" s="335"/>
      <c r="AJ36" s="335"/>
      <c r="AK36" s="335"/>
      <c r="AL36" s="335"/>
      <c r="AM36" s="335"/>
      <c r="AN36" s="335"/>
      <c r="AO36" s="335"/>
      <c r="AP36" s="335"/>
      <c r="AQ36" s="335"/>
      <c r="AR36" s="335"/>
      <c r="AS36" s="335"/>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c r="BU36" s="335"/>
      <c r="BV36" s="335"/>
      <c r="BW36" s="335"/>
      <c r="BX36" s="335"/>
      <c r="BY36" s="335"/>
      <c r="BZ36" s="335"/>
      <c r="CA36" s="335"/>
      <c r="CB36" s="335"/>
      <c r="CC36" s="335"/>
      <c r="CD36" s="335"/>
      <c r="CE36" s="335"/>
      <c r="CF36" s="335"/>
      <c r="CG36" s="335"/>
      <c r="CH36" s="335"/>
      <c r="CI36" s="335"/>
      <c r="CJ36" s="335"/>
      <c r="CK36" s="335"/>
      <c r="CL36" s="335"/>
      <c r="CM36" s="335"/>
      <c r="CN36" s="335"/>
      <c r="CO36" s="335"/>
      <c r="CP36" s="335"/>
      <c r="CQ36" s="335"/>
      <c r="CR36" s="335"/>
      <c r="CS36" s="335"/>
      <c r="CT36" s="335"/>
      <c r="CU36" s="335"/>
      <c r="CV36" s="335"/>
      <c r="CW36" s="335"/>
      <c r="CX36" s="335"/>
      <c r="CY36" s="335"/>
      <c r="CZ36" s="335"/>
      <c r="DA36" s="335"/>
      <c r="DB36" s="335"/>
      <c r="DC36" s="335"/>
      <c r="DD36" s="335"/>
      <c r="DE36" s="335"/>
      <c r="DF36" s="335"/>
      <c r="DG36" s="335"/>
      <c r="DH36" s="335"/>
      <c r="DI36" s="335"/>
      <c r="DJ36" s="335"/>
      <c r="DK36" s="335"/>
      <c r="DL36" s="335"/>
      <c r="DM36" s="335"/>
      <c r="DN36" s="335"/>
      <c r="DO36" s="335"/>
      <c r="DP36" s="335"/>
      <c r="DQ36" s="335"/>
      <c r="DR36" s="335"/>
      <c r="DS36" s="335"/>
      <c r="DT36" s="335"/>
      <c r="DU36" s="335"/>
      <c r="DV36" s="335"/>
      <c r="DW36" s="335"/>
      <c r="DX36" s="335"/>
      <c r="DY36" s="335"/>
      <c r="DZ36" s="335"/>
      <c r="EA36" s="335"/>
      <c r="EB36" s="335"/>
      <c r="EC36" s="335"/>
      <c r="ED36" s="335"/>
      <c r="EE36" s="335"/>
      <c r="EF36" s="335"/>
      <c r="EG36" s="335"/>
      <c r="EH36" s="335"/>
      <c r="EI36" s="335"/>
      <c r="EJ36" s="335"/>
      <c r="EK36" s="335"/>
      <c r="EL36" s="335"/>
      <c r="EM36" s="335"/>
      <c r="EN36" s="335"/>
      <c r="EO36" s="335"/>
      <c r="EP36" s="335"/>
      <c r="EQ36" s="335"/>
      <c r="ER36" s="335"/>
      <c r="ES36" s="335"/>
      <c r="ET36" s="335"/>
      <c r="EU36" s="335"/>
      <c r="EV36" s="335"/>
      <c r="EW36" s="335"/>
      <c r="EX36" s="335"/>
      <c r="EY36" s="335"/>
      <c r="EZ36" s="335"/>
      <c r="FA36" s="335"/>
      <c r="FB36" s="335"/>
      <c r="FC36" s="335"/>
      <c r="FD36" s="335"/>
      <c r="FE36" s="335"/>
      <c r="FF36" s="335"/>
      <c r="FG36" s="335"/>
      <c r="FH36" s="335"/>
      <c r="FI36" s="335"/>
      <c r="FJ36" s="335"/>
      <c r="FK36" s="335"/>
      <c r="FL36" s="335"/>
      <c r="FM36" s="335"/>
      <c r="FN36" s="335"/>
      <c r="FO36" s="335"/>
      <c r="FP36" s="335"/>
      <c r="FQ36" s="335"/>
      <c r="FR36" s="335"/>
      <c r="FS36" s="335"/>
      <c r="FT36" s="335"/>
      <c r="FU36" s="335"/>
      <c r="FV36" s="335"/>
      <c r="FW36" s="335"/>
      <c r="FX36" s="335"/>
      <c r="FY36" s="335"/>
      <c r="FZ36" s="335"/>
      <c r="GA36" s="335"/>
      <c r="GB36" s="335"/>
      <c r="GC36" s="335"/>
      <c r="GD36" s="335"/>
      <c r="GE36" s="335"/>
      <c r="GF36" s="335"/>
      <c r="GG36" s="335"/>
      <c r="GH36" s="335"/>
      <c r="GI36" s="335"/>
      <c r="GJ36" s="335"/>
      <c r="GK36" s="335"/>
      <c r="GL36" s="335"/>
      <c r="GM36" s="335"/>
      <c r="GN36" s="335"/>
      <c r="GO36" s="335"/>
      <c r="GP36" s="335"/>
      <c r="GQ36" s="335"/>
      <c r="GR36" s="335"/>
      <c r="GS36" s="335"/>
      <c r="GT36" s="335"/>
      <c r="GU36" s="335"/>
      <c r="GV36" s="335"/>
      <c r="GW36" s="335"/>
      <c r="GX36" s="335"/>
      <c r="GY36" s="335"/>
      <c r="GZ36" s="335"/>
      <c r="HA36" s="335"/>
      <c r="HB36" s="335"/>
      <c r="HC36" s="335"/>
      <c r="HD36" s="335"/>
      <c r="HE36" s="335"/>
      <c r="HF36" s="335"/>
      <c r="HG36" s="335"/>
      <c r="HH36" s="335"/>
      <c r="HI36" s="335"/>
      <c r="HJ36" s="335"/>
      <c r="HK36" s="335"/>
      <c r="HL36" s="335"/>
      <c r="HM36" s="335"/>
    </row>
    <row r="37" spans="1:221" x14ac:dyDescent="0.25">
      <c r="A37" s="396" t="s">
        <v>172</v>
      </c>
      <c r="B37" s="335"/>
      <c r="C37" s="335"/>
      <c r="D37" s="362">
        <f>'Customer Info'!$B$21+'Customer Info'!$B$22</f>
        <v>0</v>
      </c>
      <c r="E37" s="363" t="s">
        <v>41</v>
      </c>
      <c r="F37" s="364" t="s">
        <v>8</v>
      </c>
      <c r="G37" s="388">
        <f>'Rider Rates'!$B$28</f>
        <v>3.2000000000000002E-3</v>
      </c>
      <c r="H37" s="388"/>
      <c r="I37" s="388"/>
      <c r="J37" s="395">
        <f>SUM(G37:H37)</f>
        <v>3.2000000000000002E-3</v>
      </c>
      <c r="K37" s="366" t="s">
        <v>42</v>
      </c>
      <c r="L37" s="250">
        <f>ROUND(D37*G37,2)</f>
        <v>0</v>
      </c>
      <c r="M37" s="250"/>
      <c r="N37" s="250"/>
      <c r="O37" s="250">
        <f t="shared" si="2"/>
        <v>0</v>
      </c>
      <c r="P37" s="360">
        <f>'Rider Rates'!$D$29</f>
        <v>45444</v>
      </c>
      <c r="R37" s="382"/>
      <c r="S37" s="376"/>
      <c r="T37" s="377"/>
      <c r="U37" s="335"/>
      <c r="V37" s="378"/>
      <c r="W37" s="335"/>
      <c r="X37" s="335"/>
      <c r="Y37" s="335"/>
      <c r="Z37" s="335"/>
      <c r="AA37" s="335"/>
      <c r="AB37" s="335"/>
      <c r="AC37" s="335"/>
      <c r="AD37" s="335"/>
      <c r="AE37" s="335"/>
      <c r="AF37" s="335"/>
      <c r="AG37" s="335"/>
      <c r="AH37" s="335"/>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c r="BE37" s="335"/>
      <c r="BF37" s="335"/>
      <c r="BG37" s="335"/>
      <c r="BH37" s="335"/>
      <c r="BI37" s="335"/>
      <c r="BJ37" s="335"/>
      <c r="BK37" s="335"/>
      <c r="BL37" s="335"/>
      <c r="BM37" s="335"/>
      <c r="BN37" s="335"/>
      <c r="BO37" s="335"/>
      <c r="BP37" s="335"/>
      <c r="BQ37" s="335"/>
      <c r="BR37" s="335"/>
      <c r="BS37" s="335"/>
      <c r="BT37" s="335"/>
      <c r="BU37" s="335"/>
      <c r="BV37" s="335"/>
      <c r="BW37" s="335"/>
      <c r="BX37" s="335"/>
      <c r="BY37" s="335"/>
      <c r="BZ37" s="335"/>
      <c r="CA37" s="335"/>
      <c r="CB37" s="335"/>
      <c r="CC37" s="335"/>
      <c r="CD37" s="335"/>
      <c r="CE37" s="335"/>
      <c r="CF37" s="335"/>
      <c r="CG37" s="335"/>
      <c r="CH37" s="335"/>
      <c r="CI37" s="335"/>
      <c r="CJ37" s="335"/>
      <c r="CK37" s="335"/>
      <c r="CL37" s="335"/>
      <c r="CM37" s="335"/>
      <c r="CN37" s="335"/>
      <c r="CO37" s="335"/>
      <c r="CP37" s="335"/>
      <c r="CQ37" s="335"/>
      <c r="CR37" s="335"/>
      <c r="CS37" s="335"/>
      <c r="CT37" s="335"/>
      <c r="CU37" s="335"/>
      <c r="CV37" s="335"/>
      <c r="CW37" s="335"/>
      <c r="CX37" s="335"/>
      <c r="CY37" s="335"/>
      <c r="CZ37" s="335"/>
      <c r="DA37" s="335"/>
      <c r="DB37" s="335"/>
      <c r="DC37" s="335"/>
      <c r="DD37" s="335"/>
      <c r="DE37" s="335"/>
      <c r="DF37" s="335"/>
      <c r="DG37" s="335"/>
      <c r="DH37" s="335"/>
      <c r="DI37" s="335"/>
      <c r="DJ37" s="335"/>
      <c r="DK37" s="335"/>
      <c r="DL37" s="335"/>
      <c r="DM37" s="335"/>
      <c r="DN37" s="335"/>
      <c r="DO37" s="335"/>
      <c r="DP37" s="335"/>
      <c r="DQ37" s="335"/>
      <c r="DR37" s="335"/>
      <c r="DS37" s="335"/>
      <c r="DT37" s="335"/>
      <c r="DU37" s="335"/>
      <c r="DV37" s="335"/>
      <c r="DW37" s="335"/>
      <c r="DX37" s="335"/>
      <c r="DY37" s="335"/>
      <c r="DZ37" s="335"/>
      <c r="EA37" s="335"/>
      <c r="EB37" s="335"/>
      <c r="EC37" s="335"/>
      <c r="ED37" s="335"/>
      <c r="EE37" s="335"/>
      <c r="EF37" s="335"/>
      <c r="EG37" s="335"/>
      <c r="EH37" s="335"/>
      <c r="EI37" s="335"/>
      <c r="EJ37" s="335"/>
      <c r="EK37" s="335"/>
      <c r="EL37" s="335"/>
      <c r="EM37" s="335"/>
      <c r="EN37" s="335"/>
      <c r="EO37" s="335"/>
      <c r="EP37" s="335"/>
      <c r="EQ37" s="335"/>
      <c r="ER37" s="335"/>
      <c r="ES37" s="335"/>
      <c r="ET37" s="335"/>
      <c r="EU37" s="335"/>
      <c r="EV37" s="335"/>
      <c r="EW37" s="335"/>
      <c r="EX37" s="335"/>
      <c r="EY37" s="335"/>
      <c r="EZ37" s="335"/>
      <c r="FA37" s="335"/>
      <c r="FB37" s="335"/>
      <c r="FC37" s="335"/>
      <c r="FD37" s="335"/>
      <c r="FE37" s="335"/>
      <c r="FF37" s="335"/>
      <c r="FG37" s="335"/>
      <c r="FH37" s="335"/>
      <c r="FI37" s="335"/>
      <c r="FJ37" s="335"/>
      <c r="FK37" s="335"/>
      <c r="FL37" s="335"/>
      <c r="FM37" s="335"/>
      <c r="FN37" s="335"/>
      <c r="FO37" s="335"/>
      <c r="FP37" s="335"/>
      <c r="FQ37" s="335"/>
      <c r="FR37" s="335"/>
      <c r="FS37" s="335"/>
      <c r="FT37" s="335"/>
      <c r="FU37" s="335"/>
      <c r="FV37" s="335"/>
      <c r="FW37" s="335"/>
      <c r="FX37" s="335"/>
      <c r="FY37" s="335"/>
      <c r="FZ37" s="335"/>
      <c r="GA37" s="335"/>
      <c r="GB37" s="335"/>
      <c r="GC37" s="335"/>
      <c r="GD37" s="335"/>
      <c r="GE37" s="335"/>
      <c r="GF37" s="335"/>
      <c r="GG37" s="335"/>
      <c r="GH37" s="335"/>
      <c r="GI37" s="335"/>
      <c r="GJ37" s="335"/>
      <c r="GK37" s="335"/>
      <c r="GL37" s="335"/>
      <c r="GM37" s="335"/>
      <c r="GN37" s="335"/>
      <c r="GO37" s="335"/>
      <c r="GP37" s="335"/>
      <c r="GQ37" s="335"/>
      <c r="GR37" s="335"/>
      <c r="GS37" s="335"/>
      <c r="GT37" s="335"/>
      <c r="GU37" s="335"/>
      <c r="GV37" s="335"/>
      <c r="GW37" s="335"/>
      <c r="GX37" s="335"/>
      <c r="GY37" s="335"/>
      <c r="GZ37" s="335"/>
      <c r="HA37" s="335"/>
      <c r="HB37" s="335"/>
      <c r="HC37" s="335"/>
      <c r="HD37" s="335"/>
      <c r="HE37" s="335"/>
      <c r="HF37" s="335"/>
      <c r="HG37" s="335"/>
      <c r="HH37" s="335"/>
      <c r="HI37" s="335"/>
      <c r="HJ37" s="335"/>
      <c r="HK37" s="335"/>
      <c r="HL37" s="335"/>
      <c r="HM37" s="335"/>
    </row>
    <row r="38" spans="1:221" x14ac:dyDescent="0.25">
      <c r="A38" s="394" t="s">
        <v>193</v>
      </c>
      <c r="B38" s="335"/>
      <c r="C38" s="335"/>
      <c r="D38" s="362">
        <f>'Customer Info'!$B$21+'Customer Info'!$B$22</f>
        <v>0</v>
      </c>
      <c r="E38" s="363" t="s">
        <v>41</v>
      </c>
      <c r="F38" s="364" t="s">
        <v>8</v>
      </c>
      <c r="G38" s="388">
        <f>'Rider Rates'!B45</f>
        <v>-4.1073000000000004E-3</v>
      </c>
      <c r="H38" s="388"/>
      <c r="I38" s="388"/>
      <c r="J38" s="395">
        <f>SUM(G38:H38)</f>
        <v>-4.1073000000000004E-3</v>
      </c>
      <c r="K38" s="366" t="s">
        <v>42</v>
      </c>
      <c r="L38" s="250">
        <f>ROUND(D38*G38,2)</f>
        <v>0</v>
      </c>
      <c r="M38" s="250"/>
      <c r="N38" s="250"/>
      <c r="O38" s="250">
        <f>SUM(L38:N38)</f>
        <v>0</v>
      </c>
      <c r="P38" s="360">
        <f>'Rider Rates'!$D$45</f>
        <v>45747</v>
      </c>
      <c r="R38" s="382"/>
      <c r="S38" s="376"/>
      <c r="T38" s="377"/>
      <c r="U38" s="335"/>
      <c r="V38" s="378"/>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35"/>
      <c r="BM38" s="335"/>
      <c r="BN38" s="335"/>
      <c r="BO38" s="335"/>
      <c r="BP38" s="335"/>
      <c r="BQ38" s="335"/>
      <c r="BR38" s="335"/>
      <c r="BS38" s="335"/>
      <c r="BT38" s="335"/>
      <c r="BU38" s="335"/>
      <c r="BV38" s="335"/>
      <c r="BW38" s="335"/>
      <c r="BX38" s="335"/>
      <c r="BY38" s="335"/>
      <c r="BZ38" s="335"/>
      <c r="CA38" s="335"/>
      <c r="CB38" s="335"/>
      <c r="CC38" s="335"/>
      <c r="CD38" s="335"/>
      <c r="CE38" s="335"/>
      <c r="CF38" s="335"/>
      <c r="CG38" s="335"/>
      <c r="CH38" s="335"/>
      <c r="CI38" s="335"/>
      <c r="CJ38" s="335"/>
      <c r="CK38" s="335"/>
      <c r="CL38" s="335"/>
      <c r="CM38" s="335"/>
      <c r="CN38" s="335"/>
      <c r="CO38" s="335"/>
      <c r="CP38" s="335"/>
      <c r="CQ38" s="335"/>
      <c r="CR38" s="335"/>
      <c r="CS38" s="335"/>
      <c r="CT38" s="335"/>
      <c r="CU38" s="335"/>
      <c r="CV38" s="335"/>
      <c r="CW38" s="335"/>
      <c r="CX38" s="335"/>
      <c r="CY38" s="335"/>
      <c r="CZ38" s="335"/>
      <c r="DA38" s="335"/>
      <c r="DB38" s="335"/>
      <c r="DC38" s="335"/>
      <c r="DD38" s="335"/>
      <c r="DE38" s="335"/>
      <c r="DF38" s="335"/>
      <c r="DG38" s="335"/>
      <c r="DH38" s="335"/>
      <c r="DI38" s="335"/>
      <c r="DJ38" s="335"/>
      <c r="DK38" s="335"/>
      <c r="DL38" s="335"/>
      <c r="DM38" s="335"/>
      <c r="DN38" s="335"/>
      <c r="DO38" s="335"/>
      <c r="DP38" s="335"/>
      <c r="DQ38" s="335"/>
      <c r="DR38" s="335"/>
      <c r="DS38" s="335"/>
      <c r="DT38" s="335"/>
      <c r="DU38" s="335"/>
      <c r="DV38" s="335"/>
      <c r="DW38" s="335"/>
      <c r="DX38" s="335"/>
      <c r="DY38" s="335"/>
      <c r="DZ38" s="335"/>
      <c r="EA38" s="335"/>
      <c r="EB38" s="335"/>
      <c r="EC38" s="335"/>
      <c r="ED38" s="335"/>
      <c r="EE38" s="335"/>
      <c r="EF38" s="335"/>
      <c r="EG38" s="335"/>
      <c r="EH38" s="335"/>
      <c r="EI38" s="335"/>
      <c r="EJ38" s="335"/>
      <c r="EK38" s="335"/>
      <c r="EL38" s="335"/>
      <c r="EM38" s="335"/>
      <c r="EN38" s="335"/>
      <c r="EO38" s="335"/>
      <c r="EP38" s="335"/>
      <c r="EQ38" s="335"/>
      <c r="ER38" s="335"/>
      <c r="ES38" s="335"/>
      <c r="ET38" s="335"/>
      <c r="EU38" s="335"/>
      <c r="EV38" s="335"/>
      <c r="EW38" s="335"/>
      <c r="EX38" s="335"/>
      <c r="EY38" s="335"/>
      <c r="EZ38" s="335"/>
      <c r="FA38" s="335"/>
      <c r="FB38" s="335"/>
      <c r="FC38" s="335"/>
      <c r="FD38" s="335"/>
      <c r="FE38" s="335"/>
      <c r="FF38" s="335"/>
      <c r="FG38" s="335"/>
      <c r="FH38" s="335"/>
      <c r="FI38" s="335"/>
      <c r="FJ38" s="335"/>
      <c r="FK38" s="335"/>
      <c r="FL38" s="335"/>
      <c r="FM38" s="335"/>
      <c r="FN38" s="335"/>
      <c r="FO38" s="335"/>
      <c r="FP38" s="335"/>
      <c r="FQ38" s="335"/>
      <c r="FR38" s="335"/>
      <c r="FS38" s="335"/>
      <c r="FT38" s="335"/>
      <c r="FU38" s="335"/>
      <c r="FV38" s="335"/>
      <c r="FW38" s="335"/>
      <c r="FX38" s="335"/>
      <c r="FY38" s="335"/>
      <c r="FZ38" s="335"/>
      <c r="GA38" s="335"/>
      <c r="GB38" s="335"/>
      <c r="GC38" s="335"/>
      <c r="GD38" s="335"/>
      <c r="GE38" s="335"/>
      <c r="GF38" s="335"/>
      <c r="GG38" s="335"/>
      <c r="GH38" s="335"/>
      <c r="GI38" s="335"/>
      <c r="GJ38" s="335"/>
      <c r="GK38" s="335"/>
      <c r="GL38" s="335"/>
      <c r="GM38" s="335"/>
      <c r="GN38" s="335"/>
      <c r="GO38" s="335"/>
      <c r="GP38" s="335"/>
      <c r="GQ38" s="335"/>
      <c r="GR38" s="335"/>
      <c r="GS38" s="335"/>
      <c r="GT38" s="335"/>
      <c r="GU38" s="335"/>
      <c r="GV38" s="335"/>
      <c r="GW38" s="335"/>
      <c r="GX38" s="335"/>
      <c r="GY38" s="335"/>
      <c r="GZ38" s="335"/>
      <c r="HA38" s="335"/>
      <c r="HB38" s="335"/>
      <c r="HC38" s="335"/>
      <c r="HD38" s="335"/>
      <c r="HE38" s="335"/>
      <c r="HF38" s="335"/>
      <c r="HG38" s="335"/>
      <c r="HH38" s="335"/>
      <c r="HI38" s="335"/>
      <c r="HJ38" s="335"/>
      <c r="HK38" s="335"/>
      <c r="HL38" s="335"/>
      <c r="HM38" s="335"/>
    </row>
    <row r="39" spans="1:221" x14ac:dyDescent="0.25">
      <c r="A39" s="396" t="s">
        <v>210</v>
      </c>
      <c r="B39" s="335"/>
      <c r="C39" s="335"/>
      <c r="D39" s="362"/>
      <c r="E39" s="363" t="s">
        <v>115</v>
      </c>
      <c r="F39" s="364" t="s">
        <v>15</v>
      </c>
      <c r="G39" s="388"/>
      <c r="H39" s="388"/>
      <c r="I39" s="388">
        <f>'Rider Rates'!D48</f>
        <v>1.17</v>
      </c>
      <c r="J39" s="388">
        <f>SUM(G39:I39)</f>
        <v>1.17</v>
      </c>
      <c r="K39" s="366" t="s">
        <v>42</v>
      </c>
      <c r="L39" s="250"/>
      <c r="M39" s="250"/>
      <c r="N39" s="250">
        <f>J39</f>
        <v>1.17</v>
      </c>
      <c r="O39" s="250">
        <f>SUM(L39:N39)</f>
        <v>1.17</v>
      </c>
      <c r="P39" s="360">
        <f>'Rider Rates'!E48</f>
        <v>45658</v>
      </c>
      <c r="R39" s="382"/>
      <c r="S39" s="376"/>
      <c r="T39" s="377"/>
      <c r="U39" s="335"/>
      <c r="V39" s="378"/>
      <c r="W39" s="335"/>
      <c r="X39" s="335"/>
      <c r="Y39" s="335"/>
      <c r="Z39" s="335"/>
      <c r="AA39" s="335"/>
      <c r="AB39" s="335"/>
      <c r="AC39" s="335"/>
      <c r="AD39" s="335"/>
      <c r="AE39" s="335"/>
      <c r="AF39" s="335"/>
      <c r="AG39" s="335"/>
      <c r="AH39" s="335"/>
      <c r="AI39" s="335"/>
      <c r="AJ39" s="335"/>
      <c r="AK39" s="335"/>
      <c r="AL39" s="335"/>
      <c r="AM39" s="335"/>
      <c r="AN39" s="335"/>
      <c r="AO39" s="335"/>
      <c r="AP39" s="335"/>
      <c r="AQ39" s="335"/>
      <c r="AR39" s="335"/>
      <c r="AS39" s="335"/>
      <c r="AT39" s="335"/>
      <c r="AU39" s="335"/>
      <c r="AV39" s="335"/>
      <c r="AW39" s="335"/>
      <c r="AX39" s="335"/>
      <c r="AY39" s="335"/>
      <c r="AZ39" s="335"/>
      <c r="BA39" s="335"/>
      <c r="BB39" s="335"/>
      <c r="BC39" s="335"/>
      <c r="BD39" s="335"/>
      <c r="BE39" s="335"/>
      <c r="BF39" s="335"/>
      <c r="BG39" s="335"/>
      <c r="BH39" s="335"/>
      <c r="BI39" s="335"/>
      <c r="BJ39" s="335"/>
      <c r="BK39" s="335"/>
      <c r="BL39" s="335"/>
      <c r="BM39" s="335"/>
      <c r="BN39" s="335"/>
      <c r="BO39" s="335"/>
      <c r="BP39" s="335"/>
      <c r="BQ39" s="335"/>
      <c r="BR39" s="335"/>
      <c r="BS39" s="335"/>
      <c r="BT39" s="335"/>
      <c r="BU39" s="335"/>
      <c r="BV39" s="335"/>
      <c r="BW39" s="335"/>
      <c r="BX39" s="335"/>
      <c r="BY39" s="335"/>
      <c r="BZ39" s="335"/>
      <c r="CA39" s="335"/>
      <c r="CB39" s="335"/>
      <c r="CC39" s="335"/>
      <c r="CD39" s="335"/>
      <c r="CE39" s="335"/>
      <c r="CF39" s="335"/>
      <c r="CG39" s="335"/>
      <c r="CH39" s="335"/>
      <c r="CI39" s="335"/>
      <c r="CJ39" s="335"/>
      <c r="CK39" s="335"/>
      <c r="CL39" s="335"/>
      <c r="CM39" s="335"/>
      <c r="CN39" s="335"/>
      <c r="CO39" s="335"/>
      <c r="CP39" s="335"/>
      <c r="CQ39" s="335"/>
      <c r="CR39" s="335"/>
      <c r="CS39" s="335"/>
      <c r="CT39" s="335"/>
      <c r="CU39" s="335"/>
      <c r="CV39" s="335"/>
      <c r="CW39" s="335"/>
      <c r="CX39" s="335"/>
      <c r="CY39" s="335"/>
      <c r="CZ39" s="335"/>
      <c r="DA39" s="335"/>
      <c r="DB39" s="335"/>
      <c r="DC39" s="335"/>
      <c r="DD39" s="335"/>
      <c r="DE39" s="335"/>
      <c r="DF39" s="335"/>
      <c r="DG39" s="335"/>
      <c r="DH39" s="335"/>
      <c r="DI39" s="335"/>
      <c r="DJ39" s="335"/>
      <c r="DK39" s="335"/>
      <c r="DL39" s="335"/>
      <c r="DM39" s="335"/>
      <c r="DN39" s="335"/>
      <c r="DO39" s="335"/>
      <c r="DP39" s="335"/>
      <c r="DQ39" s="335"/>
      <c r="DR39" s="335"/>
      <c r="DS39" s="335"/>
      <c r="DT39" s="335"/>
      <c r="DU39" s="335"/>
      <c r="DV39" s="335"/>
      <c r="DW39" s="335"/>
      <c r="DX39" s="335"/>
      <c r="DY39" s="335"/>
      <c r="DZ39" s="335"/>
      <c r="EA39" s="335"/>
      <c r="EB39" s="335"/>
      <c r="EC39" s="335"/>
      <c r="ED39" s="335"/>
      <c r="EE39" s="335"/>
      <c r="EF39" s="335"/>
      <c r="EG39" s="335"/>
      <c r="EH39" s="335"/>
      <c r="EI39" s="335"/>
      <c r="EJ39" s="335"/>
      <c r="EK39" s="335"/>
      <c r="EL39" s="335"/>
      <c r="EM39" s="335"/>
      <c r="EN39" s="335"/>
      <c r="EO39" s="335"/>
      <c r="EP39" s="335"/>
      <c r="EQ39" s="335"/>
      <c r="ER39" s="335"/>
      <c r="ES39" s="335"/>
      <c r="ET39" s="335"/>
      <c r="EU39" s="335"/>
      <c r="EV39" s="335"/>
      <c r="EW39" s="335"/>
      <c r="EX39" s="335"/>
      <c r="EY39" s="335"/>
      <c r="EZ39" s="335"/>
      <c r="FA39" s="335"/>
      <c r="FB39" s="335"/>
      <c r="FC39" s="335"/>
      <c r="FD39" s="335"/>
      <c r="FE39" s="335"/>
      <c r="FF39" s="335"/>
      <c r="FG39" s="335"/>
      <c r="FH39" s="335"/>
      <c r="FI39" s="335"/>
      <c r="FJ39" s="335"/>
      <c r="FK39" s="335"/>
      <c r="FL39" s="335"/>
      <c r="FM39" s="335"/>
      <c r="FN39" s="335"/>
      <c r="FO39" s="335"/>
      <c r="FP39" s="335"/>
      <c r="FQ39" s="335"/>
      <c r="FR39" s="335"/>
      <c r="FS39" s="335"/>
      <c r="FT39" s="335"/>
      <c r="FU39" s="335"/>
      <c r="FV39" s="335"/>
      <c r="FW39" s="335"/>
      <c r="FX39" s="335"/>
      <c r="FY39" s="335"/>
      <c r="FZ39" s="335"/>
      <c r="GA39" s="335"/>
      <c r="GB39" s="335"/>
      <c r="GC39" s="335"/>
      <c r="GD39" s="335"/>
      <c r="GE39" s="335"/>
      <c r="GF39" s="335"/>
      <c r="GG39" s="335"/>
      <c r="GH39" s="335"/>
      <c r="GI39" s="335"/>
      <c r="GJ39" s="335"/>
      <c r="GK39" s="335"/>
      <c r="GL39" s="335"/>
      <c r="GM39" s="335"/>
      <c r="GN39" s="335"/>
      <c r="GO39" s="335"/>
      <c r="GP39" s="335"/>
      <c r="GQ39" s="335"/>
      <c r="GR39" s="335"/>
      <c r="GS39" s="335"/>
      <c r="GT39" s="335"/>
      <c r="GU39" s="335"/>
      <c r="GV39" s="335"/>
      <c r="GW39" s="335"/>
      <c r="GX39" s="335"/>
      <c r="GY39" s="335"/>
      <c r="GZ39" s="335"/>
      <c r="HA39" s="335"/>
      <c r="HB39" s="335"/>
      <c r="HC39" s="335"/>
      <c r="HD39" s="335"/>
      <c r="HE39" s="335"/>
      <c r="HF39" s="335"/>
      <c r="HG39" s="335"/>
      <c r="HH39" s="335"/>
      <c r="HI39" s="335"/>
      <c r="HJ39" s="335"/>
      <c r="HK39" s="335"/>
      <c r="HL39" s="335"/>
      <c r="HM39" s="335"/>
    </row>
    <row r="40" spans="1:221" x14ac:dyDescent="0.25">
      <c r="A40" s="394" t="s">
        <v>189</v>
      </c>
      <c r="B40" s="335"/>
      <c r="C40" s="335"/>
      <c r="D40" s="362">
        <f>IF($C$17&lt;0,0,$C$17)</f>
        <v>0</v>
      </c>
      <c r="E40" s="397" t="s">
        <v>41</v>
      </c>
      <c r="F40" s="364" t="s">
        <v>8</v>
      </c>
      <c r="G40" s="388"/>
      <c r="H40" s="388">
        <f>'Rider Rates'!$B$55</f>
        <v>3.5317099999999997E-2</v>
      </c>
      <c r="I40" s="388"/>
      <c r="J40" s="388">
        <f>SUM(G40:I40)</f>
        <v>3.5317099999999997E-2</v>
      </c>
      <c r="K40" s="366" t="s">
        <v>42</v>
      </c>
      <c r="L40" s="250"/>
      <c r="M40" s="250">
        <f>ROUND(D40*H40,2)</f>
        <v>0</v>
      </c>
      <c r="N40" s="398"/>
      <c r="O40" s="250">
        <f t="shared" si="2"/>
        <v>0</v>
      </c>
      <c r="P40" s="360">
        <f>'Rider Rates'!$D$55</f>
        <v>45747</v>
      </c>
      <c r="R40" s="382"/>
      <c r="S40" s="376"/>
      <c r="T40" s="377"/>
      <c r="U40" s="335"/>
      <c r="V40" s="378"/>
      <c r="W40" s="335"/>
      <c r="X40" s="335"/>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c r="BU40" s="335"/>
      <c r="BV40" s="335"/>
      <c r="BW40" s="335"/>
      <c r="BX40" s="335"/>
      <c r="BY40" s="335"/>
      <c r="BZ40" s="335"/>
      <c r="CA40" s="335"/>
      <c r="CB40" s="335"/>
      <c r="CC40" s="335"/>
      <c r="CD40" s="335"/>
      <c r="CE40" s="335"/>
      <c r="CF40" s="335"/>
      <c r="CG40" s="335"/>
      <c r="CH40" s="335"/>
      <c r="CI40" s="335"/>
      <c r="CJ40" s="335"/>
      <c r="CK40" s="335"/>
      <c r="CL40" s="335"/>
      <c r="CM40" s="335"/>
      <c r="CN40" s="335"/>
      <c r="CO40" s="335"/>
      <c r="CP40" s="335"/>
      <c r="CQ40" s="335"/>
      <c r="CR40" s="335"/>
      <c r="CS40" s="335"/>
      <c r="CT40" s="335"/>
      <c r="CU40" s="335"/>
      <c r="CV40" s="335"/>
      <c r="CW40" s="335"/>
      <c r="CX40" s="335"/>
      <c r="CY40" s="335"/>
      <c r="CZ40" s="335"/>
      <c r="DA40" s="335"/>
      <c r="DB40" s="335"/>
      <c r="DC40" s="335"/>
      <c r="DD40" s="335"/>
      <c r="DE40" s="335"/>
      <c r="DF40" s="335"/>
      <c r="DG40" s="335"/>
      <c r="DH40" s="335"/>
      <c r="DI40" s="335"/>
      <c r="DJ40" s="335"/>
      <c r="DK40" s="335"/>
      <c r="DL40" s="335"/>
      <c r="DM40" s="335"/>
      <c r="DN40" s="335"/>
      <c r="DO40" s="335"/>
      <c r="DP40" s="335"/>
      <c r="DQ40" s="335"/>
      <c r="DR40" s="335"/>
      <c r="DS40" s="335"/>
      <c r="DT40" s="335"/>
      <c r="DU40" s="335"/>
      <c r="DV40" s="335"/>
      <c r="DW40" s="335"/>
      <c r="DX40" s="335"/>
      <c r="DY40" s="335"/>
      <c r="DZ40" s="335"/>
      <c r="EA40" s="335"/>
      <c r="EB40" s="335"/>
      <c r="EC40" s="335"/>
      <c r="ED40" s="335"/>
      <c r="EE40" s="335"/>
      <c r="EF40" s="335"/>
      <c r="EG40" s="335"/>
      <c r="EH40" s="335"/>
      <c r="EI40" s="335"/>
      <c r="EJ40" s="335"/>
      <c r="EK40" s="335"/>
      <c r="EL40" s="335"/>
      <c r="EM40" s="335"/>
      <c r="EN40" s="335"/>
      <c r="EO40" s="335"/>
      <c r="EP40" s="335"/>
      <c r="EQ40" s="335"/>
      <c r="ER40" s="335"/>
      <c r="ES40" s="335"/>
      <c r="ET40" s="335"/>
      <c r="EU40" s="335"/>
      <c r="EV40" s="335"/>
      <c r="EW40" s="335"/>
      <c r="EX40" s="335"/>
      <c r="EY40" s="335"/>
      <c r="EZ40" s="335"/>
      <c r="FA40" s="335"/>
      <c r="FB40" s="335"/>
      <c r="FC40" s="335"/>
      <c r="FD40" s="335"/>
      <c r="FE40" s="335"/>
      <c r="FF40" s="335"/>
      <c r="FG40" s="335"/>
      <c r="FH40" s="335"/>
      <c r="FI40" s="335"/>
      <c r="FJ40" s="335"/>
      <c r="FK40" s="335"/>
      <c r="FL40" s="335"/>
      <c r="FM40" s="335"/>
      <c r="FN40" s="335"/>
      <c r="FO40" s="335"/>
      <c r="FP40" s="335"/>
      <c r="FQ40" s="335"/>
      <c r="FR40" s="335"/>
      <c r="FS40" s="335"/>
      <c r="FT40" s="335"/>
      <c r="FU40" s="335"/>
      <c r="FV40" s="335"/>
      <c r="FW40" s="335"/>
      <c r="FX40" s="335"/>
      <c r="FY40" s="335"/>
      <c r="FZ40" s="335"/>
      <c r="GA40" s="335"/>
      <c r="GB40" s="335"/>
      <c r="GC40" s="335"/>
      <c r="GD40" s="335"/>
      <c r="GE40" s="335"/>
      <c r="GF40" s="335"/>
      <c r="GG40" s="335"/>
      <c r="GH40" s="335"/>
      <c r="GI40" s="335"/>
      <c r="GJ40" s="335"/>
      <c r="GK40" s="335"/>
      <c r="GL40" s="335"/>
      <c r="GM40" s="335"/>
      <c r="GN40" s="335"/>
      <c r="GO40" s="335"/>
      <c r="GP40" s="335"/>
      <c r="GQ40" s="335"/>
      <c r="GR40" s="335"/>
      <c r="GS40" s="335"/>
      <c r="GT40" s="335"/>
      <c r="GU40" s="335"/>
      <c r="GV40" s="335"/>
      <c r="GW40" s="335"/>
      <c r="GX40" s="335"/>
      <c r="GY40" s="335"/>
      <c r="GZ40" s="335"/>
      <c r="HA40" s="335"/>
      <c r="HB40" s="335"/>
      <c r="HC40" s="335"/>
      <c r="HD40" s="335"/>
      <c r="HE40" s="335"/>
      <c r="HF40" s="335"/>
      <c r="HG40" s="335"/>
      <c r="HH40" s="335"/>
      <c r="HI40" s="335"/>
      <c r="HJ40" s="335"/>
      <c r="HK40" s="335"/>
      <c r="HL40" s="335"/>
      <c r="HM40" s="335"/>
    </row>
    <row r="41" spans="1:221" x14ac:dyDescent="0.25">
      <c r="A41" s="386" t="s">
        <v>337</v>
      </c>
      <c r="B41" s="335"/>
      <c r="C41" s="335"/>
      <c r="D41" s="362">
        <f>IF($C$17&lt;0,0,$C$17)</f>
        <v>0</v>
      </c>
      <c r="E41" s="363" t="s">
        <v>41</v>
      </c>
      <c r="F41" s="364" t="s">
        <v>8</v>
      </c>
      <c r="G41" s="388"/>
      <c r="H41" s="388"/>
      <c r="I41" s="388">
        <f>'Rider Rates'!$B$66</f>
        <v>7.3870000000000001E-4</v>
      </c>
      <c r="J41" s="388">
        <f t="shared" ref="J41" si="3">SUM(G41:I41)</f>
        <v>7.3870000000000001E-4</v>
      </c>
      <c r="K41" s="366" t="s">
        <v>42</v>
      </c>
      <c r="L41" s="250"/>
      <c r="M41" s="250"/>
      <c r="N41" s="250">
        <f>ROUND($D$41*'Rider Rates'!$B$66,2)</f>
        <v>0</v>
      </c>
      <c r="O41" s="250">
        <f t="shared" ref="O41" si="4">SUM(L41:N41)</f>
        <v>0</v>
      </c>
      <c r="P41" s="360">
        <f>'Rider Rates'!$D$66</f>
        <v>45747</v>
      </c>
      <c r="R41" s="382"/>
      <c r="S41" s="376"/>
      <c r="T41" s="377"/>
      <c r="U41" s="335"/>
      <c r="V41" s="378"/>
      <c r="W41" s="335"/>
      <c r="X41" s="335"/>
      <c r="Y41" s="335"/>
      <c r="Z41" s="335"/>
      <c r="AA41" s="335"/>
      <c r="AB41" s="335"/>
      <c r="AC41" s="335"/>
      <c r="AD41" s="335"/>
      <c r="AE41" s="335"/>
      <c r="AF41" s="335"/>
      <c r="AG41" s="335"/>
      <c r="AH41" s="335"/>
      <c r="AI41" s="335"/>
      <c r="AJ41" s="335"/>
      <c r="AK41" s="335"/>
      <c r="AL41" s="335"/>
      <c r="AM41" s="335"/>
      <c r="AN41" s="335"/>
      <c r="AO41" s="335"/>
      <c r="AP41" s="335"/>
      <c r="AQ41" s="335"/>
      <c r="AR41" s="335"/>
      <c r="AS41" s="335"/>
      <c r="AT41" s="335"/>
      <c r="AU41" s="335"/>
      <c r="AV41" s="335"/>
      <c r="AW41" s="335"/>
      <c r="AX41" s="335"/>
      <c r="AY41" s="335"/>
      <c r="AZ41" s="335"/>
      <c r="BA41" s="335"/>
      <c r="BB41" s="335"/>
      <c r="BC41" s="335"/>
      <c r="BD41" s="335"/>
      <c r="BE41" s="335"/>
      <c r="BF41" s="335"/>
      <c r="BG41" s="335"/>
      <c r="BH41" s="335"/>
      <c r="BI41" s="335"/>
      <c r="BJ41" s="335"/>
      <c r="BK41" s="335"/>
      <c r="BL41" s="335"/>
      <c r="BM41" s="335"/>
      <c r="BN41" s="335"/>
      <c r="BO41" s="335"/>
      <c r="BP41" s="335"/>
      <c r="BQ41" s="335"/>
      <c r="BR41" s="335"/>
      <c r="BS41" s="335"/>
      <c r="BT41" s="335"/>
      <c r="BU41" s="335"/>
      <c r="BV41" s="335"/>
      <c r="BW41" s="335"/>
      <c r="BX41" s="335"/>
      <c r="BY41" s="335"/>
      <c r="BZ41" s="335"/>
      <c r="CA41" s="335"/>
      <c r="CB41" s="335"/>
      <c r="CC41" s="335"/>
      <c r="CD41" s="335"/>
      <c r="CE41" s="335"/>
      <c r="CF41" s="335"/>
      <c r="CG41" s="335"/>
      <c r="CH41" s="335"/>
      <c r="CI41" s="335"/>
      <c r="CJ41" s="335"/>
      <c r="CK41" s="335"/>
      <c r="CL41" s="335"/>
      <c r="CM41" s="335"/>
      <c r="CN41" s="335"/>
      <c r="CO41" s="335"/>
      <c r="CP41" s="335"/>
      <c r="CQ41" s="335"/>
      <c r="CR41" s="335"/>
      <c r="CS41" s="335"/>
      <c r="CT41" s="335"/>
      <c r="CU41" s="335"/>
      <c r="CV41" s="335"/>
      <c r="CW41" s="335"/>
      <c r="CX41" s="335"/>
      <c r="CY41" s="335"/>
      <c r="CZ41" s="335"/>
      <c r="DA41" s="335"/>
      <c r="DB41" s="335"/>
      <c r="DC41" s="335"/>
      <c r="DD41" s="335"/>
      <c r="DE41" s="335"/>
      <c r="DF41" s="335"/>
      <c r="DG41" s="335"/>
      <c r="DH41" s="335"/>
      <c r="DI41" s="335"/>
      <c r="DJ41" s="335"/>
      <c r="DK41" s="335"/>
      <c r="DL41" s="335"/>
      <c r="DM41" s="335"/>
      <c r="DN41" s="335"/>
      <c r="DO41" s="335"/>
      <c r="DP41" s="335"/>
      <c r="DQ41" s="335"/>
      <c r="DR41" s="335"/>
      <c r="DS41" s="335"/>
      <c r="DT41" s="335"/>
      <c r="DU41" s="335"/>
      <c r="DV41" s="335"/>
      <c r="DW41" s="335"/>
      <c r="DX41" s="335"/>
      <c r="DY41" s="335"/>
      <c r="DZ41" s="335"/>
      <c r="EA41" s="335"/>
      <c r="EB41" s="335"/>
      <c r="EC41" s="335"/>
      <c r="ED41" s="335"/>
      <c r="EE41" s="335"/>
      <c r="EF41" s="335"/>
      <c r="EG41" s="335"/>
      <c r="EH41" s="335"/>
      <c r="EI41" s="335"/>
      <c r="EJ41" s="335"/>
      <c r="EK41" s="335"/>
      <c r="EL41" s="335"/>
      <c r="EM41" s="335"/>
      <c r="EN41" s="335"/>
      <c r="EO41" s="335"/>
      <c r="EP41" s="335"/>
      <c r="EQ41" s="335"/>
      <c r="ER41" s="335"/>
      <c r="ES41" s="335"/>
      <c r="ET41" s="335"/>
      <c r="EU41" s="335"/>
      <c r="EV41" s="335"/>
      <c r="EW41" s="335"/>
      <c r="EX41" s="335"/>
      <c r="EY41" s="335"/>
      <c r="EZ41" s="335"/>
      <c r="FA41" s="335"/>
      <c r="FB41" s="335"/>
      <c r="FC41" s="335"/>
      <c r="FD41" s="335"/>
      <c r="FE41" s="335"/>
      <c r="FF41" s="335"/>
      <c r="FG41" s="335"/>
      <c r="FH41" s="335"/>
      <c r="FI41" s="335"/>
      <c r="FJ41" s="335"/>
      <c r="FK41" s="335"/>
      <c r="FL41" s="335"/>
      <c r="FM41" s="335"/>
      <c r="FN41" s="335"/>
      <c r="FO41" s="335"/>
      <c r="FP41" s="335"/>
      <c r="FQ41" s="335"/>
      <c r="FR41" s="335"/>
      <c r="FS41" s="335"/>
      <c r="FT41" s="335"/>
      <c r="FU41" s="335"/>
      <c r="FV41" s="335"/>
      <c r="FW41" s="335"/>
      <c r="FX41" s="335"/>
      <c r="FY41" s="335"/>
      <c r="FZ41" s="335"/>
      <c r="GA41" s="335"/>
      <c r="GB41" s="335"/>
      <c r="GC41" s="335"/>
      <c r="GD41" s="335"/>
      <c r="GE41" s="335"/>
      <c r="GF41" s="335"/>
      <c r="GG41" s="335"/>
      <c r="GH41" s="335"/>
      <c r="GI41" s="335"/>
      <c r="GJ41" s="335"/>
      <c r="GK41" s="335"/>
      <c r="GL41" s="335"/>
      <c r="GM41" s="335"/>
      <c r="GN41" s="335"/>
      <c r="GO41" s="335"/>
      <c r="GP41" s="335"/>
      <c r="GQ41" s="335"/>
      <c r="GR41" s="335"/>
      <c r="GS41" s="335"/>
      <c r="GT41" s="335"/>
      <c r="GU41" s="335"/>
      <c r="GV41" s="335"/>
      <c r="GW41" s="335"/>
      <c r="GX41" s="335"/>
      <c r="GY41" s="335"/>
      <c r="GZ41" s="335"/>
      <c r="HA41" s="335"/>
      <c r="HB41" s="335"/>
      <c r="HC41" s="335"/>
      <c r="HD41" s="335"/>
      <c r="HE41" s="335"/>
      <c r="HF41" s="335"/>
      <c r="HG41" s="335"/>
      <c r="HH41" s="335"/>
      <c r="HI41" s="335"/>
      <c r="HJ41" s="335"/>
      <c r="HK41" s="335"/>
      <c r="HL41" s="335"/>
      <c r="HM41" s="335"/>
    </row>
    <row r="42" spans="1:221" x14ac:dyDescent="0.25">
      <c r="A42" s="386" t="s">
        <v>96</v>
      </c>
      <c r="B42" s="335"/>
      <c r="C42" s="335"/>
      <c r="D42" s="362">
        <f>IF('Customer Info'!C34=TRUE,0,IF($C$17&lt;0,0,$C$17))</f>
        <v>0</v>
      </c>
      <c r="E42" s="363" t="s">
        <v>41</v>
      </c>
      <c r="F42" s="364" t="s">
        <v>8</v>
      </c>
      <c r="G42" s="388"/>
      <c r="H42" s="388"/>
      <c r="I42" s="388">
        <f>'Rider Rates'!$B$69+'Rider Rates'!$C$69</f>
        <v>0</v>
      </c>
      <c r="J42" s="388">
        <f t="shared" si="0"/>
        <v>0</v>
      </c>
      <c r="K42" s="366" t="s">
        <v>42</v>
      </c>
      <c r="L42" s="250"/>
      <c r="M42" s="250"/>
      <c r="N42" s="250">
        <f>ROUND($D$42*'Rider Rates'!$B$69,2)+ROUND($D$42*'Rider Rates'!$C$69,2)</f>
        <v>0</v>
      </c>
      <c r="O42" s="250">
        <f t="shared" si="2"/>
        <v>0</v>
      </c>
      <c r="P42" s="360">
        <f>'Rider Rates'!$D$69</f>
        <v>45444</v>
      </c>
      <c r="R42" s="382"/>
      <c r="S42" s="376"/>
      <c r="T42" s="377"/>
      <c r="U42" s="335"/>
      <c r="V42" s="378"/>
      <c r="W42" s="335"/>
      <c r="X42" s="335"/>
      <c r="Y42" s="335"/>
      <c r="Z42" s="335"/>
      <c r="AA42" s="335"/>
      <c r="AB42" s="335"/>
      <c r="AC42" s="335"/>
      <c r="AD42" s="335"/>
      <c r="AE42" s="335"/>
      <c r="AF42" s="335"/>
      <c r="AG42" s="335"/>
      <c r="AH42" s="335"/>
      <c r="AI42" s="335"/>
      <c r="AJ42" s="335"/>
      <c r="AK42" s="335"/>
      <c r="AL42" s="335"/>
      <c r="AM42" s="335"/>
      <c r="AN42" s="335"/>
      <c r="AO42" s="335"/>
      <c r="AP42" s="335"/>
      <c r="AQ42" s="335"/>
      <c r="AR42" s="335"/>
      <c r="AS42" s="335"/>
      <c r="AT42" s="335"/>
      <c r="AU42" s="335"/>
      <c r="AV42" s="335"/>
      <c r="AW42" s="335"/>
      <c r="AX42" s="335"/>
      <c r="AY42" s="335"/>
      <c r="AZ42" s="335"/>
      <c r="BA42" s="335"/>
      <c r="BB42" s="335"/>
      <c r="BC42" s="335"/>
      <c r="BD42" s="335"/>
      <c r="BE42" s="335"/>
      <c r="BF42" s="335"/>
      <c r="BG42" s="335"/>
      <c r="BH42" s="335"/>
      <c r="BI42" s="335"/>
      <c r="BJ42" s="335"/>
      <c r="BK42" s="335"/>
      <c r="BL42" s="335"/>
      <c r="BM42" s="335"/>
      <c r="BN42" s="335"/>
      <c r="BO42" s="335"/>
      <c r="BP42" s="335"/>
      <c r="BQ42" s="335"/>
      <c r="BR42" s="335"/>
      <c r="BS42" s="335"/>
      <c r="BT42" s="335"/>
      <c r="BU42" s="335"/>
      <c r="BV42" s="335"/>
      <c r="BW42" s="335"/>
      <c r="BX42" s="335"/>
      <c r="BY42" s="335"/>
      <c r="BZ42" s="335"/>
      <c r="CA42" s="335"/>
      <c r="CB42" s="335"/>
      <c r="CC42" s="335"/>
      <c r="CD42" s="335"/>
      <c r="CE42" s="335"/>
      <c r="CF42" s="335"/>
      <c r="CG42" s="335"/>
      <c r="CH42" s="335"/>
      <c r="CI42" s="335"/>
      <c r="CJ42" s="335"/>
      <c r="CK42" s="335"/>
      <c r="CL42" s="335"/>
      <c r="CM42" s="335"/>
      <c r="CN42" s="335"/>
      <c r="CO42" s="335"/>
      <c r="CP42" s="335"/>
      <c r="CQ42" s="335"/>
      <c r="CR42" s="335"/>
      <c r="CS42" s="335"/>
      <c r="CT42" s="335"/>
      <c r="CU42" s="335"/>
      <c r="CV42" s="335"/>
      <c r="CW42" s="335"/>
      <c r="CX42" s="335"/>
      <c r="CY42" s="335"/>
      <c r="CZ42" s="335"/>
      <c r="DA42" s="335"/>
      <c r="DB42" s="335"/>
      <c r="DC42" s="335"/>
      <c r="DD42" s="335"/>
      <c r="DE42" s="335"/>
      <c r="DF42" s="335"/>
      <c r="DG42" s="335"/>
      <c r="DH42" s="335"/>
      <c r="DI42" s="335"/>
      <c r="DJ42" s="335"/>
      <c r="DK42" s="335"/>
      <c r="DL42" s="335"/>
      <c r="DM42" s="335"/>
      <c r="DN42" s="335"/>
      <c r="DO42" s="335"/>
      <c r="DP42" s="335"/>
      <c r="DQ42" s="335"/>
      <c r="DR42" s="335"/>
      <c r="DS42" s="335"/>
      <c r="DT42" s="335"/>
      <c r="DU42" s="335"/>
      <c r="DV42" s="335"/>
      <c r="DW42" s="335"/>
      <c r="DX42" s="335"/>
      <c r="DY42" s="335"/>
      <c r="DZ42" s="335"/>
      <c r="EA42" s="335"/>
      <c r="EB42" s="335"/>
      <c r="EC42" s="335"/>
      <c r="ED42" s="335"/>
      <c r="EE42" s="335"/>
      <c r="EF42" s="335"/>
      <c r="EG42" s="335"/>
      <c r="EH42" s="335"/>
      <c r="EI42" s="335"/>
      <c r="EJ42" s="335"/>
      <c r="EK42" s="335"/>
      <c r="EL42" s="335"/>
      <c r="EM42" s="335"/>
      <c r="EN42" s="335"/>
      <c r="EO42" s="335"/>
      <c r="EP42" s="335"/>
      <c r="EQ42" s="335"/>
      <c r="ER42" s="335"/>
      <c r="ES42" s="335"/>
      <c r="ET42" s="335"/>
      <c r="EU42" s="335"/>
      <c r="EV42" s="335"/>
      <c r="EW42" s="335"/>
      <c r="EX42" s="335"/>
      <c r="EY42" s="335"/>
      <c r="EZ42" s="335"/>
      <c r="FA42" s="335"/>
      <c r="FB42" s="335"/>
      <c r="FC42" s="335"/>
      <c r="FD42" s="335"/>
      <c r="FE42" s="335"/>
      <c r="FF42" s="335"/>
      <c r="FG42" s="335"/>
      <c r="FH42" s="335"/>
      <c r="FI42" s="335"/>
      <c r="FJ42" s="335"/>
      <c r="FK42" s="335"/>
      <c r="FL42" s="335"/>
      <c r="FM42" s="335"/>
      <c r="FN42" s="335"/>
      <c r="FO42" s="335"/>
      <c r="FP42" s="335"/>
      <c r="FQ42" s="335"/>
      <c r="FR42" s="335"/>
      <c r="FS42" s="335"/>
      <c r="FT42" s="335"/>
      <c r="FU42" s="335"/>
      <c r="FV42" s="335"/>
      <c r="FW42" s="335"/>
      <c r="FX42" s="335"/>
      <c r="FY42" s="335"/>
      <c r="FZ42" s="335"/>
      <c r="GA42" s="335"/>
      <c r="GB42" s="335"/>
      <c r="GC42" s="335"/>
      <c r="GD42" s="335"/>
      <c r="GE42" s="335"/>
      <c r="GF42" s="335"/>
      <c r="GG42" s="335"/>
      <c r="GH42" s="335"/>
      <c r="GI42" s="335"/>
      <c r="GJ42" s="335"/>
      <c r="GK42" s="335"/>
      <c r="GL42" s="335"/>
      <c r="GM42" s="335"/>
      <c r="GN42" s="335"/>
      <c r="GO42" s="335"/>
      <c r="GP42" s="335"/>
      <c r="GQ42" s="335"/>
      <c r="GR42" s="335"/>
      <c r="GS42" s="335"/>
      <c r="GT42" s="335"/>
      <c r="GU42" s="335"/>
      <c r="GV42" s="335"/>
      <c r="GW42" s="335"/>
      <c r="GX42" s="335"/>
      <c r="GY42" s="335"/>
      <c r="GZ42" s="335"/>
      <c r="HA42" s="335"/>
      <c r="HB42" s="335"/>
      <c r="HC42" s="335"/>
      <c r="HD42" s="335"/>
      <c r="HE42" s="335"/>
      <c r="HF42" s="335"/>
      <c r="HG42" s="335"/>
      <c r="HH42" s="335"/>
      <c r="HI42" s="335"/>
      <c r="HJ42" s="335"/>
      <c r="HK42" s="335"/>
      <c r="HL42" s="335"/>
      <c r="HM42" s="335"/>
    </row>
    <row r="43" spans="1:221" x14ac:dyDescent="0.25">
      <c r="A43" s="386" t="s">
        <v>81</v>
      </c>
      <c r="B43" s="335"/>
      <c r="C43" s="335"/>
      <c r="D43" s="392">
        <f>$N$24</f>
        <v>10</v>
      </c>
      <c r="E43" s="363" t="s">
        <v>122</v>
      </c>
      <c r="F43" s="364" t="s">
        <v>8</v>
      </c>
      <c r="G43" s="399"/>
      <c r="H43" s="355"/>
      <c r="I43" s="400">
        <f>'Rider Rates'!$B$85</f>
        <v>1.9512100000000001E-2</v>
      </c>
      <c r="J43" s="400">
        <f t="shared" si="0"/>
        <v>1.9512100000000001E-2</v>
      </c>
      <c r="K43" s="366"/>
      <c r="L43" s="250"/>
      <c r="M43" s="250"/>
      <c r="N43" s="250">
        <f>ROUND(D43*I43,2)</f>
        <v>0.2</v>
      </c>
      <c r="O43" s="250">
        <f t="shared" si="2"/>
        <v>0.2</v>
      </c>
      <c r="P43" s="360">
        <f>'Rider Rates'!$D$85</f>
        <v>45747</v>
      </c>
      <c r="R43" s="382"/>
      <c r="S43" s="376"/>
      <c r="T43" s="377"/>
      <c r="U43" s="335"/>
      <c r="V43" s="378"/>
      <c r="W43" s="335"/>
      <c r="X43" s="335"/>
      <c r="Y43" s="335"/>
      <c r="Z43" s="335"/>
      <c r="AA43" s="335"/>
      <c r="AB43" s="335"/>
      <c r="AC43" s="335"/>
      <c r="AD43" s="335"/>
      <c r="AE43" s="335"/>
      <c r="AF43" s="335"/>
      <c r="AG43" s="335"/>
      <c r="AH43" s="335"/>
      <c r="AI43" s="335"/>
      <c r="AJ43" s="335"/>
      <c r="AK43" s="335"/>
      <c r="AL43" s="335"/>
      <c r="AM43" s="335"/>
      <c r="AN43" s="335"/>
      <c r="AO43" s="335"/>
      <c r="AP43" s="335"/>
      <c r="AQ43" s="335"/>
      <c r="AR43" s="335"/>
      <c r="AS43" s="335"/>
      <c r="AT43" s="335"/>
      <c r="AU43" s="335"/>
      <c r="AV43" s="335"/>
      <c r="AW43" s="335"/>
      <c r="AX43" s="335"/>
      <c r="AY43" s="335"/>
      <c r="AZ43" s="335"/>
      <c r="BA43" s="335"/>
      <c r="BB43" s="335"/>
      <c r="BC43" s="335"/>
      <c r="BD43" s="335"/>
      <c r="BE43" s="335"/>
      <c r="BF43" s="335"/>
      <c r="BG43" s="335"/>
      <c r="BH43" s="335"/>
      <c r="BI43" s="335"/>
      <c r="BJ43" s="335"/>
      <c r="BK43" s="335"/>
      <c r="BL43" s="335"/>
      <c r="BM43" s="335"/>
      <c r="BN43" s="335"/>
      <c r="BO43" s="335"/>
      <c r="BP43" s="335"/>
      <c r="BQ43" s="335"/>
      <c r="BR43" s="335"/>
      <c r="BS43" s="335"/>
      <c r="BT43" s="335"/>
      <c r="BU43" s="335"/>
      <c r="BV43" s="335"/>
      <c r="BW43" s="335"/>
      <c r="BX43" s="335"/>
      <c r="BY43" s="335"/>
      <c r="BZ43" s="335"/>
      <c r="CA43" s="335"/>
      <c r="CB43" s="335"/>
      <c r="CC43" s="335"/>
      <c r="CD43" s="335"/>
      <c r="CE43" s="335"/>
      <c r="CF43" s="335"/>
      <c r="CG43" s="335"/>
      <c r="CH43" s="335"/>
      <c r="CI43" s="335"/>
      <c r="CJ43" s="335"/>
      <c r="CK43" s="335"/>
      <c r="CL43" s="335"/>
      <c r="CM43" s="335"/>
      <c r="CN43" s="335"/>
      <c r="CO43" s="335"/>
      <c r="CP43" s="335"/>
      <c r="CQ43" s="335"/>
      <c r="CR43" s="335"/>
      <c r="CS43" s="335"/>
      <c r="CT43" s="335"/>
      <c r="CU43" s="335"/>
      <c r="CV43" s="335"/>
      <c r="CW43" s="335"/>
      <c r="CX43" s="335"/>
      <c r="CY43" s="335"/>
      <c r="CZ43" s="335"/>
      <c r="DA43" s="335"/>
      <c r="DB43" s="335"/>
      <c r="DC43" s="335"/>
      <c r="DD43" s="335"/>
      <c r="DE43" s="335"/>
      <c r="DF43" s="335"/>
      <c r="DG43" s="335"/>
      <c r="DH43" s="335"/>
      <c r="DI43" s="335"/>
      <c r="DJ43" s="335"/>
      <c r="DK43" s="335"/>
      <c r="DL43" s="335"/>
      <c r="DM43" s="335"/>
      <c r="DN43" s="335"/>
      <c r="DO43" s="335"/>
      <c r="DP43" s="335"/>
      <c r="DQ43" s="335"/>
      <c r="DR43" s="335"/>
      <c r="DS43" s="335"/>
      <c r="DT43" s="335"/>
      <c r="DU43" s="335"/>
      <c r="DV43" s="335"/>
      <c r="DW43" s="335"/>
      <c r="DX43" s="335"/>
      <c r="DY43" s="335"/>
      <c r="DZ43" s="335"/>
      <c r="EA43" s="335"/>
      <c r="EB43" s="335"/>
      <c r="EC43" s="335"/>
      <c r="ED43" s="335"/>
      <c r="EE43" s="335"/>
      <c r="EF43" s="335"/>
      <c r="EG43" s="335"/>
      <c r="EH43" s="335"/>
      <c r="EI43" s="335"/>
      <c r="EJ43" s="335"/>
      <c r="EK43" s="335"/>
      <c r="EL43" s="335"/>
      <c r="EM43" s="335"/>
      <c r="EN43" s="335"/>
      <c r="EO43" s="335"/>
      <c r="EP43" s="335"/>
      <c r="EQ43" s="335"/>
      <c r="ER43" s="335"/>
      <c r="ES43" s="335"/>
      <c r="ET43" s="335"/>
      <c r="EU43" s="335"/>
      <c r="EV43" s="335"/>
      <c r="EW43" s="335"/>
      <c r="EX43" s="335"/>
      <c r="EY43" s="335"/>
      <c r="EZ43" s="335"/>
      <c r="FA43" s="335"/>
      <c r="FB43" s="335"/>
      <c r="FC43" s="335"/>
      <c r="FD43" s="335"/>
      <c r="FE43" s="335"/>
      <c r="FF43" s="335"/>
      <c r="FG43" s="335"/>
      <c r="FH43" s="335"/>
      <c r="FI43" s="335"/>
      <c r="FJ43" s="335"/>
      <c r="FK43" s="335"/>
      <c r="FL43" s="335"/>
      <c r="FM43" s="335"/>
      <c r="FN43" s="335"/>
      <c r="FO43" s="335"/>
      <c r="FP43" s="335"/>
      <c r="FQ43" s="335"/>
      <c r="FR43" s="335"/>
      <c r="FS43" s="335"/>
      <c r="FT43" s="335"/>
      <c r="FU43" s="335"/>
      <c r="FV43" s="335"/>
      <c r="FW43" s="335"/>
      <c r="FX43" s="335"/>
      <c r="FY43" s="335"/>
      <c r="FZ43" s="335"/>
      <c r="GA43" s="335"/>
      <c r="GB43" s="335"/>
      <c r="GC43" s="335"/>
      <c r="GD43" s="335"/>
      <c r="GE43" s="335"/>
      <c r="GF43" s="335"/>
      <c r="GG43" s="335"/>
      <c r="GH43" s="335"/>
      <c r="GI43" s="335"/>
      <c r="GJ43" s="335"/>
      <c r="GK43" s="335"/>
      <c r="GL43" s="335"/>
      <c r="GM43" s="335"/>
      <c r="GN43" s="335"/>
      <c r="GO43" s="335"/>
      <c r="GP43" s="335"/>
      <c r="GQ43" s="335"/>
      <c r="GR43" s="335"/>
      <c r="GS43" s="335"/>
      <c r="GT43" s="335"/>
      <c r="GU43" s="335"/>
      <c r="GV43" s="335"/>
      <c r="GW43" s="335"/>
      <c r="GX43" s="335"/>
      <c r="GY43" s="335"/>
      <c r="GZ43" s="335"/>
      <c r="HA43" s="335"/>
      <c r="HB43" s="335"/>
      <c r="HC43" s="335"/>
      <c r="HD43" s="335"/>
      <c r="HE43" s="335"/>
      <c r="HF43" s="335"/>
      <c r="HG43" s="335"/>
      <c r="HH43" s="335"/>
      <c r="HI43" s="335"/>
      <c r="HJ43" s="335"/>
      <c r="HK43" s="335"/>
      <c r="HL43" s="335"/>
      <c r="HM43" s="335"/>
    </row>
    <row r="44" spans="1:221" x14ac:dyDescent="0.25">
      <c r="A44" s="386" t="s">
        <v>82</v>
      </c>
      <c r="B44" s="335"/>
      <c r="C44" s="335"/>
      <c r="D44" s="392">
        <f>$N$24</f>
        <v>10</v>
      </c>
      <c r="E44" s="363" t="s">
        <v>122</v>
      </c>
      <c r="F44" s="364" t="s">
        <v>8</v>
      </c>
      <c r="G44" s="401"/>
      <c r="H44" s="355"/>
      <c r="I44" s="400">
        <f>'Rider Rates'!$B$87</f>
        <v>6.6985699999999995E-2</v>
      </c>
      <c r="J44" s="400">
        <f t="shared" si="0"/>
        <v>6.6985699999999995E-2</v>
      </c>
      <c r="K44" s="366"/>
      <c r="L44" s="250"/>
      <c r="M44" s="250"/>
      <c r="N44" s="250">
        <f>ROUND(D44*I44,2)</f>
        <v>0.67</v>
      </c>
      <c r="O44" s="250">
        <f t="shared" si="2"/>
        <v>0.67</v>
      </c>
      <c r="P44" s="360">
        <f>'Rider Rates'!$D$87</f>
        <v>45167</v>
      </c>
      <c r="R44" s="382"/>
      <c r="S44" s="376"/>
      <c r="T44" s="377"/>
      <c r="U44" s="335"/>
      <c r="V44" s="378"/>
      <c r="W44" s="335"/>
      <c r="X44" s="335"/>
      <c r="Y44" s="335"/>
      <c r="Z44" s="335"/>
      <c r="AA44" s="335"/>
      <c r="AB44" s="335"/>
      <c r="AC44" s="335"/>
      <c r="AD44" s="335"/>
      <c r="AE44" s="335"/>
      <c r="AF44" s="335"/>
      <c r="AG44" s="335"/>
      <c r="AH44" s="335"/>
      <c r="AI44" s="335"/>
      <c r="AJ44" s="335"/>
      <c r="AK44" s="335"/>
      <c r="AL44" s="335"/>
      <c r="AM44" s="335"/>
      <c r="AN44" s="335"/>
      <c r="AO44" s="335"/>
      <c r="AP44" s="335"/>
      <c r="AQ44" s="335"/>
      <c r="AR44" s="335"/>
      <c r="AS44" s="335"/>
      <c r="AT44" s="335"/>
      <c r="AU44" s="335"/>
      <c r="AV44" s="335"/>
      <c r="AW44" s="335"/>
      <c r="AX44" s="335"/>
      <c r="AY44" s="335"/>
      <c r="AZ44" s="335"/>
      <c r="BA44" s="335"/>
      <c r="BB44" s="335"/>
      <c r="BC44" s="335"/>
      <c r="BD44" s="335"/>
      <c r="BE44" s="335"/>
      <c r="BF44" s="335"/>
      <c r="BG44" s="335"/>
      <c r="BH44" s="335"/>
      <c r="BI44" s="335"/>
      <c r="BJ44" s="335"/>
      <c r="BK44" s="335"/>
      <c r="BL44" s="335"/>
      <c r="BM44" s="335"/>
      <c r="BN44" s="335"/>
      <c r="BO44" s="335"/>
      <c r="BP44" s="335"/>
      <c r="BQ44" s="335"/>
      <c r="BR44" s="335"/>
      <c r="BS44" s="335"/>
      <c r="BT44" s="335"/>
      <c r="BU44" s="335"/>
      <c r="BV44" s="335"/>
      <c r="BW44" s="335"/>
      <c r="BX44" s="335"/>
      <c r="BY44" s="335"/>
      <c r="BZ44" s="335"/>
      <c r="CA44" s="335"/>
      <c r="CB44" s="335"/>
      <c r="CC44" s="335"/>
      <c r="CD44" s="335"/>
      <c r="CE44" s="335"/>
      <c r="CF44" s="335"/>
      <c r="CG44" s="335"/>
      <c r="CH44" s="335"/>
      <c r="CI44" s="335"/>
      <c r="CJ44" s="335"/>
      <c r="CK44" s="335"/>
      <c r="CL44" s="335"/>
      <c r="CM44" s="335"/>
      <c r="CN44" s="335"/>
      <c r="CO44" s="335"/>
      <c r="CP44" s="335"/>
      <c r="CQ44" s="335"/>
      <c r="CR44" s="335"/>
      <c r="CS44" s="335"/>
      <c r="CT44" s="335"/>
      <c r="CU44" s="335"/>
      <c r="CV44" s="335"/>
      <c r="CW44" s="335"/>
      <c r="CX44" s="335"/>
      <c r="CY44" s="335"/>
      <c r="CZ44" s="335"/>
      <c r="DA44" s="335"/>
      <c r="DB44" s="335"/>
      <c r="DC44" s="335"/>
      <c r="DD44" s="335"/>
      <c r="DE44" s="335"/>
      <c r="DF44" s="335"/>
      <c r="DG44" s="335"/>
      <c r="DH44" s="335"/>
      <c r="DI44" s="335"/>
      <c r="DJ44" s="335"/>
      <c r="DK44" s="335"/>
      <c r="DL44" s="335"/>
      <c r="DM44" s="335"/>
      <c r="DN44" s="335"/>
      <c r="DO44" s="335"/>
      <c r="DP44" s="335"/>
      <c r="DQ44" s="335"/>
      <c r="DR44" s="335"/>
      <c r="DS44" s="335"/>
      <c r="DT44" s="335"/>
      <c r="DU44" s="335"/>
      <c r="DV44" s="335"/>
      <c r="DW44" s="335"/>
      <c r="DX44" s="335"/>
      <c r="DY44" s="335"/>
      <c r="DZ44" s="335"/>
      <c r="EA44" s="335"/>
      <c r="EB44" s="335"/>
      <c r="EC44" s="335"/>
      <c r="ED44" s="335"/>
      <c r="EE44" s="335"/>
      <c r="EF44" s="335"/>
      <c r="EG44" s="335"/>
      <c r="EH44" s="335"/>
      <c r="EI44" s="335"/>
      <c r="EJ44" s="335"/>
      <c r="EK44" s="335"/>
      <c r="EL44" s="335"/>
      <c r="EM44" s="335"/>
      <c r="EN44" s="335"/>
      <c r="EO44" s="335"/>
      <c r="EP44" s="335"/>
      <c r="EQ44" s="335"/>
      <c r="ER44" s="335"/>
      <c r="ES44" s="335"/>
      <c r="ET44" s="335"/>
      <c r="EU44" s="335"/>
      <c r="EV44" s="335"/>
      <c r="EW44" s="335"/>
      <c r="EX44" s="335"/>
      <c r="EY44" s="335"/>
      <c r="EZ44" s="335"/>
      <c r="FA44" s="335"/>
      <c r="FB44" s="335"/>
      <c r="FC44" s="335"/>
      <c r="FD44" s="335"/>
      <c r="FE44" s="335"/>
      <c r="FF44" s="335"/>
      <c r="FG44" s="335"/>
      <c r="FH44" s="335"/>
      <c r="FI44" s="335"/>
      <c r="FJ44" s="335"/>
      <c r="FK44" s="335"/>
      <c r="FL44" s="335"/>
      <c r="FM44" s="335"/>
      <c r="FN44" s="335"/>
      <c r="FO44" s="335"/>
      <c r="FP44" s="335"/>
      <c r="FQ44" s="335"/>
      <c r="FR44" s="335"/>
      <c r="FS44" s="335"/>
      <c r="FT44" s="335"/>
      <c r="FU44" s="335"/>
      <c r="FV44" s="335"/>
      <c r="FW44" s="335"/>
      <c r="FX44" s="335"/>
      <c r="FY44" s="335"/>
      <c r="FZ44" s="335"/>
      <c r="GA44" s="335"/>
      <c r="GB44" s="335"/>
      <c r="GC44" s="335"/>
      <c r="GD44" s="335"/>
      <c r="GE44" s="335"/>
      <c r="GF44" s="335"/>
      <c r="GG44" s="335"/>
      <c r="GH44" s="335"/>
      <c r="GI44" s="335"/>
      <c r="GJ44" s="335"/>
      <c r="GK44" s="335"/>
      <c r="GL44" s="335"/>
      <c r="GM44" s="335"/>
      <c r="GN44" s="335"/>
      <c r="GO44" s="335"/>
      <c r="GP44" s="335"/>
      <c r="GQ44" s="335"/>
      <c r="GR44" s="335"/>
      <c r="GS44" s="335"/>
      <c r="GT44" s="335"/>
      <c r="GU44" s="335"/>
      <c r="GV44" s="335"/>
      <c r="GW44" s="335"/>
      <c r="GX44" s="335"/>
      <c r="GY44" s="335"/>
      <c r="GZ44" s="335"/>
      <c r="HA44" s="335"/>
      <c r="HB44" s="335"/>
      <c r="HC44" s="335"/>
      <c r="HD44" s="335"/>
      <c r="HE44" s="335"/>
      <c r="HF44" s="335"/>
      <c r="HG44" s="335"/>
      <c r="HH44" s="335"/>
      <c r="HI44" s="335"/>
      <c r="HJ44" s="335"/>
      <c r="HK44" s="335"/>
      <c r="HL44" s="335"/>
      <c r="HM44" s="335"/>
    </row>
    <row r="45" spans="1:221" x14ac:dyDescent="0.25">
      <c r="A45" s="394" t="s">
        <v>206</v>
      </c>
      <c r="B45" s="335"/>
      <c r="C45" s="335"/>
      <c r="D45" s="392"/>
      <c r="E45" s="397" t="s">
        <v>115</v>
      </c>
      <c r="F45" s="385"/>
      <c r="G45" s="401"/>
      <c r="H45" s="355"/>
      <c r="I45" s="402">
        <f>'Rider Rates'!$B$90</f>
        <v>2.2200000000000002</v>
      </c>
      <c r="J45" s="402">
        <f t="shared" si="0"/>
        <v>2.2200000000000002</v>
      </c>
      <c r="K45" s="366"/>
      <c r="L45" s="250"/>
      <c r="M45" s="250"/>
      <c r="N45" s="250">
        <f>I45</f>
        <v>2.2200000000000002</v>
      </c>
      <c r="O45" s="250">
        <f t="shared" si="2"/>
        <v>2.2200000000000002</v>
      </c>
      <c r="P45" s="360">
        <f>'Rider Rates'!$D$90</f>
        <v>45747</v>
      </c>
      <c r="R45" s="382"/>
      <c r="S45" s="376"/>
      <c r="T45" s="377"/>
      <c r="U45" s="335"/>
      <c r="V45" s="378"/>
      <c r="W45" s="335"/>
      <c r="X45" s="335"/>
      <c r="Y45" s="335"/>
      <c r="Z45" s="335"/>
      <c r="AA45" s="335"/>
      <c r="AB45" s="335"/>
      <c r="AC45" s="335"/>
      <c r="AD45" s="335"/>
      <c r="AE45" s="335"/>
      <c r="AF45" s="335"/>
      <c r="AG45" s="335"/>
      <c r="AH45" s="335"/>
      <c r="AI45" s="335"/>
      <c r="AJ45" s="335"/>
      <c r="AK45" s="335"/>
      <c r="AL45" s="335"/>
      <c r="AM45" s="335"/>
      <c r="AN45" s="335"/>
      <c r="AO45" s="335"/>
      <c r="AP45" s="335"/>
      <c r="AQ45" s="335"/>
      <c r="AR45" s="335"/>
      <c r="AS45" s="335"/>
      <c r="AT45" s="335"/>
      <c r="AU45" s="335"/>
      <c r="AV45" s="335"/>
      <c r="AW45" s="335"/>
      <c r="AX45" s="335"/>
      <c r="AY45" s="335"/>
      <c r="AZ45" s="335"/>
      <c r="BA45" s="335"/>
      <c r="BB45" s="335"/>
      <c r="BC45" s="335"/>
      <c r="BD45" s="335"/>
      <c r="BE45" s="335"/>
      <c r="BF45" s="335"/>
      <c r="BG45" s="335"/>
      <c r="BH45" s="335"/>
      <c r="BI45" s="335"/>
      <c r="BJ45" s="335"/>
      <c r="BK45" s="335"/>
      <c r="BL45" s="335"/>
      <c r="BM45" s="335"/>
      <c r="BN45" s="335"/>
      <c r="BO45" s="335"/>
      <c r="BP45" s="335"/>
      <c r="BQ45" s="335"/>
      <c r="BR45" s="335"/>
      <c r="BS45" s="335"/>
      <c r="BT45" s="335"/>
      <c r="BU45" s="335"/>
      <c r="BV45" s="335"/>
      <c r="BW45" s="335"/>
      <c r="BX45" s="335"/>
      <c r="BY45" s="335"/>
      <c r="BZ45" s="335"/>
      <c r="CA45" s="335"/>
      <c r="CB45" s="335"/>
      <c r="CC45" s="335"/>
      <c r="CD45" s="335"/>
      <c r="CE45" s="335"/>
      <c r="CF45" s="335"/>
      <c r="CG45" s="335"/>
      <c r="CH45" s="335"/>
      <c r="CI45" s="335"/>
      <c r="CJ45" s="335"/>
      <c r="CK45" s="335"/>
      <c r="CL45" s="335"/>
      <c r="CM45" s="335"/>
      <c r="CN45" s="335"/>
      <c r="CO45" s="335"/>
      <c r="CP45" s="335"/>
      <c r="CQ45" s="335"/>
      <c r="CR45" s="335"/>
      <c r="CS45" s="335"/>
      <c r="CT45" s="335"/>
      <c r="CU45" s="335"/>
      <c r="CV45" s="335"/>
      <c r="CW45" s="335"/>
      <c r="CX45" s="335"/>
      <c r="CY45" s="335"/>
      <c r="CZ45" s="335"/>
      <c r="DA45" s="335"/>
      <c r="DB45" s="335"/>
      <c r="DC45" s="335"/>
      <c r="DD45" s="335"/>
      <c r="DE45" s="335"/>
      <c r="DF45" s="335"/>
      <c r="DG45" s="335"/>
      <c r="DH45" s="335"/>
      <c r="DI45" s="335"/>
      <c r="DJ45" s="335"/>
      <c r="DK45" s="335"/>
      <c r="DL45" s="335"/>
      <c r="DM45" s="335"/>
      <c r="DN45" s="335"/>
      <c r="DO45" s="335"/>
      <c r="DP45" s="335"/>
      <c r="DQ45" s="335"/>
      <c r="DR45" s="335"/>
      <c r="DS45" s="335"/>
      <c r="DT45" s="335"/>
      <c r="DU45" s="335"/>
      <c r="DV45" s="335"/>
      <c r="DW45" s="335"/>
      <c r="DX45" s="335"/>
      <c r="DY45" s="335"/>
      <c r="DZ45" s="335"/>
      <c r="EA45" s="335"/>
      <c r="EB45" s="335"/>
      <c r="EC45" s="335"/>
      <c r="ED45" s="335"/>
      <c r="EE45" s="335"/>
      <c r="EF45" s="335"/>
      <c r="EG45" s="335"/>
      <c r="EH45" s="335"/>
      <c r="EI45" s="335"/>
      <c r="EJ45" s="335"/>
      <c r="EK45" s="335"/>
      <c r="EL45" s="335"/>
      <c r="EM45" s="335"/>
      <c r="EN45" s="335"/>
      <c r="EO45" s="335"/>
      <c r="EP45" s="335"/>
      <c r="EQ45" s="335"/>
      <c r="ER45" s="335"/>
      <c r="ES45" s="335"/>
      <c r="ET45" s="335"/>
      <c r="EU45" s="335"/>
      <c r="EV45" s="335"/>
      <c r="EW45" s="335"/>
      <c r="EX45" s="335"/>
      <c r="EY45" s="335"/>
      <c r="EZ45" s="335"/>
      <c r="FA45" s="335"/>
      <c r="FB45" s="335"/>
      <c r="FC45" s="335"/>
      <c r="FD45" s="335"/>
      <c r="FE45" s="335"/>
      <c r="FF45" s="335"/>
      <c r="FG45" s="335"/>
      <c r="FH45" s="335"/>
      <c r="FI45" s="335"/>
      <c r="FJ45" s="335"/>
      <c r="FK45" s="335"/>
      <c r="FL45" s="335"/>
      <c r="FM45" s="335"/>
      <c r="FN45" s="335"/>
      <c r="FO45" s="335"/>
      <c r="FP45" s="335"/>
      <c r="FQ45" s="335"/>
      <c r="FR45" s="335"/>
      <c r="FS45" s="335"/>
      <c r="FT45" s="335"/>
      <c r="FU45" s="335"/>
      <c r="FV45" s="335"/>
      <c r="FW45" s="335"/>
      <c r="FX45" s="335"/>
      <c r="FY45" s="335"/>
      <c r="FZ45" s="335"/>
      <c r="GA45" s="335"/>
      <c r="GB45" s="335"/>
      <c r="GC45" s="335"/>
      <c r="GD45" s="335"/>
      <c r="GE45" s="335"/>
      <c r="GF45" s="335"/>
      <c r="GG45" s="335"/>
      <c r="GH45" s="335"/>
      <c r="GI45" s="335"/>
      <c r="GJ45" s="335"/>
      <c r="GK45" s="335"/>
      <c r="GL45" s="335"/>
      <c r="GM45" s="335"/>
      <c r="GN45" s="335"/>
      <c r="GO45" s="335"/>
      <c r="GP45" s="335"/>
      <c r="GQ45" s="335"/>
      <c r="GR45" s="335"/>
      <c r="GS45" s="335"/>
      <c r="GT45" s="335"/>
      <c r="GU45" s="335"/>
      <c r="GV45" s="335"/>
      <c r="GW45" s="335"/>
      <c r="GX45" s="335"/>
      <c r="GY45" s="335"/>
      <c r="GZ45" s="335"/>
      <c r="HA45" s="335"/>
      <c r="HB45" s="335"/>
      <c r="HC45" s="335"/>
      <c r="HD45" s="335"/>
      <c r="HE45" s="335"/>
      <c r="HF45" s="335"/>
      <c r="HG45" s="335"/>
      <c r="HH45" s="335"/>
      <c r="HI45" s="335"/>
      <c r="HJ45" s="335"/>
      <c r="HK45" s="335"/>
      <c r="HL45" s="335"/>
      <c r="HM45" s="335"/>
    </row>
    <row r="46" spans="1:221" x14ac:dyDescent="0.25">
      <c r="A46" s="394" t="s">
        <v>239</v>
      </c>
      <c r="B46" s="335"/>
      <c r="C46" s="335"/>
      <c r="D46" s="362">
        <f>IF($C$17&lt;0,0,$C$17)</f>
        <v>0</v>
      </c>
      <c r="E46" s="363" t="s">
        <v>41</v>
      </c>
      <c r="F46" s="364" t="s">
        <v>8</v>
      </c>
      <c r="G46" s="388"/>
      <c r="H46" s="388"/>
      <c r="I46" s="388"/>
      <c r="J46" s="388">
        <f>'Rider Rates'!$B$94</f>
        <v>0</v>
      </c>
      <c r="K46" s="366" t="s">
        <v>42</v>
      </c>
      <c r="L46" s="250"/>
      <c r="M46" s="250"/>
      <c r="N46" s="250"/>
      <c r="O46" s="250">
        <f>ROUND($D46*('Rider Rates'!B$94),2)</f>
        <v>0</v>
      </c>
      <c r="P46" s="360">
        <f>'Rider Rates'!$D$94</f>
        <v>44531</v>
      </c>
      <c r="Q46" s="385"/>
      <c r="R46" s="382"/>
      <c r="S46" s="376"/>
      <c r="T46" s="377"/>
      <c r="U46" s="335"/>
      <c r="V46" s="378"/>
      <c r="W46" s="335"/>
      <c r="X46" s="335"/>
      <c r="Y46" s="335"/>
      <c r="Z46" s="335"/>
      <c r="AA46" s="335"/>
      <c r="AB46" s="335"/>
      <c r="AC46" s="335"/>
      <c r="AD46" s="335"/>
      <c r="AE46" s="335"/>
      <c r="AF46" s="335"/>
      <c r="AG46" s="335"/>
      <c r="AH46" s="335"/>
      <c r="AI46" s="335"/>
      <c r="AJ46" s="335"/>
      <c r="AK46" s="335"/>
      <c r="AL46" s="335"/>
      <c r="AM46" s="335"/>
      <c r="AN46" s="335"/>
      <c r="AO46" s="335"/>
      <c r="AP46" s="335"/>
      <c r="AQ46" s="335"/>
      <c r="AR46" s="335"/>
      <c r="AS46" s="335"/>
      <c r="AT46" s="335"/>
      <c r="AU46" s="335"/>
      <c r="AV46" s="335"/>
      <c r="AW46" s="335"/>
      <c r="AX46" s="335"/>
      <c r="AY46" s="335"/>
      <c r="AZ46" s="335"/>
      <c r="BA46" s="335"/>
      <c r="BB46" s="335"/>
      <c r="BC46" s="335"/>
      <c r="BD46" s="335"/>
      <c r="BE46" s="335"/>
      <c r="BF46" s="335"/>
      <c r="BG46" s="335"/>
      <c r="BH46" s="335"/>
      <c r="BI46" s="335"/>
      <c r="BJ46" s="335"/>
      <c r="BK46" s="335"/>
      <c r="BL46" s="335"/>
      <c r="BM46" s="335"/>
      <c r="BN46" s="335"/>
      <c r="BO46" s="335"/>
      <c r="BP46" s="335"/>
      <c r="BQ46" s="335"/>
      <c r="BR46" s="335"/>
      <c r="BS46" s="335"/>
      <c r="BT46" s="335"/>
      <c r="BU46" s="335"/>
      <c r="BV46" s="335"/>
      <c r="BW46" s="335"/>
      <c r="BX46" s="335"/>
      <c r="BY46" s="335"/>
      <c r="BZ46" s="335"/>
      <c r="CA46" s="335"/>
      <c r="CB46" s="335"/>
      <c r="CC46" s="335"/>
      <c r="CD46" s="335"/>
      <c r="CE46" s="335"/>
      <c r="CF46" s="335"/>
      <c r="CG46" s="335"/>
      <c r="CH46" s="335"/>
      <c r="CI46" s="335"/>
      <c r="CJ46" s="335"/>
      <c r="CK46" s="335"/>
      <c r="CL46" s="335"/>
      <c r="CM46" s="335"/>
      <c r="CN46" s="335"/>
      <c r="CO46" s="335"/>
      <c r="CP46" s="335"/>
      <c r="CQ46" s="335"/>
      <c r="CR46" s="335"/>
      <c r="CS46" s="335"/>
      <c r="CT46" s="335"/>
      <c r="CU46" s="335"/>
      <c r="CV46" s="335"/>
      <c r="CW46" s="335"/>
      <c r="CX46" s="335"/>
      <c r="CY46" s="335"/>
      <c r="CZ46" s="335"/>
      <c r="DA46" s="335"/>
      <c r="DB46" s="335"/>
      <c r="DC46" s="335"/>
      <c r="DD46" s="335"/>
      <c r="DE46" s="335"/>
      <c r="DF46" s="335"/>
      <c r="DG46" s="335"/>
      <c r="DH46" s="335"/>
      <c r="DI46" s="335"/>
      <c r="DJ46" s="335"/>
      <c r="DK46" s="335"/>
      <c r="DL46" s="335"/>
      <c r="DM46" s="335"/>
      <c r="DN46" s="335"/>
      <c r="DO46" s="335"/>
      <c r="DP46" s="335"/>
      <c r="DQ46" s="335"/>
      <c r="DR46" s="335"/>
      <c r="DS46" s="335"/>
      <c r="DT46" s="335"/>
      <c r="DU46" s="335"/>
      <c r="DV46" s="335"/>
      <c r="DW46" s="335"/>
      <c r="DX46" s="335"/>
      <c r="DY46" s="335"/>
      <c r="DZ46" s="335"/>
      <c r="EA46" s="335"/>
      <c r="EB46" s="335"/>
      <c r="EC46" s="335"/>
      <c r="ED46" s="335"/>
      <c r="EE46" s="335"/>
      <c r="EF46" s="335"/>
      <c r="EG46" s="335"/>
      <c r="EH46" s="335"/>
      <c r="EI46" s="335"/>
      <c r="EJ46" s="335"/>
      <c r="EK46" s="335"/>
      <c r="EL46" s="335"/>
      <c r="EM46" s="335"/>
      <c r="EN46" s="335"/>
      <c r="EO46" s="335"/>
      <c r="EP46" s="335"/>
      <c r="EQ46" s="335"/>
      <c r="ER46" s="335"/>
      <c r="ES46" s="335"/>
      <c r="ET46" s="335"/>
      <c r="EU46" s="335"/>
      <c r="EV46" s="335"/>
      <c r="EW46" s="335"/>
      <c r="EX46" s="335"/>
      <c r="EY46" s="335"/>
      <c r="EZ46" s="335"/>
      <c r="FA46" s="335"/>
      <c r="FB46" s="335"/>
      <c r="FC46" s="335"/>
      <c r="FD46" s="335"/>
      <c r="FE46" s="335"/>
      <c r="FF46" s="335"/>
      <c r="FG46" s="335"/>
      <c r="FH46" s="335"/>
      <c r="FI46" s="335"/>
      <c r="FJ46" s="335"/>
      <c r="FK46" s="335"/>
      <c r="FL46" s="335"/>
      <c r="FM46" s="335"/>
      <c r="FN46" s="335"/>
      <c r="FO46" s="335"/>
      <c r="FP46" s="335"/>
      <c r="FQ46" s="335"/>
      <c r="FR46" s="335"/>
      <c r="FS46" s="335"/>
      <c r="FT46" s="335"/>
      <c r="FU46" s="335"/>
      <c r="FV46" s="335"/>
      <c r="FW46" s="335"/>
      <c r="FX46" s="335"/>
      <c r="FY46" s="335"/>
      <c r="FZ46" s="335"/>
      <c r="GA46" s="335"/>
      <c r="GB46" s="335"/>
      <c r="GC46" s="335"/>
      <c r="GD46" s="335"/>
      <c r="GE46" s="335"/>
      <c r="GF46" s="335"/>
      <c r="GG46" s="335"/>
      <c r="GH46" s="335"/>
      <c r="GI46" s="335"/>
      <c r="GJ46" s="335"/>
      <c r="GK46" s="335"/>
      <c r="GL46" s="335"/>
      <c r="GM46" s="335"/>
      <c r="GN46" s="335"/>
      <c r="GO46" s="335"/>
      <c r="GP46" s="335"/>
      <c r="GQ46" s="335"/>
      <c r="GR46" s="335"/>
      <c r="GS46" s="335"/>
      <c r="GT46" s="335"/>
      <c r="GU46" s="335"/>
      <c r="GV46" s="335"/>
      <c r="GW46" s="335"/>
      <c r="GX46" s="335"/>
      <c r="GY46" s="335"/>
      <c r="GZ46" s="335"/>
      <c r="HA46" s="335"/>
      <c r="HB46" s="335"/>
      <c r="HC46" s="335"/>
      <c r="HD46" s="335"/>
      <c r="HE46" s="335"/>
      <c r="HF46" s="335"/>
      <c r="HG46" s="335"/>
      <c r="HH46" s="335"/>
      <c r="HI46" s="335"/>
      <c r="HJ46" s="335"/>
      <c r="HK46" s="335"/>
      <c r="HL46" s="335"/>
      <c r="HM46" s="335"/>
    </row>
    <row r="47" spans="1:221" x14ac:dyDescent="0.25">
      <c r="A47" s="386" t="s">
        <v>156</v>
      </c>
      <c r="B47" s="335"/>
      <c r="C47" s="335"/>
      <c r="D47" s="392">
        <f>$N$24</f>
        <v>10</v>
      </c>
      <c r="E47" s="363" t="s">
        <v>122</v>
      </c>
      <c r="F47" s="364" t="s">
        <v>8</v>
      </c>
      <c r="G47" s="401"/>
      <c r="H47" s="355"/>
      <c r="I47" s="400">
        <f>'Rider Rates'!$B$105</f>
        <v>0.24140039999999999</v>
      </c>
      <c r="J47" s="400">
        <f t="shared" si="0"/>
        <v>0.24140039999999999</v>
      </c>
      <c r="K47" s="366"/>
      <c r="L47" s="250"/>
      <c r="M47" s="250"/>
      <c r="N47" s="250">
        <f>ROUND(D47*I47,2)</f>
        <v>2.41</v>
      </c>
      <c r="O47" s="250">
        <f t="shared" si="2"/>
        <v>2.41</v>
      </c>
      <c r="P47" s="360">
        <f>'Rider Rates'!$D$105</f>
        <v>45716</v>
      </c>
      <c r="Q47" s="385"/>
      <c r="R47" s="382"/>
      <c r="S47" s="376"/>
      <c r="T47" s="377"/>
      <c r="U47" s="335"/>
      <c r="V47" s="378"/>
      <c r="W47" s="335"/>
      <c r="X47" s="335"/>
      <c r="Y47" s="335"/>
      <c r="Z47" s="335"/>
      <c r="AA47" s="335"/>
      <c r="AB47" s="335"/>
      <c r="AC47" s="335"/>
      <c r="AD47" s="335"/>
      <c r="AE47" s="335"/>
      <c r="AF47" s="335"/>
      <c r="AG47" s="335"/>
      <c r="AH47" s="335"/>
      <c r="AI47" s="335"/>
      <c r="AJ47" s="335"/>
      <c r="AK47" s="335"/>
      <c r="AL47" s="335"/>
      <c r="AM47" s="335"/>
      <c r="AN47" s="335"/>
      <c r="AO47" s="335"/>
      <c r="AP47" s="335"/>
      <c r="AQ47" s="335"/>
      <c r="AR47" s="335"/>
      <c r="AS47" s="335"/>
      <c r="AT47" s="335"/>
      <c r="AU47" s="335"/>
      <c r="AV47" s="335"/>
      <c r="AW47" s="335"/>
      <c r="AX47" s="335"/>
      <c r="AY47" s="335"/>
      <c r="AZ47" s="335"/>
      <c r="BA47" s="335"/>
      <c r="BB47" s="335"/>
      <c r="BC47" s="335"/>
      <c r="BD47" s="335"/>
      <c r="BE47" s="335"/>
      <c r="BF47" s="335"/>
      <c r="BG47" s="335"/>
      <c r="BH47" s="335"/>
      <c r="BI47" s="335"/>
      <c r="BJ47" s="335"/>
      <c r="BK47" s="335"/>
      <c r="BL47" s="335"/>
      <c r="BM47" s="335"/>
      <c r="BN47" s="335"/>
      <c r="BO47" s="335"/>
      <c r="BP47" s="335"/>
      <c r="BQ47" s="335"/>
      <c r="BR47" s="335"/>
      <c r="BS47" s="335"/>
      <c r="BT47" s="335"/>
      <c r="BU47" s="335"/>
      <c r="BV47" s="335"/>
      <c r="BW47" s="335"/>
      <c r="BX47" s="335"/>
      <c r="BY47" s="335"/>
      <c r="BZ47" s="335"/>
      <c r="CA47" s="335"/>
      <c r="CB47" s="335"/>
      <c r="CC47" s="335"/>
      <c r="CD47" s="335"/>
      <c r="CE47" s="335"/>
      <c r="CF47" s="335"/>
      <c r="CG47" s="335"/>
      <c r="CH47" s="335"/>
      <c r="CI47" s="335"/>
      <c r="CJ47" s="335"/>
      <c r="CK47" s="335"/>
      <c r="CL47" s="335"/>
      <c r="CM47" s="335"/>
      <c r="CN47" s="335"/>
      <c r="CO47" s="335"/>
      <c r="CP47" s="335"/>
      <c r="CQ47" s="335"/>
      <c r="CR47" s="335"/>
      <c r="CS47" s="335"/>
      <c r="CT47" s="335"/>
      <c r="CU47" s="335"/>
      <c r="CV47" s="335"/>
      <c r="CW47" s="335"/>
      <c r="CX47" s="335"/>
      <c r="CY47" s="335"/>
      <c r="CZ47" s="335"/>
      <c r="DA47" s="335"/>
      <c r="DB47" s="335"/>
      <c r="DC47" s="335"/>
      <c r="DD47" s="335"/>
      <c r="DE47" s="335"/>
      <c r="DF47" s="335"/>
      <c r="DG47" s="335"/>
      <c r="DH47" s="335"/>
      <c r="DI47" s="335"/>
      <c r="DJ47" s="335"/>
      <c r="DK47" s="335"/>
      <c r="DL47" s="335"/>
      <c r="DM47" s="335"/>
      <c r="DN47" s="335"/>
      <c r="DO47" s="335"/>
      <c r="DP47" s="335"/>
      <c r="DQ47" s="335"/>
      <c r="DR47" s="335"/>
      <c r="DS47" s="335"/>
      <c r="DT47" s="335"/>
      <c r="DU47" s="335"/>
      <c r="DV47" s="335"/>
      <c r="DW47" s="335"/>
      <c r="DX47" s="335"/>
      <c r="DY47" s="335"/>
      <c r="DZ47" s="335"/>
      <c r="EA47" s="335"/>
      <c r="EB47" s="335"/>
      <c r="EC47" s="335"/>
      <c r="ED47" s="335"/>
      <c r="EE47" s="335"/>
      <c r="EF47" s="335"/>
      <c r="EG47" s="335"/>
      <c r="EH47" s="335"/>
      <c r="EI47" s="335"/>
      <c r="EJ47" s="335"/>
      <c r="EK47" s="335"/>
      <c r="EL47" s="335"/>
      <c r="EM47" s="335"/>
      <c r="EN47" s="335"/>
      <c r="EO47" s="335"/>
      <c r="EP47" s="335"/>
      <c r="EQ47" s="335"/>
      <c r="ER47" s="335"/>
      <c r="ES47" s="335"/>
      <c r="ET47" s="335"/>
      <c r="EU47" s="335"/>
      <c r="EV47" s="335"/>
      <c r="EW47" s="335"/>
      <c r="EX47" s="335"/>
      <c r="EY47" s="335"/>
      <c r="EZ47" s="335"/>
      <c r="FA47" s="335"/>
      <c r="FB47" s="335"/>
      <c r="FC47" s="335"/>
      <c r="FD47" s="335"/>
      <c r="FE47" s="335"/>
      <c r="FF47" s="335"/>
      <c r="FG47" s="335"/>
      <c r="FH47" s="335"/>
      <c r="FI47" s="335"/>
      <c r="FJ47" s="335"/>
      <c r="FK47" s="335"/>
      <c r="FL47" s="335"/>
      <c r="FM47" s="335"/>
      <c r="FN47" s="335"/>
      <c r="FO47" s="335"/>
      <c r="FP47" s="335"/>
      <c r="FQ47" s="335"/>
      <c r="FR47" s="335"/>
      <c r="FS47" s="335"/>
      <c r="FT47" s="335"/>
      <c r="FU47" s="335"/>
      <c r="FV47" s="335"/>
      <c r="FW47" s="335"/>
      <c r="FX47" s="335"/>
      <c r="FY47" s="335"/>
      <c r="FZ47" s="335"/>
      <c r="GA47" s="335"/>
      <c r="GB47" s="335"/>
      <c r="GC47" s="335"/>
      <c r="GD47" s="335"/>
      <c r="GE47" s="335"/>
      <c r="GF47" s="335"/>
      <c r="GG47" s="335"/>
      <c r="GH47" s="335"/>
      <c r="GI47" s="335"/>
      <c r="GJ47" s="335"/>
      <c r="GK47" s="335"/>
      <c r="GL47" s="335"/>
      <c r="GM47" s="335"/>
      <c r="GN47" s="335"/>
      <c r="GO47" s="335"/>
      <c r="GP47" s="335"/>
      <c r="GQ47" s="335"/>
      <c r="GR47" s="335"/>
      <c r="GS47" s="335"/>
      <c r="GT47" s="335"/>
      <c r="GU47" s="335"/>
      <c r="GV47" s="335"/>
      <c r="GW47" s="335"/>
      <c r="GX47" s="335"/>
      <c r="GY47" s="335"/>
      <c r="GZ47" s="335"/>
      <c r="HA47" s="335"/>
      <c r="HB47" s="335"/>
      <c r="HC47" s="335"/>
      <c r="HD47" s="335"/>
      <c r="HE47" s="335"/>
      <c r="HF47" s="335"/>
      <c r="HG47" s="335"/>
      <c r="HH47" s="335"/>
      <c r="HI47" s="335"/>
      <c r="HJ47" s="335"/>
      <c r="HK47" s="335"/>
      <c r="HL47" s="335"/>
      <c r="HM47" s="335"/>
    </row>
    <row r="48" spans="1:221" x14ac:dyDescent="0.25">
      <c r="A48" s="394" t="s">
        <v>217</v>
      </c>
      <c r="B48" s="335"/>
      <c r="C48" s="335"/>
      <c r="D48" s="392"/>
      <c r="E48" s="397" t="s">
        <v>115</v>
      </c>
      <c r="F48" s="385"/>
      <c r="G48" s="401"/>
      <c r="H48" s="355"/>
      <c r="I48" s="403">
        <f>'Rider Rates'!B120</f>
        <v>0.97</v>
      </c>
      <c r="J48" s="402">
        <f t="shared" si="0"/>
        <v>0.97</v>
      </c>
      <c r="K48" s="366"/>
      <c r="L48" s="250"/>
      <c r="M48" s="250"/>
      <c r="N48" s="404">
        <f>I48</f>
        <v>0.97</v>
      </c>
      <c r="O48" s="250">
        <f t="shared" si="2"/>
        <v>0.97</v>
      </c>
      <c r="P48" s="360">
        <f>'Rider Rates'!D120</f>
        <v>45593</v>
      </c>
      <c r="Q48" s="385"/>
      <c r="R48" s="382"/>
      <c r="S48" s="376"/>
      <c r="T48" s="377"/>
      <c r="U48" s="335"/>
      <c r="V48" s="378"/>
      <c r="W48" s="335"/>
      <c r="X48" s="335"/>
      <c r="Y48" s="335"/>
      <c r="Z48" s="335"/>
      <c r="AA48" s="335"/>
      <c r="AB48" s="335"/>
      <c r="AC48" s="335"/>
      <c r="AD48" s="335"/>
      <c r="AE48" s="335"/>
      <c r="AF48" s="335"/>
      <c r="AG48" s="335"/>
      <c r="AH48" s="335"/>
      <c r="AI48" s="335"/>
      <c r="AJ48" s="335"/>
      <c r="AK48" s="335"/>
      <c r="AL48" s="335"/>
      <c r="AM48" s="335"/>
      <c r="AN48" s="335"/>
      <c r="AO48" s="335"/>
      <c r="AP48" s="335"/>
      <c r="AQ48" s="335"/>
      <c r="AR48" s="335"/>
      <c r="AS48" s="335"/>
      <c r="AT48" s="335"/>
      <c r="AU48" s="335"/>
      <c r="AV48" s="335"/>
      <c r="AW48" s="335"/>
      <c r="AX48" s="335"/>
      <c r="AY48" s="335"/>
      <c r="AZ48" s="335"/>
      <c r="BA48" s="335"/>
      <c r="BB48" s="335"/>
      <c r="BC48" s="335"/>
      <c r="BD48" s="335"/>
      <c r="BE48" s="335"/>
      <c r="BF48" s="335"/>
      <c r="BG48" s="335"/>
      <c r="BH48" s="335"/>
      <c r="BI48" s="335"/>
      <c r="BJ48" s="335"/>
      <c r="BK48" s="335"/>
      <c r="BL48" s="335"/>
      <c r="BM48" s="335"/>
      <c r="BN48" s="335"/>
      <c r="BO48" s="335"/>
      <c r="BP48" s="335"/>
      <c r="BQ48" s="335"/>
      <c r="BR48" s="335"/>
      <c r="BS48" s="335"/>
      <c r="BT48" s="335"/>
      <c r="BU48" s="335"/>
      <c r="BV48" s="335"/>
      <c r="BW48" s="335"/>
      <c r="BX48" s="335"/>
      <c r="BY48" s="335"/>
      <c r="BZ48" s="335"/>
      <c r="CA48" s="335"/>
      <c r="CB48" s="335"/>
      <c r="CC48" s="335"/>
      <c r="CD48" s="335"/>
      <c r="CE48" s="335"/>
      <c r="CF48" s="335"/>
      <c r="CG48" s="335"/>
      <c r="CH48" s="335"/>
      <c r="CI48" s="335"/>
      <c r="CJ48" s="335"/>
      <c r="CK48" s="335"/>
      <c r="CL48" s="335"/>
      <c r="CM48" s="335"/>
      <c r="CN48" s="335"/>
      <c r="CO48" s="335"/>
      <c r="CP48" s="335"/>
      <c r="CQ48" s="335"/>
      <c r="CR48" s="335"/>
      <c r="CS48" s="335"/>
      <c r="CT48" s="335"/>
      <c r="CU48" s="335"/>
      <c r="CV48" s="335"/>
      <c r="CW48" s="335"/>
      <c r="CX48" s="335"/>
      <c r="CY48" s="335"/>
      <c r="CZ48" s="335"/>
      <c r="DA48" s="335"/>
      <c r="DB48" s="335"/>
      <c r="DC48" s="335"/>
      <c r="DD48" s="335"/>
      <c r="DE48" s="335"/>
      <c r="DF48" s="335"/>
      <c r="DG48" s="335"/>
      <c r="DH48" s="335"/>
      <c r="DI48" s="335"/>
      <c r="DJ48" s="335"/>
      <c r="DK48" s="335"/>
      <c r="DL48" s="335"/>
      <c r="DM48" s="335"/>
      <c r="DN48" s="335"/>
      <c r="DO48" s="335"/>
      <c r="DP48" s="335"/>
      <c r="DQ48" s="335"/>
      <c r="DR48" s="335"/>
      <c r="DS48" s="335"/>
      <c r="DT48" s="335"/>
      <c r="DU48" s="335"/>
      <c r="DV48" s="335"/>
      <c r="DW48" s="335"/>
      <c r="DX48" s="335"/>
      <c r="DY48" s="335"/>
      <c r="DZ48" s="335"/>
      <c r="EA48" s="335"/>
      <c r="EB48" s="335"/>
      <c r="EC48" s="335"/>
      <c r="ED48" s="335"/>
      <c r="EE48" s="335"/>
      <c r="EF48" s="335"/>
      <c r="EG48" s="335"/>
      <c r="EH48" s="335"/>
      <c r="EI48" s="335"/>
      <c r="EJ48" s="335"/>
      <c r="EK48" s="335"/>
      <c r="EL48" s="335"/>
      <c r="EM48" s="335"/>
      <c r="EN48" s="335"/>
      <c r="EO48" s="335"/>
      <c r="EP48" s="335"/>
      <c r="EQ48" s="335"/>
      <c r="ER48" s="335"/>
      <c r="ES48" s="335"/>
      <c r="ET48" s="335"/>
      <c r="EU48" s="335"/>
      <c r="EV48" s="335"/>
      <c r="EW48" s="335"/>
      <c r="EX48" s="335"/>
      <c r="EY48" s="335"/>
      <c r="EZ48" s="335"/>
      <c r="FA48" s="335"/>
      <c r="FB48" s="335"/>
      <c r="FC48" s="335"/>
      <c r="FD48" s="335"/>
      <c r="FE48" s="335"/>
      <c r="FF48" s="335"/>
      <c r="FG48" s="335"/>
      <c r="FH48" s="335"/>
      <c r="FI48" s="335"/>
      <c r="FJ48" s="335"/>
      <c r="FK48" s="335"/>
      <c r="FL48" s="335"/>
      <c r="FM48" s="335"/>
      <c r="FN48" s="335"/>
      <c r="FO48" s="335"/>
      <c r="FP48" s="335"/>
      <c r="FQ48" s="335"/>
      <c r="FR48" s="335"/>
      <c r="FS48" s="335"/>
      <c r="FT48" s="335"/>
      <c r="FU48" s="335"/>
      <c r="FV48" s="335"/>
      <c r="FW48" s="335"/>
      <c r="FX48" s="335"/>
      <c r="FY48" s="335"/>
      <c r="FZ48" s="335"/>
      <c r="GA48" s="335"/>
      <c r="GB48" s="335"/>
      <c r="GC48" s="335"/>
      <c r="GD48" s="335"/>
      <c r="GE48" s="335"/>
      <c r="GF48" s="335"/>
      <c r="GG48" s="335"/>
      <c r="GH48" s="335"/>
      <c r="GI48" s="335"/>
      <c r="GJ48" s="335"/>
      <c r="GK48" s="335"/>
      <c r="GL48" s="335"/>
      <c r="GM48" s="335"/>
      <c r="GN48" s="335"/>
      <c r="GO48" s="335"/>
      <c r="GP48" s="335"/>
      <c r="GQ48" s="335"/>
      <c r="GR48" s="335"/>
      <c r="GS48" s="335"/>
      <c r="GT48" s="335"/>
      <c r="GU48" s="335"/>
      <c r="GV48" s="335"/>
      <c r="GW48" s="335"/>
      <c r="GX48" s="335"/>
      <c r="GY48" s="335"/>
      <c r="GZ48" s="335"/>
      <c r="HA48" s="335"/>
      <c r="HB48" s="335"/>
      <c r="HC48" s="335"/>
      <c r="HD48" s="335"/>
      <c r="HE48" s="335"/>
      <c r="HF48" s="335"/>
      <c r="HG48" s="335"/>
      <c r="HH48" s="335"/>
      <c r="HI48" s="335"/>
      <c r="HJ48" s="335"/>
      <c r="HK48" s="335"/>
      <c r="HL48" s="335"/>
      <c r="HM48" s="335"/>
    </row>
    <row r="49" spans="1:221" x14ac:dyDescent="0.25">
      <c r="A49" s="386" t="s">
        <v>157</v>
      </c>
      <c r="B49" s="335"/>
      <c r="C49" s="335"/>
      <c r="D49" s="362">
        <f>'Customer Info'!$B$21+'Customer Info'!$B$22</f>
        <v>0</v>
      </c>
      <c r="E49" s="363" t="s">
        <v>41</v>
      </c>
      <c r="F49" s="364" t="s">
        <v>8</v>
      </c>
      <c r="G49" s="388">
        <f>'Rider Rates'!$B$112</f>
        <v>3.8972999999999998E-3</v>
      </c>
      <c r="H49" s="388"/>
      <c r="I49" s="400"/>
      <c r="J49" s="395">
        <f>SUM(G49:H49)</f>
        <v>3.8972999999999998E-3</v>
      </c>
      <c r="K49" s="366" t="s">
        <v>42</v>
      </c>
      <c r="L49" s="250">
        <f>ROUND(D49*G49,2)</f>
        <v>0</v>
      </c>
      <c r="M49" s="250"/>
      <c r="N49" s="250"/>
      <c r="O49" s="250">
        <f t="shared" si="2"/>
        <v>0</v>
      </c>
      <c r="P49" s="360">
        <f>'Rider Rates'!$D$112</f>
        <v>44531</v>
      </c>
      <c r="Q49" s="385"/>
      <c r="R49" s="382"/>
      <c r="S49" s="376"/>
      <c r="T49" s="377"/>
      <c r="U49" s="335"/>
      <c r="V49" s="378"/>
      <c r="W49" s="335"/>
      <c r="X49" s="335"/>
      <c r="Y49" s="335"/>
      <c r="Z49" s="335"/>
      <c r="AA49" s="335"/>
      <c r="AB49" s="335"/>
      <c r="AC49" s="335"/>
      <c r="AD49" s="335"/>
      <c r="AE49" s="335"/>
      <c r="AF49" s="335"/>
      <c r="AG49" s="335"/>
      <c r="AH49" s="335"/>
      <c r="AI49" s="335"/>
      <c r="AJ49" s="335"/>
      <c r="AK49" s="335"/>
      <c r="AL49" s="335"/>
      <c r="AM49" s="335"/>
      <c r="AN49" s="335"/>
      <c r="AO49" s="335"/>
      <c r="AP49" s="335"/>
      <c r="AQ49" s="335"/>
      <c r="AR49" s="335"/>
      <c r="AS49" s="335"/>
      <c r="AT49" s="335"/>
      <c r="AU49" s="335"/>
      <c r="AV49" s="335"/>
      <c r="AW49" s="335"/>
      <c r="AX49" s="335"/>
      <c r="AY49" s="335"/>
      <c r="AZ49" s="335"/>
      <c r="BA49" s="335"/>
      <c r="BB49" s="335"/>
      <c r="BC49" s="335"/>
      <c r="BD49" s="335"/>
      <c r="BE49" s="335"/>
      <c r="BF49" s="335"/>
      <c r="BG49" s="335"/>
      <c r="BH49" s="335"/>
      <c r="BI49" s="335"/>
      <c r="BJ49" s="335"/>
      <c r="BK49" s="335"/>
      <c r="BL49" s="335"/>
      <c r="BM49" s="335"/>
      <c r="BN49" s="335"/>
      <c r="BO49" s="335"/>
      <c r="BP49" s="335"/>
      <c r="BQ49" s="335"/>
      <c r="BR49" s="335"/>
      <c r="BS49" s="335"/>
      <c r="BT49" s="335"/>
      <c r="BU49" s="335"/>
      <c r="BV49" s="335"/>
      <c r="BW49" s="335"/>
      <c r="BX49" s="335"/>
      <c r="BY49" s="335"/>
      <c r="BZ49" s="335"/>
      <c r="CA49" s="335"/>
      <c r="CB49" s="335"/>
      <c r="CC49" s="335"/>
      <c r="CD49" s="335"/>
      <c r="CE49" s="335"/>
      <c r="CF49" s="335"/>
      <c r="CG49" s="335"/>
      <c r="CH49" s="335"/>
      <c r="CI49" s="335"/>
      <c r="CJ49" s="335"/>
      <c r="CK49" s="335"/>
      <c r="CL49" s="335"/>
      <c r="CM49" s="335"/>
      <c r="CN49" s="335"/>
      <c r="CO49" s="335"/>
      <c r="CP49" s="335"/>
      <c r="CQ49" s="335"/>
      <c r="CR49" s="335"/>
      <c r="CS49" s="335"/>
      <c r="CT49" s="335"/>
      <c r="CU49" s="335"/>
      <c r="CV49" s="335"/>
      <c r="CW49" s="335"/>
      <c r="CX49" s="335"/>
      <c r="CY49" s="335"/>
      <c r="CZ49" s="335"/>
      <c r="DA49" s="335"/>
      <c r="DB49" s="335"/>
      <c r="DC49" s="335"/>
      <c r="DD49" s="335"/>
      <c r="DE49" s="335"/>
      <c r="DF49" s="335"/>
      <c r="DG49" s="335"/>
      <c r="DH49" s="335"/>
      <c r="DI49" s="335"/>
      <c r="DJ49" s="335"/>
      <c r="DK49" s="335"/>
      <c r="DL49" s="335"/>
      <c r="DM49" s="335"/>
      <c r="DN49" s="335"/>
      <c r="DO49" s="335"/>
      <c r="DP49" s="335"/>
      <c r="DQ49" s="335"/>
      <c r="DR49" s="335"/>
      <c r="DS49" s="335"/>
      <c r="DT49" s="335"/>
      <c r="DU49" s="335"/>
      <c r="DV49" s="335"/>
      <c r="DW49" s="335"/>
      <c r="DX49" s="335"/>
      <c r="DY49" s="335"/>
      <c r="DZ49" s="335"/>
      <c r="EA49" s="335"/>
      <c r="EB49" s="335"/>
      <c r="EC49" s="335"/>
      <c r="ED49" s="335"/>
      <c r="EE49" s="335"/>
      <c r="EF49" s="335"/>
      <c r="EG49" s="335"/>
      <c r="EH49" s="335"/>
      <c r="EI49" s="335"/>
      <c r="EJ49" s="335"/>
      <c r="EK49" s="335"/>
      <c r="EL49" s="335"/>
      <c r="EM49" s="335"/>
      <c r="EN49" s="335"/>
      <c r="EO49" s="335"/>
      <c r="EP49" s="335"/>
      <c r="EQ49" s="335"/>
      <c r="ER49" s="335"/>
      <c r="ES49" s="335"/>
      <c r="ET49" s="335"/>
      <c r="EU49" s="335"/>
      <c r="EV49" s="335"/>
      <c r="EW49" s="335"/>
      <c r="EX49" s="335"/>
      <c r="EY49" s="335"/>
      <c r="EZ49" s="335"/>
      <c r="FA49" s="335"/>
      <c r="FB49" s="335"/>
      <c r="FC49" s="335"/>
      <c r="FD49" s="335"/>
      <c r="FE49" s="335"/>
      <c r="FF49" s="335"/>
      <c r="FG49" s="335"/>
      <c r="FH49" s="335"/>
      <c r="FI49" s="335"/>
      <c r="FJ49" s="335"/>
      <c r="FK49" s="335"/>
      <c r="FL49" s="335"/>
      <c r="FM49" s="335"/>
      <c r="FN49" s="335"/>
      <c r="FO49" s="335"/>
      <c r="FP49" s="335"/>
      <c r="FQ49" s="335"/>
      <c r="FR49" s="335"/>
      <c r="FS49" s="335"/>
      <c r="FT49" s="335"/>
      <c r="FU49" s="335"/>
      <c r="FV49" s="335"/>
      <c r="FW49" s="335"/>
      <c r="FX49" s="335"/>
      <c r="FY49" s="335"/>
      <c r="FZ49" s="335"/>
      <c r="GA49" s="335"/>
      <c r="GB49" s="335"/>
      <c r="GC49" s="335"/>
      <c r="GD49" s="335"/>
      <c r="GE49" s="335"/>
      <c r="GF49" s="335"/>
      <c r="GG49" s="335"/>
      <c r="GH49" s="335"/>
      <c r="GI49" s="335"/>
      <c r="GJ49" s="335"/>
      <c r="GK49" s="335"/>
      <c r="GL49" s="335"/>
      <c r="GM49" s="335"/>
      <c r="GN49" s="335"/>
      <c r="GO49" s="335"/>
      <c r="GP49" s="335"/>
      <c r="GQ49" s="335"/>
      <c r="GR49" s="335"/>
      <c r="GS49" s="335"/>
      <c r="GT49" s="335"/>
      <c r="GU49" s="335"/>
      <c r="GV49" s="335"/>
      <c r="GW49" s="335"/>
      <c r="GX49" s="335"/>
      <c r="GY49" s="335"/>
      <c r="GZ49" s="335"/>
      <c r="HA49" s="335"/>
      <c r="HB49" s="335"/>
      <c r="HC49" s="335"/>
      <c r="HD49" s="335"/>
      <c r="HE49" s="335"/>
      <c r="HF49" s="335"/>
      <c r="HG49" s="335"/>
      <c r="HH49" s="335"/>
      <c r="HI49" s="335"/>
      <c r="HJ49" s="335"/>
      <c r="HK49" s="335"/>
      <c r="HL49" s="335"/>
      <c r="HM49" s="335"/>
    </row>
    <row r="50" spans="1:221" x14ac:dyDescent="0.25">
      <c r="A50" s="394" t="s">
        <v>208</v>
      </c>
      <c r="B50" s="335"/>
      <c r="C50" s="335"/>
      <c r="D50" s="362">
        <f>IF($C$17&lt;1,0,$C$17)</f>
        <v>0</v>
      </c>
      <c r="E50" s="363" t="s">
        <v>41</v>
      </c>
      <c r="F50" s="357" t="s">
        <v>8</v>
      </c>
      <c r="G50" s="365"/>
      <c r="H50" s="365"/>
      <c r="I50" s="405">
        <f>'Rider Rates'!B117</f>
        <v>0</v>
      </c>
      <c r="J50" s="405">
        <f>SUM(G50:I50)</f>
        <v>0</v>
      </c>
      <c r="K50" s="366" t="s">
        <v>42</v>
      </c>
      <c r="L50" s="250"/>
      <c r="M50" s="250"/>
      <c r="N50" s="250">
        <f>D50*J50</f>
        <v>0</v>
      </c>
      <c r="O50" s="250">
        <f>SUM(L50:N50)</f>
        <v>0</v>
      </c>
      <c r="P50" s="360">
        <f>'Rider Rates'!D117</f>
        <v>45657</v>
      </c>
      <c r="Q50" s="385"/>
      <c r="R50" s="382"/>
      <c r="S50" s="376"/>
      <c r="T50" s="377"/>
      <c r="U50" s="335"/>
      <c r="V50" s="378"/>
      <c r="W50" s="335"/>
      <c r="X50" s="335"/>
      <c r="Y50" s="335"/>
      <c r="Z50" s="335"/>
      <c r="AA50" s="335"/>
      <c r="AB50" s="335"/>
      <c r="AC50" s="335"/>
      <c r="AD50" s="335"/>
      <c r="AE50" s="335"/>
      <c r="AF50" s="335"/>
      <c r="AG50" s="335"/>
      <c r="AH50" s="335"/>
      <c r="AI50" s="335"/>
      <c r="AJ50" s="335"/>
      <c r="AK50" s="335"/>
      <c r="AL50" s="335"/>
      <c r="AM50" s="335"/>
      <c r="AN50" s="335"/>
      <c r="AO50" s="335"/>
      <c r="AP50" s="335"/>
      <c r="AQ50" s="335"/>
      <c r="AR50" s="335"/>
      <c r="AS50" s="335"/>
      <c r="AT50" s="335"/>
      <c r="AU50" s="335"/>
      <c r="AV50" s="335"/>
      <c r="AW50" s="335"/>
      <c r="AX50" s="335"/>
      <c r="AY50" s="335"/>
      <c r="AZ50" s="335"/>
      <c r="BA50" s="335"/>
      <c r="BB50" s="335"/>
      <c r="BC50" s="335"/>
      <c r="BD50" s="335"/>
      <c r="BE50" s="335"/>
      <c r="BF50" s="335"/>
      <c r="BG50" s="335"/>
      <c r="BH50" s="335"/>
      <c r="BI50" s="335"/>
      <c r="BJ50" s="335"/>
      <c r="BK50" s="335"/>
      <c r="BL50" s="335"/>
      <c r="BM50" s="335"/>
      <c r="BN50" s="335"/>
      <c r="BO50" s="335"/>
      <c r="BP50" s="335"/>
      <c r="BQ50" s="335"/>
      <c r="BR50" s="335"/>
      <c r="BS50" s="335"/>
      <c r="BT50" s="335"/>
      <c r="BU50" s="335"/>
      <c r="BV50" s="335"/>
      <c r="BW50" s="335"/>
      <c r="BX50" s="335"/>
      <c r="BY50" s="335"/>
      <c r="BZ50" s="335"/>
      <c r="CA50" s="335"/>
      <c r="CB50" s="335"/>
      <c r="CC50" s="335"/>
      <c r="CD50" s="335"/>
      <c r="CE50" s="335"/>
      <c r="CF50" s="335"/>
      <c r="CG50" s="335"/>
      <c r="CH50" s="335"/>
      <c r="CI50" s="335"/>
      <c r="CJ50" s="335"/>
      <c r="CK50" s="335"/>
      <c r="CL50" s="335"/>
      <c r="CM50" s="335"/>
      <c r="CN50" s="335"/>
      <c r="CO50" s="335"/>
      <c r="CP50" s="335"/>
      <c r="CQ50" s="335"/>
      <c r="CR50" s="335"/>
      <c r="CS50" s="335"/>
      <c r="CT50" s="335"/>
      <c r="CU50" s="335"/>
      <c r="CV50" s="335"/>
      <c r="CW50" s="335"/>
      <c r="CX50" s="335"/>
      <c r="CY50" s="335"/>
      <c r="CZ50" s="335"/>
      <c r="DA50" s="335"/>
      <c r="DB50" s="335"/>
      <c r="DC50" s="335"/>
      <c r="DD50" s="335"/>
      <c r="DE50" s="335"/>
      <c r="DF50" s="335"/>
      <c r="DG50" s="335"/>
      <c r="DH50" s="335"/>
      <c r="DI50" s="335"/>
      <c r="DJ50" s="335"/>
      <c r="DK50" s="335"/>
      <c r="DL50" s="335"/>
      <c r="DM50" s="335"/>
      <c r="DN50" s="335"/>
      <c r="DO50" s="335"/>
      <c r="DP50" s="335"/>
      <c r="DQ50" s="335"/>
      <c r="DR50" s="335"/>
      <c r="DS50" s="335"/>
      <c r="DT50" s="335"/>
      <c r="DU50" s="335"/>
      <c r="DV50" s="335"/>
      <c r="DW50" s="335"/>
      <c r="DX50" s="335"/>
      <c r="DY50" s="335"/>
      <c r="DZ50" s="335"/>
      <c r="EA50" s="335"/>
      <c r="EB50" s="335"/>
      <c r="EC50" s="335"/>
      <c r="ED50" s="335"/>
      <c r="EE50" s="335"/>
      <c r="EF50" s="335"/>
      <c r="EG50" s="335"/>
      <c r="EH50" s="335"/>
      <c r="EI50" s="335"/>
      <c r="EJ50" s="335"/>
      <c r="EK50" s="335"/>
      <c r="EL50" s="335"/>
      <c r="EM50" s="335"/>
      <c r="EN50" s="335"/>
      <c r="EO50" s="335"/>
      <c r="EP50" s="335"/>
      <c r="EQ50" s="335"/>
      <c r="ER50" s="335"/>
      <c r="ES50" s="335"/>
      <c r="ET50" s="335"/>
      <c r="EU50" s="335"/>
      <c r="EV50" s="335"/>
      <c r="EW50" s="335"/>
      <c r="EX50" s="335"/>
      <c r="EY50" s="335"/>
      <c r="EZ50" s="335"/>
      <c r="FA50" s="335"/>
      <c r="FB50" s="335"/>
      <c r="FC50" s="335"/>
      <c r="FD50" s="335"/>
      <c r="FE50" s="335"/>
      <c r="FF50" s="335"/>
      <c r="FG50" s="335"/>
      <c r="FH50" s="335"/>
      <c r="FI50" s="335"/>
      <c r="FJ50" s="335"/>
      <c r="FK50" s="335"/>
      <c r="FL50" s="335"/>
      <c r="FM50" s="335"/>
      <c r="FN50" s="335"/>
      <c r="FO50" s="335"/>
      <c r="FP50" s="335"/>
      <c r="FQ50" s="335"/>
      <c r="FR50" s="335"/>
      <c r="FS50" s="335"/>
      <c r="FT50" s="335"/>
      <c r="FU50" s="335"/>
      <c r="FV50" s="335"/>
      <c r="FW50" s="335"/>
      <c r="FX50" s="335"/>
      <c r="FY50" s="335"/>
      <c r="FZ50" s="335"/>
      <c r="GA50" s="335"/>
      <c r="GB50" s="335"/>
      <c r="GC50" s="335"/>
      <c r="GD50" s="335"/>
      <c r="GE50" s="335"/>
      <c r="GF50" s="335"/>
      <c r="GG50" s="335"/>
      <c r="GH50" s="335"/>
      <c r="GI50" s="335"/>
      <c r="GJ50" s="335"/>
      <c r="GK50" s="335"/>
      <c r="GL50" s="335"/>
      <c r="GM50" s="335"/>
      <c r="GN50" s="335"/>
      <c r="GO50" s="335"/>
      <c r="GP50" s="335"/>
      <c r="GQ50" s="335"/>
      <c r="GR50" s="335"/>
      <c r="GS50" s="335"/>
      <c r="GT50" s="335"/>
      <c r="GU50" s="335"/>
      <c r="GV50" s="335"/>
      <c r="GW50" s="335"/>
      <c r="GX50" s="335"/>
      <c r="GY50" s="335"/>
      <c r="GZ50" s="335"/>
      <c r="HA50" s="335"/>
      <c r="HB50" s="335"/>
      <c r="HC50" s="335"/>
      <c r="HD50" s="335"/>
      <c r="HE50" s="335"/>
      <c r="HF50" s="335"/>
      <c r="HG50" s="335"/>
      <c r="HH50" s="335"/>
      <c r="HI50" s="335"/>
      <c r="HJ50" s="335"/>
      <c r="HK50" s="335"/>
      <c r="HL50" s="335"/>
      <c r="HM50" s="335"/>
    </row>
    <row r="51" spans="1:221" x14ac:dyDescent="0.25">
      <c r="A51" s="396" t="s">
        <v>230</v>
      </c>
      <c r="B51" s="335"/>
      <c r="C51" s="335"/>
      <c r="D51" s="362"/>
      <c r="E51" s="363" t="s">
        <v>115</v>
      </c>
      <c r="F51" s="364" t="s">
        <v>8</v>
      </c>
      <c r="G51" s="406"/>
      <c r="H51" s="406"/>
      <c r="I51" s="406">
        <f>'Rider Rates'!$B$124</f>
        <v>0.1</v>
      </c>
      <c r="J51" s="406">
        <f>SUM(G51:I51)</f>
        <v>0.1</v>
      </c>
      <c r="K51" s="366"/>
      <c r="L51" s="407"/>
      <c r="M51" s="407"/>
      <c r="N51" s="407">
        <f>J51</f>
        <v>0.1</v>
      </c>
      <c r="O51" s="407">
        <f>SUM(L51:N51)</f>
        <v>0.1</v>
      </c>
      <c r="P51" s="408">
        <f>'Rider Rates'!$E$124</f>
        <v>45658</v>
      </c>
      <c r="Q51" s="385"/>
      <c r="R51" s="382"/>
      <c r="S51" s="376"/>
      <c r="T51" s="377"/>
      <c r="U51" s="335"/>
      <c r="V51" s="378"/>
      <c r="W51" s="335"/>
      <c r="X51" s="335"/>
      <c r="Y51" s="335"/>
      <c r="Z51" s="335"/>
      <c r="AA51" s="335"/>
      <c r="AB51" s="335"/>
      <c r="AC51" s="335"/>
      <c r="AD51" s="335"/>
      <c r="AE51" s="335"/>
      <c r="AF51" s="335"/>
      <c r="AG51" s="335"/>
      <c r="AH51" s="335"/>
      <c r="AI51" s="335"/>
      <c r="AJ51" s="335"/>
      <c r="AK51" s="335"/>
      <c r="AL51" s="335"/>
      <c r="AM51" s="335"/>
      <c r="AN51" s="335"/>
      <c r="AO51" s="335"/>
      <c r="AP51" s="335"/>
      <c r="AQ51" s="335"/>
      <c r="AR51" s="335"/>
      <c r="AS51" s="335"/>
      <c r="AT51" s="335"/>
      <c r="AU51" s="335"/>
      <c r="AV51" s="335"/>
      <c r="AW51" s="335"/>
      <c r="AX51" s="335"/>
      <c r="AY51" s="335"/>
      <c r="AZ51" s="335"/>
      <c r="BA51" s="335"/>
      <c r="BB51" s="335"/>
      <c r="BC51" s="335"/>
      <c r="BD51" s="335"/>
      <c r="BE51" s="335"/>
      <c r="BF51" s="335"/>
      <c r="BG51" s="335"/>
      <c r="BH51" s="335"/>
      <c r="BI51" s="335"/>
      <c r="BJ51" s="335"/>
      <c r="BK51" s="335"/>
      <c r="BL51" s="335"/>
      <c r="BM51" s="335"/>
      <c r="BN51" s="335"/>
      <c r="BO51" s="335"/>
      <c r="BP51" s="335"/>
      <c r="BQ51" s="335"/>
      <c r="BR51" s="335"/>
      <c r="BS51" s="335"/>
      <c r="BT51" s="335"/>
      <c r="BU51" s="335"/>
      <c r="BV51" s="335"/>
      <c r="BW51" s="335"/>
      <c r="BX51" s="335"/>
      <c r="BY51" s="335"/>
      <c r="BZ51" s="335"/>
      <c r="CA51" s="335"/>
      <c r="CB51" s="335"/>
      <c r="CC51" s="335"/>
      <c r="CD51" s="335"/>
      <c r="CE51" s="335"/>
      <c r="CF51" s="335"/>
      <c r="CG51" s="335"/>
      <c r="CH51" s="335"/>
      <c r="CI51" s="335"/>
      <c r="CJ51" s="335"/>
      <c r="CK51" s="335"/>
      <c r="CL51" s="335"/>
      <c r="CM51" s="335"/>
      <c r="CN51" s="335"/>
      <c r="CO51" s="335"/>
      <c r="CP51" s="335"/>
      <c r="CQ51" s="335"/>
      <c r="CR51" s="335"/>
      <c r="CS51" s="335"/>
      <c r="CT51" s="335"/>
      <c r="CU51" s="335"/>
      <c r="CV51" s="335"/>
      <c r="CW51" s="335"/>
      <c r="CX51" s="335"/>
      <c r="CY51" s="335"/>
      <c r="CZ51" s="335"/>
      <c r="DA51" s="335"/>
      <c r="DB51" s="335"/>
      <c r="DC51" s="335"/>
      <c r="DD51" s="335"/>
      <c r="DE51" s="335"/>
      <c r="DF51" s="335"/>
      <c r="DG51" s="335"/>
      <c r="DH51" s="335"/>
      <c r="DI51" s="335"/>
      <c r="DJ51" s="335"/>
      <c r="DK51" s="335"/>
      <c r="DL51" s="335"/>
      <c r="DM51" s="335"/>
      <c r="DN51" s="335"/>
      <c r="DO51" s="335"/>
      <c r="DP51" s="335"/>
      <c r="DQ51" s="335"/>
      <c r="DR51" s="335"/>
      <c r="DS51" s="335"/>
      <c r="DT51" s="335"/>
      <c r="DU51" s="335"/>
      <c r="DV51" s="335"/>
      <c r="DW51" s="335"/>
      <c r="DX51" s="335"/>
      <c r="DY51" s="335"/>
      <c r="DZ51" s="335"/>
      <c r="EA51" s="335"/>
      <c r="EB51" s="335"/>
      <c r="EC51" s="335"/>
      <c r="ED51" s="335"/>
      <c r="EE51" s="335"/>
      <c r="EF51" s="335"/>
      <c r="EG51" s="335"/>
      <c r="EH51" s="335"/>
      <c r="EI51" s="335"/>
      <c r="EJ51" s="335"/>
      <c r="EK51" s="335"/>
      <c r="EL51" s="335"/>
      <c r="EM51" s="335"/>
      <c r="EN51" s="335"/>
      <c r="EO51" s="335"/>
      <c r="EP51" s="335"/>
      <c r="EQ51" s="335"/>
      <c r="ER51" s="335"/>
      <c r="ES51" s="335"/>
      <c r="ET51" s="335"/>
      <c r="EU51" s="335"/>
      <c r="EV51" s="335"/>
      <c r="EW51" s="335"/>
      <c r="EX51" s="335"/>
      <c r="EY51" s="335"/>
      <c r="EZ51" s="335"/>
      <c r="FA51" s="335"/>
      <c r="FB51" s="335"/>
      <c r="FC51" s="335"/>
      <c r="FD51" s="335"/>
      <c r="FE51" s="335"/>
      <c r="FF51" s="335"/>
      <c r="FG51" s="335"/>
      <c r="FH51" s="335"/>
      <c r="FI51" s="335"/>
      <c r="FJ51" s="335"/>
      <c r="FK51" s="335"/>
      <c r="FL51" s="335"/>
      <c r="FM51" s="335"/>
      <c r="FN51" s="335"/>
      <c r="FO51" s="335"/>
      <c r="FP51" s="335"/>
      <c r="FQ51" s="335"/>
      <c r="FR51" s="335"/>
      <c r="FS51" s="335"/>
      <c r="FT51" s="335"/>
      <c r="FU51" s="335"/>
      <c r="FV51" s="335"/>
      <c r="FW51" s="335"/>
      <c r="FX51" s="335"/>
      <c r="FY51" s="335"/>
      <c r="FZ51" s="335"/>
      <c r="GA51" s="335"/>
      <c r="GB51" s="335"/>
      <c r="GC51" s="335"/>
      <c r="GD51" s="335"/>
      <c r="GE51" s="335"/>
      <c r="GF51" s="335"/>
      <c r="GG51" s="335"/>
      <c r="GH51" s="335"/>
      <c r="GI51" s="335"/>
      <c r="GJ51" s="335"/>
      <c r="GK51" s="335"/>
      <c r="GL51" s="335"/>
      <c r="GM51" s="335"/>
      <c r="GN51" s="335"/>
      <c r="GO51" s="335"/>
      <c r="GP51" s="335"/>
      <c r="GQ51" s="335"/>
      <c r="GR51" s="335"/>
      <c r="GS51" s="335"/>
      <c r="GT51" s="335"/>
      <c r="GU51" s="335"/>
      <c r="GV51" s="335"/>
      <c r="GW51" s="335"/>
      <c r="GX51" s="335"/>
      <c r="GY51" s="335"/>
      <c r="GZ51" s="335"/>
      <c r="HA51" s="335"/>
      <c r="HB51" s="335"/>
      <c r="HC51" s="335"/>
      <c r="HD51" s="335"/>
      <c r="HE51" s="335"/>
      <c r="HF51" s="335"/>
      <c r="HG51" s="335"/>
      <c r="HH51" s="335"/>
      <c r="HI51" s="335"/>
      <c r="HJ51" s="335"/>
      <c r="HK51" s="335"/>
      <c r="HL51" s="335"/>
      <c r="HM51" s="335"/>
    </row>
    <row r="52" spans="1:221" x14ac:dyDescent="0.25">
      <c r="A52" s="396" t="s">
        <v>242</v>
      </c>
      <c r="B52" s="335"/>
      <c r="C52" s="335"/>
      <c r="D52" s="362">
        <f>C17</f>
        <v>0</v>
      </c>
      <c r="E52" s="363" t="s">
        <v>41</v>
      </c>
      <c r="F52" s="357" t="s">
        <v>8</v>
      </c>
      <c r="G52" s="388"/>
      <c r="H52" s="388"/>
      <c r="I52" s="388">
        <f>'Rider Rates'!$B$129</f>
        <v>0</v>
      </c>
      <c r="J52" s="395">
        <f>SUM(G52:I52)</f>
        <v>0</v>
      </c>
      <c r="K52" s="366" t="s">
        <v>42</v>
      </c>
      <c r="L52" s="250"/>
      <c r="M52" s="250"/>
      <c r="N52" s="250">
        <f>D52*J52</f>
        <v>0</v>
      </c>
      <c r="O52" s="250">
        <f>SUM(L52:N52)</f>
        <v>0</v>
      </c>
      <c r="P52" s="360">
        <f>'Rider Rates'!D129</f>
        <v>44531</v>
      </c>
      <c r="Q52" s="385"/>
      <c r="R52" s="382"/>
      <c r="S52" s="376"/>
      <c r="T52" s="377"/>
      <c r="U52" s="335"/>
      <c r="V52" s="378"/>
      <c r="W52" s="335"/>
      <c r="X52" s="335"/>
      <c r="Y52" s="335"/>
      <c r="Z52" s="335"/>
      <c r="AA52" s="335"/>
      <c r="AB52" s="335"/>
      <c r="AC52" s="335"/>
      <c r="AD52" s="335"/>
      <c r="AE52" s="335"/>
      <c r="AF52" s="335"/>
      <c r="AG52" s="335"/>
      <c r="AH52" s="335"/>
      <c r="AI52" s="335"/>
      <c r="AJ52" s="335"/>
      <c r="AK52" s="335"/>
      <c r="AL52" s="335"/>
      <c r="AM52" s="335"/>
      <c r="AN52" s="335"/>
      <c r="AO52" s="335"/>
      <c r="AP52" s="335"/>
      <c r="AQ52" s="335"/>
      <c r="AR52" s="335"/>
      <c r="AS52" s="335"/>
      <c r="AT52" s="335"/>
      <c r="AU52" s="335"/>
      <c r="AV52" s="335"/>
      <c r="AW52" s="335"/>
      <c r="AX52" s="335"/>
      <c r="AY52" s="335"/>
      <c r="AZ52" s="335"/>
      <c r="BA52" s="335"/>
      <c r="BB52" s="335"/>
      <c r="BC52" s="335"/>
      <c r="BD52" s="335"/>
      <c r="BE52" s="335"/>
      <c r="BF52" s="335"/>
      <c r="BG52" s="335"/>
      <c r="BH52" s="335"/>
      <c r="BI52" s="335"/>
      <c r="BJ52" s="335"/>
      <c r="BK52" s="335"/>
      <c r="BL52" s="335"/>
      <c r="BM52" s="335"/>
      <c r="BN52" s="335"/>
      <c r="BO52" s="335"/>
      <c r="BP52" s="335"/>
      <c r="BQ52" s="335"/>
      <c r="BR52" s="335"/>
      <c r="BS52" s="335"/>
      <c r="BT52" s="335"/>
      <c r="BU52" s="335"/>
      <c r="BV52" s="335"/>
      <c r="BW52" s="335"/>
      <c r="BX52" s="335"/>
      <c r="BY52" s="335"/>
      <c r="BZ52" s="335"/>
      <c r="CA52" s="335"/>
      <c r="CB52" s="335"/>
      <c r="CC52" s="335"/>
      <c r="CD52" s="335"/>
      <c r="CE52" s="335"/>
      <c r="CF52" s="335"/>
      <c r="CG52" s="335"/>
      <c r="CH52" s="335"/>
      <c r="CI52" s="335"/>
      <c r="CJ52" s="335"/>
      <c r="CK52" s="335"/>
      <c r="CL52" s="335"/>
      <c r="CM52" s="335"/>
      <c r="CN52" s="335"/>
      <c r="CO52" s="335"/>
      <c r="CP52" s="335"/>
      <c r="CQ52" s="335"/>
      <c r="CR52" s="335"/>
      <c r="CS52" s="335"/>
      <c r="CT52" s="335"/>
      <c r="CU52" s="335"/>
      <c r="CV52" s="335"/>
      <c r="CW52" s="335"/>
      <c r="CX52" s="335"/>
      <c r="CY52" s="335"/>
      <c r="CZ52" s="335"/>
      <c r="DA52" s="335"/>
      <c r="DB52" s="335"/>
      <c r="DC52" s="335"/>
      <c r="DD52" s="335"/>
      <c r="DE52" s="335"/>
      <c r="DF52" s="335"/>
      <c r="DG52" s="335"/>
      <c r="DH52" s="335"/>
      <c r="DI52" s="335"/>
      <c r="DJ52" s="335"/>
      <c r="DK52" s="335"/>
      <c r="DL52" s="335"/>
      <c r="DM52" s="335"/>
      <c r="DN52" s="335"/>
      <c r="DO52" s="335"/>
      <c r="DP52" s="335"/>
      <c r="DQ52" s="335"/>
      <c r="DR52" s="335"/>
      <c r="DS52" s="335"/>
      <c r="DT52" s="335"/>
      <c r="DU52" s="335"/>
      <c r="DV52" s="335"/>
      <c r="DW52" s="335"/>
      <c r="DX52" s="335"/>
      <c r="DY52" s="335"/>
      <c r="DZ52" s="335"/>
      <c r="EA52" s="335"/>
      <c r="EB52" s="335"/>
      <c r="EC52" s="335"/>
      <c r="ED52" s="335"/>
      <c r="EE52" s="335"/>
      <c r="EF52" s="335"/>
      <c r="EG52" s="335"/>
      <c r="EH52" s="335"/>
      <c r="EI52" s="335"/>
      <c r="EJ52" s="335"/>
      <c r="EK52" s="335"/>
      <c r="EL52" s="335"/>
      <c r="EM52" s="335"/>
      <c r="EN52" s="335"/>
      <c r="EO52" s="335"/>
      <c r="EP52" s="335"/>
      <c r="EQ52" s="335"/>
      <c r="ER52" s="335"/>
      <c r="ES52" s="335"/>
      <c r="ET52" s="335"/>
      <c r="EU52" s="335"/>
      <c r="EV52" s="335"/>
      <c r="EW52" s="335"/>
      <c r="EX52" s="335"/>
      <c r="EY52" s="335"/>
      <c r="EZ52" s="335"/>
      <c r="FA52" s="335"/>
      <c r="FB52" s="335"/>
      <c r="FC52" s="335"/>
      <c r="FD52" s="335"/>
      <c r="FE52" s="335"/>
      <c r="FF52" s="335"/>
      <c r="FG52" s="335"/>
      <c r="FH52" s="335"/>
      <c r="FI52" s="335"/>
      <c r="FJ52" s="335"/>
      <c r="FK52" s="335"/>
      <c r="FL52" s="335"/>
      <c r="FM52" s="335"/>
      <c r="FN52" s="335"/>
      <c r="FO52" s="335"/>
      <c r="FP52" s="335"/>
      <c r="FQ52" s="335"/>
      <c r="FR52" s="335"/>
      <c r="FS52" s="335"/>
      <c r="FT52" s="335"/>
      <c r="FU52" s="335"/>
      <c r="FV52" s="335"/>
      <c r="FW52" s="335"/>
      <c r="FX52" s="335"/>
      <c r="FY52" s="335"/>
      <c r="FZ52" s="335"/>
      <c r="GA52" s="335"/>
      <c r="GB52" s="335"/>
      <c r="GC52" s="335"/>
      <c r="GD52" s="335"/>
      <c r="GE52" s="335"/>
      <c r="GF52" s="335"/>
      <c r="GG52" s="335"/>
      <c r="GH52" s="335"/>
      <c r="GI52" s="335"/>
      <c r="GJ52" s="335"/>
      <c r="GK52" s="335"/>
      <c r="GL52" s="335"/>
      <c r="GM52" s="335"/>
      <c r="GN52" s="335"/>
      <c r="GO52" s="335"/>
      <c r="GP52" s="335"/>
      <c r="GQ52" s="335"/>
      <c r="GR52" s="335"/>
      <c r="GS52" s="335"/>
      <c r="GT52" s="335"/>
      <c r="GU52" s="335"/>
      <c r="GV52" s="335"/>
      <c r="GW52" s="335"/>
      <c r="GX52" s="335"/>
      <c r="GY52" s="335"/>
      <c r="GZ52" s="335"/>
      <c r="HA52" s="335"/>
      <c r="HB52" s="335"/>
      <c r="HC52" s="335"/>
      <c r="HD52" s="335"/>
      <c r="HE52" s="335"/>
      <c r="HF52" s="335"/>
      <c r="HG52" s="335"/>
      <c r="HH52" s="335"/>
      <c r="HI52" s="335"/>
      <c r="HJ52" s="335"/>
      <c r="HK52" s="335"/>
      <c r="HL52" s="335"/>
      <c r="HM52" s="335"/>
    </row>
    <row r="53" spans="1:221" x14ac:dyDescent="0.25">
      <c r="A53" s="396" t="s">
        <v>241</v>
      </c>
      <c r="B53" s="335"/>
      <c r="C53" s="335"/>
      <c r="D53" s="362"/>
      <c r="E53" s="363" t="s">
        <v>115</v>
      </c>
      <c r="F53" s="364" t="s">
        <v>8</v>
      </c>
      <c r="G53" s="406"/>
      <c r="H53" s="406"/>
      <c r="I53" s="406">
        <f>'Rider Rates'!$B$136</f>
        <v>0</v>
      </c>
      <c r="J53" s="406">
        <f>SUM(G53:I53)</f>
        <v>0</v>
      </c>
      <c r="K53" s="366"/>
      <c r="L53" s="407"/>
      <c r="M53" s="407"/>
      <c r="N53" s="407">
        <f>J53</f>
        <v>0</v>
      </c>
      <c r="O53" s="407">
        <f>SUM(L53:N53)</f>
        <v>0</v>
      </c>
      <c r="P53" s="408">
        <f>'Rider Rates'!$D$132</f>
        <v>44531</v>
      </c>
      <c r="Q53" s="385"/>
      <c r="R53" s="382"/>
      <c r="S53" s="376"/>
      <c r="T53" s="377"/>
      <c r="U53" s="335"/>
      <c r="V53" s="378"/>
      <c r="W53" s="335"/>
      <c r="X53" s="335"/>
      <c r="Y53" s="335"/>
      <c r="Z53" s="335"/>
      <c r="AA53" s="335"/>
      <c r="AB53" s="335"/>
      <c r="AC53" s="335"/>
      <c r="AD53" s="335"/>
      <c r="AE53" s="335"/>
      <c r="AF53" s="335"/>
      <c r="AG53" s="335"/>
      <c r="AH53" s="335"/>
      <c r="AI53" s="335"/>
      <c r="AJ53" s="335"/>
      <c r="AK53" s="335"/>
      <c r="AL53" s="335"/>
      <c r="AM53" s="335"/>
      <c r="AN53" s="335"/>
      <c r="AO53" s="335"/>
      <c r="AP53" s="335"/>
      <c r="AQ53" s="335"/>
      <c r="AR53" s="335"/>
      <c r="AS53" s="335"/>
      <c r="AT53" s="335"/>
      <c r="AU53" s="335"/>
      <c r="AV53" s="335"/>
      <c r="AW53" s="335"/>
      <c r="AX53" s="335"/>
      <c r="AY53" s="335"/>
      <c r="AZ53" s="335"/>
      <c r="BA53" s="335"/>
      <c r="BB53" s="335"/>
      <c r="BC53" s="335"/>
      <c r="BD53" s="335"/>
      <c r="BE53" s="335"/>
      <c r="BF53" s="335"/>
      <c r="BG53" s="335"/>
      <c r="BH53" s="335"/>
      <c r="BI53" s="335"/>
      <c r="BJ53" s="335"/>
      <c r="BK53" s="335"/>
      <c r="BL53" s="335"/>
      <c r="BM53" s="335"/>
      <c r="BN53" s="335"/>
      <c r="BO53" s="335"/>
      <c r="BP53" s="335"/>
      <c r="BQ53" s="335"/>
      <c r="BR53" s="335"/>
      <c r="BS53" s="335"/>
      <c r="BT53" s="335"/>
      <c r="BU53" s="335"/>
      <c r="BV53" s="335"/>
      <c r="BW53" s="335"/>
      <c r="BX53" s="335"/>
      <c r="BY53" s="335"/>
      <c r="BZ53" s="335"/>
      <c r="CA53" s="335"/>
      <c r="CB53" s="335"/>
      <c r="CC53" s="335"/>
      <c r="CD53" s="335"/>
      <c r="CE53" s="335"/>
      <c r="CF53" s="335"/>
      <c r="CG53" s="335"/>
      <c r="CH53" s="335"/>
      <c r="CI53" s="335"/>
      <c r="CJ53" s="335"/>
      <c r="CK53" s="335"/>
      <c r="CL53" s="335"/>
      <c r="CM53" s="335"/>
      <c r="CN53" s="335"/>
      <c r="CO53" s="335"/>
      <c r="CP53" s="335"/>
      <c r="CQ53" s="335"/>
      <c r="CR53" s="335"/>
      <c r="CS53" s="335"/>
      <c r="CT53" s="335"/>
      <c r="CU53" s="335"/>
      <c r="CV53" s="335"/>
      <c r="CW53" s="335"/>
      <c r="CX53" s="335"/>
      <c r="CY53" s="335"/>
      <c r="CZ53" s="335"/>
      <c r="DA53" s="335"/>
      <c r="DB53" s="335"/>
      <c r="DC53" s="335"/>
      <c r="DD53" s="335"/>
      <c r="DE53" s="335"/>
      <c r="DF53" s="335"/>
      <c r="DG53" s="335"/>
      <c r="DH53" s="335"/>
      <c r="DI53" s="335"/>
      <c r="DJ53" s="335"/>
      <c r="DK53" s="335"/>
      <c r="DL53" s="335"/>
      <c r="DM53" s="335"/>
      <c r="DN53" s="335"/>
      <c r="DO53" s="335"/>
      <c r="DP53" s="335"/>
      <c r="DQ53" s="335"/>
      <c r="DR53" s="335"/>
      <c r="DS53" s="335"/>
      <c r="DT53" s="335"/>
      <c r="DU53" s="335"/>
      <c r="DV53" s="335"/>
      <c r="DW53" s="335"/>
      <c r="DX53" s="335"/>
      <c r="DY53" s="335"/>
      <c r="DZ53" s="335"/>
      <c r="EA53" s="335"/>
      <c r="EB53" s="335"/>
      <c r="EC53" s="335"/>
      <c r="ED53" s="335"/>
      <c r="EE53" s="335"/>
      <c r="EF53" s="335"/>
      <c r="EG53" s="335"/>
      <c r="EH53" s="335"/>
      <c r="EI53" s="335"/>
      <c r="EJ53" s="335"/>
      <c r="EK53" s="335"/>
      <c r="EL53" s="335"/>
      <c r="EM53" s="335"/>
      <c r="EN53" s="335"/>
      <c r="EO53" s="335"/>
      <c r="EP53" s="335"/>
      <c r="EQ53" s="335"/>
      <c r="ER53" s="335"/>
      <c r="ES53" s="335"/>
      <c r="ET53" s="335"/>
      <c r="EU53" s="335"/>
      <c r="EV53" s="335"/>
      <c r="EW53" s="335"/>
      <c r="EX53" s="335"/>
      <c r="EY53" s="335"/>
      <c r="EZ53" s="335"/>
      <c r="FA53" s="335"/>
      <c r="FB53" s="335"/>
      <c r="FC53" s="335"/>
      <c r="FD53" s="335"/>
      <c r="FE53" s="335"/>
      <c r="FF53" s="335"/>
      <c r="FG53" s="335"/>
      <c r="FH53" s="335"/>
      <c r="FI53" s="335"/>
      <c r="FJ53" s="335"/>
      <c r="FK53" s="335"/>
      <c r="FL53" s="335"/>
      <c r="FM53" s="335"/>
      <c r="FN53" s="335"/>
      <c r="FO53" s="335"/>
      <c r="FP53" s="335"/>
      <c r="FQ53" s="335"/>
      <c r="FR53" s="335"/>
      <c r="FS53" s="335"/>
      <c r="FT53" s="335"/>
      <c r="FU53" s="335"/>
      <c r="FV53" s="335"/>
      <c r="FW53" s="335"/>
      <c r="FX53" s="335"/>
      <c r="FY53" s="335"/>
      <c r="FZ53" s="335"/>
      <c r="GA53" s="335"/>
      <c r="GB53" s="335"/>
      <c r="GC53" s="335"/>
      <c r="GD53" s="335"/>
      <c r="GE53" s="335"/>
      <c r="GF53" s="335"/>
      <c r="GG53" s="335"/>
      <c r="GH53" s="335"/>
      <c r="GI53" s="335"/>
      <c r="GJ53" s="335"/>
      <c r="GK53" s="335"/>
      <c r="GL53" s="335"/>
      <c r="GM53" s="335"/>
      <c r="GN53" s="335"/>
      <c r="GO53" s="335"/>
      <c r="GP53" s="335"/>
      <c r="GQ53" s="335"/>
      <c r="GR53" s="335"/>
      <c r="GS53" s="335"/>
      <c r="GT53" s="335"/>
      <c r="GU53" s="335"/>
      <c r="GV53" s="335"/>
      <c r="GW53" s="335"/>
      <c r="GX53" s="335"/>
      <c r="GY53" s="335"/>
      <c r="GZ53" s="335"/>
      <c r="HA53" s="335"/>
      <c r="HB53" s="335"/>
      <c r="HC53" s="335"/>
      <c r="HD53" s="335"/>
      <c r="HE53" s="335"/>
      <c r="HF53" s="335"/>
      <c r="HG53" s="335"/>
      <c r="HH53" s="335"/>
      <c r="HI53" s="335"/>
      <c r="HJ53" s="335"/>
      <c r="HK53" s="335"/>
      <c r="HL53" s="335"/>
      <c r="HM53" s="335"/>
    </row>
    <row r="54" spans="1:221" x14ac:dyDescent="0.25">
      <c r="A54" s="396" t="s">
        <v>243</v>
      </c>
      <c r="B54" s="335"/>
      <c r="C54" s="335"/>
      <c r="D54" s="362"/>
      <c r="E54" s="363"/>
      <c r="F54" s="364"/>
      <c r="G54" s="406"/>
      <c r="H54" s="406"/>
      <c r="I54" s="406"/>
      <c r="J54" s="406"/>
      <c r="K54" s="366"/>
      <c r="L54" s="407"/>
      <c r="M54" s="407"/>
      <c r="N54" s="407"/>
      <c r="O54" s="407"/>
      <c r="P54" s="408"/>
      <c r="Q54" s="385"/>
      <c r="R54" s="382"/>
      <c r="S54" s="376"/>
      <c r="T54" s="377"/>
      <c r="U54" s="335"/>
      <c r="V54" s="378"/>
      <c r="W54" s="335"/>
      <c r="X54" s="335"/>
      <c r="Y54" s="335"/>
      <c r="Z54" s="335"/>
      <c r="AA54" s="335"/>
      <c r="AB54" s="335"/>
      <c r="AC54" s="335"/>
      <c r="AD54" s="335"/>
      <c r="AE54" s="335"/>
      <c r="AF54" s="335"/>
      <c r="AG54" s="335"/>
      <c r="AH54" s="335"/>
      <c r="AI54" s="335"/>
      <c r="AJ54" s="335"/>
      <c r="AK54" s="335"/>
      <c r="AL54" s="335"/>
      <c r="AM54" s="335"/>
      <c r="AN54" s="335"/>
      <c r="AO54" s="335"/>
      <c r="AP54" s="335"/>
      <c r="AQ54" s="335"/>
      <c r="AR54" s="335"/>
      <c r="AS54" s="335"/>
      <c r="AT54" s="335"/>
      <c r="AU54" s="335"/>
      <c r="AV54" s="335"/>
      <c r="AW54" s="335"/>
      <c r="AX54" s="335"/>
      <c r="AY54" s="335"/>
      <c r="AZ54" s="335"/>
      <c r="BA54" s="335"/>
      <c r="BB54" s="335"/>
      <c r="BC54" s="335"/>
      <c r="BD54" s="335"/>
      <c r="BE54" s="335"/>
      <c r="BF54" s="335"/>
      <c r="BG54" s="335"/>
      <c r="BH54" s="335"/>
      <c r="BI54" s="335"/>
      <c r="BJ54" s="335"/>
      <c r="BK54" s="335"/>
      <c r="BL54" s="335"/>
      <c r="BM54" s="335"/>
      <c r="BN54" s="335"/>
      <c r="BO54" s="335"/>
      <c r="BP54" s="335"/>
      <c r="BQ54" s="335"/>
      <c r="BR54" s="335"/>
      <c r="BS54" s="335"/>
      <c r="BT54" s="335"/>
      <c r="BU54" s="335"/>
      <c r="BV54" s="335"/>
      <c r="BW54" s="335"/>
      <c r="BX54" s="335"/>
      <c r="BY54" s="335"/>
      <c r="BZ54" s="335"/>
      <c r="CA54" s="335"/>
      <c r="CB54" s="335"/>
      <c r="CC54" s="335"/>
      <c r="CD54" s="335"/>
      <c r="CE54" s="335"/>
      <c r="CF54" s="335"/>
      <c r="CG54" s="335"/>
      <c r="CH54" s="335"/>
      <c r="CI54" s="335"/>
      <c r="CJ54" s="335"/>
      <c r="CK54" s="335"/>
      <c r="CL54" s="335"/>
      <c r="CM54" s="335"/>
      <c r="CN54" s="335"/>
      <c r="CO54" s="335"/>
      <c r="CP54" s="335"/>
      <c r="CQ54" s="335"/>
      <c r="CR54" s="335"/>
      <c r="CS54" s="335"/>
      <c r="CT54" s="335"/>
      <c r="CU54" s="335"/>
      <c r="CV54" s="335"/>
      <c r="CW54" s="335"/>
      <c r="CX54" s="335"/>
      <c r="CY54" s="335"/>
      <c r="CZ54" s="335"/>
      <c r="DA54" s="335"/>
      <c r="DB54" s="335"/>
      <c r="DC54" s="335"/>
      <c r="DD54" s="335"/>
      <c r="DE54" s="335"/>
      <c r="DF54" s="335"/>
      <c r="DG54" s="335"/>
      <c r="DH54" s="335"/>
      <c r="DI54" s="335"/>
      <c r="DJ54" s="335"/>
      <c r="DK54" s="335"/>
      <c r="DL54" s="335"/>
      <c r="DM54" s="335"/>
      <c r="DN54" s="335"/>
      <c r="DO54" s="335"/>
      <c r="DP54" s="335"/>
      <c r="DQ54" s="335"/>
      <c r="DR54" s="335"/>
      <c r="DS54" s="335"/>
      <c r="DT54" s="335"/>
      <c r="DU54" s="335"/>
      <c r="DV54" s="335"/>
      <c r="DW54" s="335"/>
      <c r="DX54" s="335"/>
      <c r="DY54" s="335"/>
      <c r="DZ54" s="335"/>
      <c r="EA54" s="335"/>
      <c r="EB54" s="335"/>
      <c r="EC54" s="335"/>
      <c r="ED54" s="335"/>
      <c r="EE54" s="335"/>
      <c r="EF54" s="335"/>
      <c r="EG54" s="335"/>
      <c r="EH54" s="335"/>
      <c r="EI54" s="335"/>
      <c r="EJ54" s="335"/>
      <c r="EK54" s="335"/>
      <c r="EL54" s="335"/>
      <c r="EM54" s="335"/>
      <c r="EN54" s="335"/>
      <c r="EO54" s="335"/>
      <c r="EP54" s="335"/>
      <c r="EQ54" s="335"/>
      <c r="ER54" s="335"/>
      <c r="ES54" s="335"/>
      <c r="ET54" s="335"/>
      <c r="EU54" s="335"/>
      <c r="EV54" s="335"/>
      <c r="EW54" s="335"/>
      <c r="EX54" s="335"/>
      <c r="EY54" s="335"/>
      <c r="EZ54" s="335"/>
      <c r="FA54" s="335"/>
      <c r="FB54" s="335"/>
      <c r="FC54" s="335"/>
      <c r="FD54" s="335"/>
      <c r="FE54" s="335"/>
      <c r="FF54" s="335"/>
      <c r="FG54" s="335"/>
      <c r="FH54" s="335"/>
      <c r="FI54" s="335"/>
      <c r="FJ54" s="335"/>
      <c r="FK54" s="335"/>
      <c r="FL54" s="335"/>
      <c r="FM54" s="335"/>
      <c r="FN54" s="335"/>
      <c r="FO54" s="335"/>
      <c r="FP54" s="335"/>
      <c r="FQ54" s="335"/>
      <c r="FR54" s="335"/>
      <c r="FS54" s="335"/>
      <c r="FT54" s="335"/>
      <c r="FU54" s="335"/>
      <c r="FV54" s="335"/>
      <c r="FW54" s="335"/>
      <c r="FX54" s="335"/>
      <c r="FY54" s="335"/>
      <c r="FZ54" s="335"/>
      <c r="GA54" s="335"/>
      <c r="GB54" s="335"/>
      <c r="GC54" s="335"/>
      <c r="GD54" s="335"/>
      <c r="GE54" s="335"/>
      <c r="GF54" s="335"/>
      <c r="GG54" s="335"/>
      <c r="GH54" s="335"/>
      <c r="GI54" s="335"/>
      <c r="GJ54" s="335"/>
      <c r="GK54" s="335"/>
      <c r="GL54" s="335"/>
      <c r="GM54" s="335"/>
      <c r="GN54" s="335"/>
      <c r="GO54" s="335"/>
      <c r="GP54" s="335"/>
      <c r="GQ54" s="335"/>
      <c r="GR54" s="335"/>
      <c r="GS54" s="335"/>
      <c r="GT54" s="335"/>
      <c r="GU54" s="335"/>
      <c r="GV54" s="335"/>
      <c r="GW54" s="335"/>
      <c r="GX54" s="335"/>
      <c r="GY54" s="335"/>
      <c r="GZ54" s="335"/>
      <c r="HA54" s="335"/>
      <c r="HB54" s="335"/>
      <c r="HC54" s="335"/>
      <c r="HD54" s="335"/>
      <c r="HE54" s="335"/>
      <c r="HF54" s="335"/>
      <c r="HG54" s="335"/>
      <c r="HH54" s="335"/>
      <c r="HI54" s="335"/>
      <c r="HJ54" s="335"/>
      <c r="HK54" s="335"/>
      <c r="HL54" s="335"/>
      <c r="HM54" s="335"/>
    </row>
    <row r="55" spans="1:221" x14ac:dyDescent="0.25">
      <c r="A55" s="409" t="s">
        <v>71</v>
      </c>
      <c r="B55" s="346"/>
      <c r="C55" s="346"/>
      <c r="D55" s="410"/>
      <c r="E55" s="411"/>
      <c r="F55" s="412"/>
      <c r="G55" s="412"/>
      <c r="H55" s="412"/>
      <c r="I55" s="412"/>
      <c r="J55" s="412"/>
      <c r="K55" s="413"/>
      <c r="L55" s="414">
        <f>SUM(L28:L54)</f>
        <v>0</v>
      </c>
      <c r="M55" s="414">
        <f t="shared" ref="M55:O55" si="5">SUM(M28:M54)</f>
        <v>0</v>
      </c>
      <c r="N55" s="414">
        <f t="shared" si="5"/>
        <v>7.7399999999999993</v>
      </c>
      <c r="O55" s="414">
        <f t="shared" si="5"/>
        <v>7.7399999999999993</v>
      </c>
      <c r="P55" s="415"/>
      <c r="Q55" s="385"/>
      <c r="R55" s="383"/>
      <c r="S55" s="383"/>
      <c r="T55" s="416"/>
      <c r="U55" s="335"/>
      <c r="V55" s="335"/>
      <c r="W55" s="335"/>
      <c r="X55" s="335"/>
      <c r="Y55" s="335"/>
      <c r="Z55" s="335"/>
      <c r="AA55" s="335"/>
      <c r="AB55" s="335"/>
      <c r="AC55" s="335"/>
      <c r="AD55" s="335"/>
      <c r="AE55" s="335"/>
      <c r="AF55" s="335"/>
      <c r="AG55" s="335"/>
      <c r="AH55" s="335"/>
      <c r="AI55" s="335"/>
      <c r="AJ55" s="335"/>
      <c r="AK55" s="335"/>
      <c r="AL55" s="335"/>
      <c r="AM55" s="335"/>
      <c r="AN55" s="335"/>
      <c r="AO55" s="335"/>
      <c r="AP55" s="335"/>
      <c r="AQ55" s="335"/>
      <c r="AR55" s="335"/>
      <c r="AS55" s="335"/>
      <c r="AT55" s="335"/>
      <c r="AU55" s="335"/>
      <c r="AV55" s="335"/>
      <c r="AW55" s="335"/>
      <c r="AX55" s="335"/>
      <c r="AY55" s="335"/>
      <c r="AZ55" s="335"/>
      <c r="BA55" s="335"/>
      <c r="BB55" s="335"/>
      <c r="BC55" s="335"/>
      <c r="BD55" s="335"/>
      <c r="BE55" s="335"/>
      <c r="BF55" s="335"/>
      <c r="BG55" s="335"/>
      <c r="BH55" s="335"/>
      <c r="BI55" s="335"/>
      <c r="BJ55" s="335"/>
      <c r="BK55" s="335"/>
      <c r="BL55" s="335"/>
      <c r="BM55" s="335"/>
      <c r="BN55" s="335"/>
      <c r="BO55" s="335"/>
      <c r="BP55" s="335"/>
      <c r="BQ55" s="335"/>
      <c r="BR55" s="335"/>
      <c r="BS55" s="335"/>
      <c r="BT55" s="335"/>
      <c r="BU55" s="335"/>
      <c r="BV55" s="335"/>
      <c r="BW55" s="335"/>
      <c r="BX55" s="335"/>
      <c r="BY55" s="335"/>
      <c r="BZ55" s="335"/>
      <c r="CA55" s="335"/>
      <c r="CB55" s="335"/>
      <c r="CC55" s="335"/>
      <c r="CD55" s="335"/>
      <c r="CE55" s="335"/>
      <c r="CF55" s="335"/>
      <c r="CG55" s="335"/>
      <c r="CH55" s="335"/>
      <c r="CI55" s="335"/>
      <c r="CJ55" s="335"/>
      <c r="CK55" s="335"/>
      <c r="CL55" s="335"/>
      <c r="CM55" s="335"/>
      <c r="CN55" s="335"/>
      <c r="CO55" s="335"/>
      <c r="CP55" s="335"/>
      <c r="CQ55" s="335"/>
      <c r="CR55" s="335"/>
      <c r="CS55" s="335"/>
      <c r="CT55" s="335"/>
      <c r="CU55" s="335"/>
      <c r="CV55" s="335"/>
      <c r="CW55" s="335"/>
      <c r="CX55" s="335"/>
      <c r="CY55" s="335"/>
      <c r="CZ55" s="335"/>
      <c r="DA55" s="335"/>
      <c r="DB55" s="335"/>
      <c r="DC55" s="335"/>
      <c r="DD55" s="335"/>
      <c r="DE55" s="335"/>
      <c r="DF55" s="335"/>
      <c r="DG55" s="335"/>
      <c r="DH55" s="335"/>
      <c r="DI55" s="335"/>
      <c r="DJ55" s="335"/>
      <c r="DK55" s="335"/>
      <c r="DL55" s="335"/>
      <c r="DM55" s="335"/>
      <c r="DN55" s="335"/>
      <c r="DO55" s="335"/>
      <c r="DP55" s="335"/>
      <c r="DQ55" s="335"/>
      <c r="DR55" s="335"/>
      <c r="DS55" s="335"/>
      <c r="DT55" s="335"/>
      <c r="DU55" s="335"/>
      <c r="DV55" s="335"/>
      <c r="DW55" s="335"/>
      <c r="DX55" s="335"/>
      <c r="DY55" s="335"/>
      <c r="DZ55" s="335"/>
      <c r="EA55" s="335"/>
      <c r="EB55" s="335"/>
      <c r="EC55" s="335"/>
      <c r="ED55" s="335"/>
      <c r="EE55" s="335"/>
      <c r="EF55" s="335"/>
      <c r="EG55" s="335"/>
      <c r="EH55" s="335"/>
      <c r="EI55" s="335"/>
      <c r="EJ55" s="335"/>
      <c r="EK55" s="335"/>
      <c r="EL55" s="335"/>
      <c r="EM55" s="335"/>
      <c r="EN55" s="335"/>
      <c r="EO55" s="335"/>
      <c r="EP55" s="335"/>
      <c r="EQ55" s="335"/>
      <c r="ER55" s="335"/>
      <c r="ES55" s="335"/>
      <c r="ET55" s="335"/>
      <c r="EU55" s="335"/>
      <c r="EV55" s="335"/>
      <c r="EW55" s="335"/>
      <c r="EX55" s="335"/>
      <c r="EY55" s="335"/>
      <c r="EZ55" s="335"/>
      <c r="FA55" s="335"/>
      <c r="FB55" s="335"/>
      <c r="FC55" s="335"/>
      <c r="FD55" s="335"/>
      <c r="FE55" s="335"/>
      <c r="FF55" s="335"/>
      <c r="FG55" s="335"/>
      <c r="FH55" s="335"/>
      <c r="FI55" s="335"/>
      <c r="FJ55" s="335"/>
      <c r="FK55" s="335"/>
      <c r="FL55" s="335"/>
      <c r="FM55" s="335"/>
      <c r="FN55" s="335"/>
      <c r="FO55" s="335"/>
      <c r="FP55" s="335"/>
      <c r="FQ55" s="335"/>
      <c r="FR55" s="335"/>
      <c r="FS55" s="335"/>
      <c r="FT55" s="335"/>
      <c r="FU55" s="335"/>
      <c r="FV55" s="335"/>
      <c r="FW55" s="335"/>
      <c r="FX55" s="335"/>
      <c r="FY55" s="335"/>
      <c r="FZ55" s="335"/>
      <c r="GA55" s="335"/>
      <c r="GB55" s="335"/>
      <c r="GC55" s="335"/>
      <c r="GD55" s="335"/>
      <c r="GE55" s="335"/>
      <c r="GF55" s="335"/>
      <c r="GG55" s="335"/>
      <c r="GH55" s="335"/>
      <c r="GI55" s="335"/>
      <c r="GJ55" s="335"/>
      <c r="GK55" s="335"/>
      <c r="GL55" s="335"/>
      <c r="GM55" s="335"/>
      <c r="GN55" s="335"/>
      <c r="GO55" s="335"/>
      <c r="GP55" s="335"/>
      <c r="GQ55" s="335"/>
      <c r="GR55" s="335"/>
      <c r="GS55" s="335"/>
      <c r="GT55" s="335"/>
      <c r="GU55" s="335"/>
      <c r="GV55" s="335"/>
      <c r="GW55" s="335"/>
      <c r="GX55" s="335"/>
      <c r="GY55" s="335"/>
      <c r="GZ55" s="335"/>
      <c r="HA55" s="335"/>
      <c r="HB55" s="335"/>
      <c r="HC55" s="335"/>
      <c r="HD55" s="335"/>
      <c r="HE55" s="335"/>
      <c r="HF55" s="335"/>
      <c r="HG55" s="335"/>
      <c r="HH55" s="335"/>
      <c r="HI55" s="335"/>
      <c r="HJ55" s="335"/>
      <c r="HK55" s="335"/>
      <c r="HL55" s="335"/>
      <c r="HM55" s="335"/>
    </row>
    <row r="56" spans="1:221" x14ac:dyDescent="0.25">
      <c r="A56" s="335"/>
      <c r="B56" s="335"/>
      <c r="C56" s="335"/>
      <c r="D56" s="362"/>
      <c r="E56" s="397"/>
      <c r="F56" s="385"/>
      <c r="G56" s="385"/>
      <c r="H56" s="385"/>
      <c r="I56" s="385"/>
      <c r="J56" s="382"/>
      <c r="K56" s="366"/>
      <c r="L56" s="385"/>
      <c r="M56" s="385"/>
      <c r="N56" s="385"/>
      <c r="O56" s="385"/>
      <c r="P56" s="417"/>
      <c r="Q56" s="385"/>
      <c r="R56" s="383"/>
      <c r="S56" s="383"/>
      <c r="T56" s="416"/>
      <c r="U56" s="335"/>
      <c r="V56" s="335"/>
      <c r="W56" s="335"/>
      <c r="X56" s="335"/>
      <c r="Y56" s="335"/>
      <c r="Z56" s="335"/>
      <c r="AA56" s="335"/>
      <c r="AB56" s="335"/>
      <c r="AC56" s="335"/>
      <c r="AD56" s="335"/>
      <c r="AE56" s="335"/>
      <c r="AF56" s="335"/>
      <c r="AG56" s="335"/>
      <c r="AH56" s="335"/>
      <c r="AI56" s="335"/>
      <c r="AJ56" s="335"/>
      <c r="AK56" s="335"/>
      <c r="AL56" s="335"/>
      <c r="AM56" s="335"/>
      <c r="AN56" s="335"/>
      <c r="AO56" s="335"/>
      <c r="AP56" s="335"/>
      <c r="AQ56" s="335"/>
      <c r="AR56" s="335"/>
      <c r="AS56" s="335"/>
      <c r="AT56" s="335"/>
      <c r="AU56" s="335"/>
      <c r="AV56" s="335"/>
      <c r="AW56" s="335"/>
      <c r="AX56" s="335"/>
      <c r="AY56" s="335"/>
      <c r="AZ56" s="335"/>
      <c r="BA56" s="335"/>
      <c r="BB56" s="335"/>
      <c r="BC56" s="335"/>
      <c r="BD56" s="335"/>
      <c r="BE56" s="335"/>
      <c r="BF56" s="335"/>
      <c r="BG56" s="335"/>
      <c r="BH56" s="335"/>
      <c r="BI56" s="335"/>
      <c r="BJ56" s="335"/>
      <c r="BK56" s="335"/>
      <c r="BL56" s="335"/>
      <c r="BM56" s="335"/>
      <c r="BN56" s="335"/>
      <c r="BO56" s="335"/>
      <c r="BP56" s="335"/>
      <c r="BQ56" s="335"/>
      <c r="BR56" s="335"/>
      <c r="BS56" s="335"/>
      <c r="BT56" s="335"/>
      <c r="BU56" s="335"/>
      <c r="BV56" s="335"/>
      <c r="BW56" s="335"/>
      <c r="BX56" s="335"/>
      <c r="BY56" s="335"/>
      <c r="BZ56" s="335"/>
      <c r="CA56" s="335"/>
      <c r="CB56" s="335"/>
      <c r="CC56" s="335"/>
      <c r="CD56" s="335"/>
      <c r="CE56" s="335"/>
      <c r="CF56" s="335"/>
      <c r="CG56" s="335"/>
      <c r="CH56" s="335"/>
      <c r="CI56" s="335"/>
      <c r="CJ56" s="335"/>
      <c r="CK56" s="335"/>
      <c r="CL56" s="335"/>
      <c r="CM56" s="335"/>
      <c r="CN56" s="335"/>
      <c r="CO56" s="335"/>
      <c r="CP56" s="335"/>
      <c r="CQ56" s="335"/>
      <c r="CR56" s="335"/>
      <c r="CS56" s="335"/>
      <c r="CT56" s="335"/>
      <c r="CU56" s="335"/>
      <c r="CV56" s="335"/>
      <c r="CW56" s="335"/>
      <c r="CX56" s="335"/>
      <c r="CY56" s="335"/>
      <c r="CZ56" s="335"/>
      <c r="DA56" s="335"/>
      <c r="DB56" s="335"/>
      <c r="DC56" s="335"/>
      <c r="DD56" s="335"/>
      <c r="DE56" s="335"/>
      <c r="DF56" s="335"/>
      <c r="DG56" s="335"/>
      <c r="DH56" s="335"/>
      <c r="DI56" s="335"/>
      <c r="DJ56" s="335"/>
      <c r="DK56" s="335"/>
      <c r="DL56" s="335"/>
      <c r="DM56" s="335"/>
      <c r="DN56" s="335"/>
      <c r="DO56" s="335"/>
      <c r="DP56" s="335"/>
      <c r="DQ56" s="335"/>
      <c r="DR56" s="335"/>
      <c r="DS56" s="335"/>
      <c r="DT56" s="335"/>
      <c r="DU56" s="335"/>
      <c r="DV56" s="335"/>
      <c r="DW56" s="335"/>
      <c r="DX56" s="335"/>
      <c r="DY56" s="335"/>
      <c r="DZ56" s="335"/>
      <c r="EA56" s="335"/>
      <c r="EB56" s="335"/>
      <c r="EC56" s="335"/>
      <c r="ED56" s="335"/>
      <c r="EE56" s="335"/>
      <c r="EF56" s="335"/>
      <c r="EG56" s="335"/>
      <c r="EH56" s="335"/>
      <c r="EI56" s="335"/>
      <c r="EJ56" s="335"/>
      <c r="EK56" s="335"/>
      <c r="EL56" s="335"/>
      <c r="EM56" s="335"/>
      <c r="EN56" s="335"/>
      <c r="EO56" s="335"/>
      <c r="EP56" s="335"/>
      <c r="EQ56" s="335"/>
      <c r="ER56" s="335"/>
      <c r="ES56" s="335"/>
      <c r="ET56" s="335"/>
      <c r="EU56" s="335"/>
      <c r="EV56" s="335"/>
      <c r="EW56" s="335"/>
      <c r="EX56" s="335"/>
      <c r="EY56" s="335"/>
      <c r="EZ56" s="335"/>
      <c r="FA56" s="335"/>
      <c r="FB56" s="335"/>
      <c r="FC56" s="335"/>
      <c r="FD56" s="335"/>
      <c r="FE56" s="335"/>
      <c r="FF56" s="335"/>
      <c r="FG56" s="335"/>
      <c r="FH56" s="335"/>
      <c r="FI56" s="335"/>
      <c r="FJ56" s="335"/>
      <c r="FK56" s="335"/>
      <c r="FL56" s="335"/>
      <c r="FM56" s="335"/>
      <c r="FN56" s="335"/>
      <c r="FO56" s="335"/>
      <c r="FP56" s="335"/>
      <c r="FQ56" s="335"/>
      <c r="FR56" s="335"/>
      <c r="FS56" s="335"/>
      <c r="FT56" s="335"/>
      <c r="FU56" s="335"/>
      <c r="FV56" s="335"/>
      <c r="FW56" s="335"/>
      <c r="FX56" s="335"/>
      <c r="FY56" s="335"/>
      <c r="FZ56" s="335"/>
      <c r="GA56" s="335"/>
      <c r="GB56" s="335"/>
      <c r="GC56" s="335"/>
      <c r="GD56" s="335"/>
      <c r="GE56" s="335"/>
      <c r="GF56" s="335"/>
      <c r="GG56" s="335"/>
      <c r="GH56" s="335"/>
      <c r="GI56" s="335"/>
      <c r="GJ56" s="335"/>
      <c r="GK56" s="335"/>
      <c r="GL56" s="335"/>
      <c r="GM56" s="335"/>
      <c r="GN56" s="335"/>
      <c r="GO56" s="335"/>
      <c r="GP56" s="335"/>
      <c r="GQ56" s="335"/>
      <c r="GR56" s="335"/>
      <c r="GS56" s="335"/>
      <c r="GT56" s="335"/>
      <c r="GU56" s="335"/>
      <c r="GV56" s="335"/>
      <c r="GW56" s="335"/>
      <c r="GX56" s="335"/>
      <c r="GY56" s="335"/>
      <c r="GZ56" s="335"/>
      <c r="HA56" s="335"/>
      <c r="HB56" s="335"/>
      <c r="HC56" s="335"/>
      <c r="HD56" s="335"/>
      <c r="HE56" s="335"/>
      <c r="HF56" s="335"/>
      <c r="HG56" s="335"/>
      <c r="HH56" s="335"/>
      <c r="HI56" s="335"/>
      <c r="HJ56" s="335"/>
      <c r="HK56" s="335"/>
      <c r="HL56" s="335"/>
      <c r="HM56" s="335"/>
    </row>
    <row r="57" spans="1:221" x14ac:dyDescent="0.25">
      <c r="A57" s="379"/>
      <c r="B57" s="379"/>
      <c r="C57" s="379"/>
      <c r="D57" s="379"/>
      <c r="E57" s="379"/>
      <c r="F57" s="379"/>
      <c r="G57" s="379"/>
      <c r="H57" s="379"/>
      <c r="I57" s="379"/>
      <c r="J57" s="379"/>
      <c r="K57" s="379"/>
      <c r="L57" s="418">
        <f>L24+L55</f>
        <v>0</v>
      </c>
      <c r="M57" s="418">
        <f>M24+M55</f>
        <v>0</v>
      </c>
      <c r="N57" s="418">
        <f>N24+N55</f>
        <v>17.739999999999998</v>
      </c>
      <c r="O57" s="419">
        <f>O24+O55</f>
        <v>17.739999999999998</v>
      </c>
      <c r="P57" s="419"/>
      <c r="Q57" s="385"/>
      <c r="R57" s="383"/>
      <c r="S57" s="383"/>
      <c r="T57" s="416"/>
      <c r="U57" s="335"/>
      <c r="V57" s="335"/>
      <c r="W57" s="335"/>
      <c r="X57" s="335"/>
      <c r="Y57" s="335"/>
      <c r="Z57" s="335"/>
      <c r="AA57" s="335"/>
      <c r="AB57" s="335"/>
      <c r="AC57" s="335"/>
      <c r="AD57" s="335"/>
      <c r="AE57" s="335"/>
      <c r="AF57" s="335"/>
      <c r="AG57" s="335"/>
      <c r="AH57" s="335"/>
      <c r="AI57" s="335"/>
      <c r="AJ57" s="335"/>
      <c r="AK57" s="335"/>
      <c r="AL57" s="335"/>
      <c r="AM57" s="335"/>
      <c r="AN57" s="335"/>
      <c r="AO57" s="335"/>
      <c r="AP57" s="335"/>
      <c r="AQ57" s="335"/>
      <c r="AR57" s="335"/>
      <c r="AS57" s="335"/>
      <c r="AT57" s="335"/>
      <c r="AU57" s="335"/>
      <c r="AV57" s="335"/>
      <c r="AW57" s="335"/>
      <c r="AX57" s="335"/>
      <c r="AY57" s="335"/>
      <c r="AZ57" s="335"/>
      <c r="BA57" s="335"/>
      <c r="BB57" s="335"/>
      <c r="BC57" s="335"/>
      <c r="BD57" s="335"/>
      <c r="BE57" s="335"/>
      <c r="BF57" s="335"/>
      <c r="BG57" s="335"/>
      <c r="BH57" s="335"/>
      <c r="BI57" s="335"/>
      <c r="BJ57" s="335"/>
      <c r="BK57" s="335"/>
      <c r="BL57" s="335"/>
      <c r="BM57" s="335"/>
      <c r="BN57" s="335"/>
      <c r="BO57" s="335"/>
      <c r="BP57" s="335"/>
      <c r="BQ57" s="335"/>
      <c r="BR57" s="335"/>
      <c r="BS57" s="335"/>
      <c r="BT57" s="335"/>
      <c r="BU57" s="335"/>
      <c r="BV57" s="335"/>
      <c r="BW57" s="335"/>
      <c r="BX57" s="335"/>
      <c r="BY57" s="335"/>
      <c r="BZ57" s="335"/>
      <c r="CA57" s="335"/>
      <c r="CB57" s="335"/>
      <c r="CC57" s="335"/>
      <c r="CD57" s="335"/>
      <c r="CE57" s="335"/>
      <c r="CF57" s="335"/>
      <c r="CG57" s="335"/>
      <c r="CH57" s="335"/>
      <c r="CI57" s="335"/>
      <c r="CJ57" s="335"/>
      <c r="CK57" s="335"/>
      <c r="CL57" s="335"/>
      <c r="CM57" s="335"/>
      <c r="CN57" s="335"/>
      <c r="CO57" s="335"/>
      <c r="CP57" s="335"/>
      <c r="CQ57" s="335"/>
      <c r="CR57" s="335"/>
      <c r="CS57" s="335"/>
      <c r="CT57" s="335"/>
      <c r="CU57" s="335"/>
      <c r="CV57" s="335"/>
      <c r="CW57" s="335"/>
      <c r="CX57" s="335"/>
      <c r="CY57" s="335"/>
      <c r="CZ57" s="335"/>
      <c r="DA57" s="335"/>
      <c r="DB57" s="335"/>
      <c r="DC57" s="335"/>
      <c r="DD57" s="335"/>
      <c r="DE57" s="335"/>
      <c r="DF57" s="335"/>
      <c r="DG57" s="335"/>
      <c r="DH57" s="335"/>
      <c r="DI57" s="335"/>
      <c r="DJ57" s="335"/>
      <c r="DK57" s="335"/>
      <c r="DL57" s="335"/>
      <c r="DM57" s="335"/>
      <c r="DN57" s="335"/>
      <c r="DO57" s="335"/>
      <c r="DP57" s="335"/>
      <c r="DQ57" s="335"/>
      <c r="DR57" s="335"/>
      <c r="DS57" s="335"/>
      <c r="DT57" s="335"/>
      <c r="DU57" s="335"/>
      <c r="DV57" s="335"/>
      <c r="DW57" s="335"/>
      <c r="DX57" s="335"/>
      <c r="DY57" s="335"/>
      <c r="DZ57" s="335"/>
      <c r="EA57" s="335"/>
      <c r="EB57" s="335"/>
      <c r="EC57" s="335"/>
      <c r="ED57" s="335"/>
      <c r="EE57" s="335"/>
      <c r="EF57" s="335"/>
      <c r="EG57" s="335"/>
      <c r="EH57" s="335"/>
      <c r="EI57" s="335"/>
      <c r="EJ57" s="335"/>
      <c r="EK57" s="335"/>
      <c r="EL57" s="335"/>
      <c r="EM57" s="335"/>
      <c r="EN57" s="335"/>
      <c r="EO57" s="335"/>
      <c r="EP57" s="335"/>
      <c r="EQ57" s="335"/>
      <c r="ER57" s="335"/>
      <c r="ES57" s="335"/>
      <c r="ET57" s="335"/>
      <c r="EU57" s="335"/>
      <c r="EV57" s="335"/>
      <c r="EW57" s="335"/>
      <c r="EX57" s="335"/>
      <c r="EY57" s="335"/>
      <c r="EZ57" s="335"/>
      <c r="FA57" s="335"/>
      <c r="FB57" s="335"/>
      <c r="FC57" s="335"/>
      <c r="FD57" s="335"/>
      <c r="FE57" s="335"/>
      <c r="FF57" s="335"/>
      <c r="FG57" s="335"/>
      <c r="FH57" s="335"/>
      <c r="FI57" s="335"/>
      <c r="FJ57" s="335"/>
      <c r="FK57" s="335"/>
      <c r="FL57" s="335"/>
      <c r="FM57" s="335"/>
      <c r="FN57" s="335"/>
      <c r="FO57" s="335"/>
      <c r="FP57" s="335"/>
      <c r="FQ57" s="335"/>
      <c r="FR57" s="335"/>
      <c r="FS57" s="335"/>
      <c r="FT57" s="335"/>
      <c r="FU57" s="335"/>
      <c r="FV57" s="335"/>
      <c r="FW57" s="335"/>
      <c r="FX57" s="335"/>
      <c r="FY57" s="335"/>
      <c r="FZ57" s="335"/>
      <c r="GA57" s="335"/>
      <c r="GB57" s="335"/>
      <c r="GC57" s="335"/>
      <c r="GD57" s="335"/>
      <c r="GE57" s="335"/>
      <c r="GF57" s="335"/>
      <c r="GG57" s="335"/>
      <c r="GH57" s="335"/>
      <c r="GI57" s="335"/>
      <c r="GJ57" s="335"/>
      <c r="GK57" s="335"/>
      <c r="GL57" s="335"/>
      <c r="GM57" s="335"/>
      <c r="GN57" s="335"/>
      <c r="GO57" s="335"/>
      <c r="GP57" s="335"/>
      <c r="GQ57" s="335"/>
      <c r="GR57" s="335"/>
      <c r="GS57" s="335"/>
      <c r="GT57" s="335"/>
      <c r="GU57" s="335"/>
      <c r="GV57" s="335"/>
      <c r="GW57" s="335"/>
      <c r="GX57" s="335"/>
      <c r="GY57" s="335"/>
      <c r="GZ57" s="335"/>
      <c r="HA57" s="335"/>
      <c r="HB57" s="335"/>
      <c r="HC57" s="335"/>
      <c r="HD57" s="335"/>
      <c r="HE57" s="335"/>
      <c r="HF57" s="335"/>
      <c r="HG57" s="335"/>
      <c r="HH57" s="335"/>
      <c r="HI57" s="335"/>
      <c r="HJ57" s="335"/>
      <c r="HK57" s="335"/>
      <c r="HL57" s="335"/>
      <c r="HM57" s="335"/>
    </row>
    <row r="58" spans="1:221" x14ac:dyDescent="0.25">
      <c r="A58" s="420"/>
      <c r="B58" s="335"/>
      <c r="C58" s="335"/>
      <c r="D58" s="335"/>
      <c r="E58" s="335"/>
      <c r="F58" s="335"/>
      <c r="G58" s="335"/>
      <c r="H58" s="335"/>
      <c r="I58" s="335"/>
      <c r="J58" s="335"/>
      <c r="K58" s="335"/>
      <c r="L58" s="335"/>
      <c r="M58" s="335"/>
      <c r="Q58" s="383"/>
      <c r="R58" s="335"/>
      <c r="S58" s="335"/>
      <c r="T58" s="335"/>
      <c r="U58" s="335"/>
      <c r="V58" s="335"/>
      <c r="W58" s="335"/>
      <c r="X58" s="335"/>
      <c r="Y58" s="335"/>
      <c r="Z58" s="335"/>
      <c r="AA58" s="335"/>
      <c r="AB58" s="335"/>
      <c r="AC58" s="335"/>
      <c r="AD58" s="335"/>
      <c r="AE58" s="335"/>
      <c r="AF58" s="335"/>
      <c r="AG58" s="335"/>
      <c r="AH58" s="335"/>
      <c r="AI58" s="335"/>
      <c r="AJ58" s="335"/>
      <c r="AK58" s="335"/>
      <c r="AL58" s="335"/>
      <c r="AM58" s="335"/>
      <c r="AN58" s="335"/>
      <c r="AO58" s="335"/>
      <c r="AP58" s="335"/>
      <c r="AQ58" s="335"/>
      <c r="AR58" s="335"/>
      <c r="AS58" s="335"/>
      <c r="AT58" s="335"/>
      <c r="AU58" s="335"/>
      <c r="AV58" s="335"/>
      <c r="AW58" s="335"/>
      <c r="AX58" s="335"/>
      <c r="AY58" s="335"/>
      <c r="AZ58" s="335"/>
      <c r="BA58" s="335"/>
      <c r="BB58" s="335"/>
      <c r="BC58" s="335"/>
      <c r="BD58" s="335"/>
      <c r="BE58" s="335"/>
      <c r="BF58" s="335"/>
      <c r="BG58" s="335"/>
      <c r="BH58" s="335"/>
      <c r="BI58" s="335"/>
      <c r="BJ58" s="335"/>
      <c r="BK58" s="335"/>
      <c r="BL58" s="335"/>
      <c r="BM58" s="335"/>
      <c r="BN58" s="335"/>
      <c r="BO58" s="335"/>
      <c r="BP58" s="335"/>
      <c r="BQ58" s="335"/>
      <c r="BR58" s="335"/>
      <c r="BS58" s="335"/>
      <c r="BT58" s="335"/>
      <c r="BU58" s="335"/>
      <c r="BV58" s="335"/>
      <c r="BW58" s="335"/>
      <c r="BX58" s="335"/>
      <c r="BY58" s="335"/>
      <c r="BZ58" s="335"/>
      <c r="CA58" s="335"/>
      <c r="CB58" s="335"/>
      <c r="CC58" s="335"/>
      <c r="CD58" s="335"/>
      <c r="CE58" s="335"/>
      <c r="CF58" s="335"/>
      <c r="CG58" s="335"/>
      <c r="CH58" s="335"/>
      <c r="CI58" s="335"/>
      <c r="CJ58" s="335"/>
      <c r="CK58" s="335"/>
      <c r="CL58" s="335"/>
      <c r="CM58" s="335"/>
      <c r="CN58" s="335"/>
      <c r="CO58" s="335"/>
      <c r="CP58" s="335"/>
      <c r="CQ58" s="335"/>
      <c r="CR58" s="335"/>
      <c r="CS58" s="335"/>
      <c r="CT58" s="335"/>
      <c r="CU58" s="335"/>
      <c r="CV58" s="335"/>
      <c r="CW58" s="335"/>
      <c r="CX58" s="335"/>
      <c r="CY58" s="335"/>
      <c r="CZ58" s="335"/>
      <c r="DA58" s="335"/>
      <c r="DB58" s="335"/>
      <c r="DC58" s="335"/>
      <c r="DD58" s="335"/>
      <c r="DE58" s="335"/>
      <c r="DF58" s="335"/>
      <c r="DG58" s="335"/>
      <c r="DH58" s="335"/>
      <c r="DI58" s="335"/>
      <c r="DJ58" s="335"/>
      <c r="DK58" s="335"/>
      <c r="DL58" s="335"/>
      <c r="DM58" s="335"/>
      <c r="DN58" s="335"/>
      <c r="DO58" s="335"/>
      <c r="DP58" s="335"/>
      <c r="DQ58" s="335"/>
      <c r="DR58" s="335"/>
      <c r="DS58" s="335"/>
      <c r="DT58" s="335"/>
      <c r="DU58" s="335"/>
      <c r="DV58" s="335"/>
      <c r="DW58" s="335"/>
      <c r="DX58" s="335"/>
      <c r="DY58" s="335"/>
      <c r="DZ58" s="335"/>
      <c r="EA58" s="335"/>
      <c r="EB58" s="335"/>
      <c r="EC58" s="335"/>
      <c r="ED58" s="335"/>
      <c r="EE58" s="335"/>
      <c r="EF58" s="335"/>
      <c r="EG58" s="335"/>
      <c r="EH58" s="335"/>
      <c r="EI58" s="335"/>
      <c r="EJ58" s="335"/>
      <c r="EK58" s="335"/>
      <c r="EL58" s="335"/>
      <c r="EM58" s="335"/>
      <c r="EN58" s="335"/>
      <c r="EO58" s="335"/>
      <c r="EP58" s="335"/>
      <c r="EQ58" s="335"/>
      <c r="ER58" s="335"/>
      <c r="ES58" s="335"/>
      <c r="ET58" s="335"/>
      <c r="EU58" s="335"/>
      <c r="EV58" s="335"/>
      <c r="EW58" s="335"/>
      <c r="EX58" s="335"/>
      <c r="EY58" s="335"/>
      <c r="EZ58" s="335"/>
      <c r="FA58" s="335"/>
      <c r="FB58" s="335"/>
      <c r="FC58" s="335"/>
      <c r="FD58" s="335"/>
      <c r="FE58" s="335"/>
      <c r="FF58" s="335"/>
      <c r="FG58" s="335"/>
      <c r="FH58" s="335"/>
      <c r="FI58" s="335"/>
      <c r="FJ58" s="335"/>
      <c r="FK58" s="335"/>
      <c r="FL58" s="335"/>
      <c r="FM58" s="335"/>
      <c r="FN58" s="335"/>
      <c r="FO58" s="335"/>
      <c r="FP58" s="335"/>
      <c r="FQ58" s="335"/>
      <c r="FR58" s="335"/>
      <c r="FS58" s="335"/>
      <c r="FT58" s="335"/>
      <c r="FU58" s="335"/>
      <c r="FV58" s="335"/>
      <c r="FW58" s="335"/>
      <c r="FX58" s="335"/>
      <c r="FY58" s="335"/>
      <c r="FZ58" s="335"/>
      <c r="GA58" s="335"/>
      <c r="GB58" s="335"/>
      <c r="GC58" s="335"/>
      <c r="GD58" s="335"/>
      <c r="GE58" s="335"/>
      <c r="GF58" s="335"/>
      <c r="GG58" s="335"/>
      <c r="GH58" s="335"/>
      <c r="GI58" s="335"/>
      <c r="GJ58" s="335"/>
      <c r="GK58" s="335"/>
      <c r="GL58" s="335"/>
      <c r="GM58" s="335"/>
      <c r="GN58" s="335"/>
      <c r="GO58" s="335"/>
      <c r="GP58" s="335"/>
      <c r="GQ58" s="335"/>
      <c r="GR58" s="335"/>
      <c r="GS58" s="335"/>
      <c r="GT58" s="335"/>
      <c r="GU58" s="335"/>
      <c r="GV58" s="335"/>
      <c r="GW58" s="335"/>
      <c r="GX58" s="335"/>
      <c r="GY58" s="335"/>
      <c r="GZ58" s="335"/>
      <c r="HA58" s="335"/>
      <c r="HB58" s="335"/>
      <c r="HC58" s="335"/>
      <c r="HD58" s="335"/>
      <c r="HE58" s="335"/>
      <c r="HF58" s="335"/>
      <c r="HG58" s="335"/>
      <c r="HH58" s="335"/>
      <c r="HI58" s="335"/>
      <c r="HJ58" s="335"/>
      <c r="HK58" s="335"/>
      <c r="HL58" s="335"/>
      <c r="HM58" s="335"/>
    </row>
    <row r="59" spans="1:221" x14ac:dyDescent="0.25">
      <c r="A59" s="421"/>
      <c r="B59" s="335"/>
      <c r="C59" s="335"/>
      <c r="D59" s="335"/>
      <c r="E59" s="335"/>
      <c r="F59" s="335"/>
      <c r="G59" s="335"/>
      <c r="H59" s="335"/>
      <c r="I59" s="335"/>
      <c r="J59" s="335"/>
      <c r="K59" s="335"/>
      <c r="L59" s="335"/>
      <c r="M59" s="335"/>
      <c r="Q59" s="383"/>
      <c r="R59" s="335"/>
      <c r="S59" s="335"/>
      <c r="T59" s="335"/>
      <c r="U59" s="335"/>
      <c r="V59" s="335"/>
      <c r="W59" s="335"/>
      <c r="X59" s="335"/>
      <c r="Y59" s="335"/>
      <c r="Z59" s="335"/>
      <c r="AA59" s="335"/>
      <c r="AB59" s="335"/>
      <c r="AC59" s="335"/>
      <c r="AD59" s="335"/>
      <c r="AE59" s="335"/>
      <c r="AF59" s="335"/>
      <c r="AG59" s="335"/>
      <c r="AH59" s="335"/>
      <c r="AI59" s="335"/>
      <c r="AJ59" s="335"/>
      <c r="AK59" s="335"/>
      <c r="AL59" s="335"/>
      <c r="AM59" s="335"/>
      <c r="AN59" s="335"/>
      <c r="AO59" s="335"/>
      <c r="AP59" s="335"/>
      <c r="AQ59" s="335"/>
      <c r="AR59" s="335"/>
      <c r="AS59" s="335"/>
      <c r="AT59" s="335"/>
      <c r="AU59" s="335"/>
      <c r="AV59" s="335"/>
      <c r="AW59" s="335"/>
      <c r="AX59" s="335"/>
      <c r="AY59" s="335"/>
      <c r="AZ59" s="335"/>
      <c r="BA59" s="335"/>
      <c r="BB59" s="335"/>
      <c r="BC59" s="335"/>
      <c r="BD59" s="335"/>
      <c r="BE59" s="335"/>
      <c r="BF59" s="335"/>
      <c r="BG59" s="335"/>
      <c r="BH59" s="335"/>
      <c r="BI59" s="335"/>
      <c r="BJ59" s="335"/>
      <c r="BK59" s="335"/>
      <c r="BL59" s="335"/>
      <c r="BM59" s="335"/>
      <c r="BN59" s="335"/>
      <c r="BO59" s="335"/>
      <c r="BP59" s="335"/>
      <c r="BQ59" s="335"/>
      <c r="BR59" s="335"/>
      <c r="BS59" s="335"/>
      <c r="BT59" s="335"/>
      <c r="BU59" s="335"/>
      <c r="BV59" s="335"/>
      <c r="BW59" s="335"/>
      <c r="BX59" s="335"/>
      <c r="BY59" s="335"/>
      <c r="BZ59" s="335"/>
      <c r="CA59" s="335"/>
      <c r="CB59" s="335"/>
      <c r="CC59" s="335"/>
      <c r="CD59" s="335"/>
      <c r="CE59" s="335"/>
      <c r="CF59" s="335"/>
      <c r="CG59" s="335"/>
      <c r="CH59" s="335"/>
      <c r="CI59" s="335"/>
      <c r="CJ59" s="335"/>
      <c r="CK59" s="335"/>
      <c r="CL59" s="335"/>
      <c r="CM59" s="335"/>
      <c r="CN59" s="335"/>
      <c r="CO59" s="335"/>
      <c r="CP59" s="335"/>
      <c r="CQ59" s="335"/>
      <c r="CR59" s="335"/>
      <c r="CS59" s="335"/>
      <c r="CT59" s="335"/>
      <c r="CU59" s="335"/>
      <c r="CV59" s="335"/>
      <c r="CW59" s="335"/>
      <c r="CX59" s="335"/>
      <c r="CY59" s="335"/>
      <c r="CZ59" s="335"/>
      <c r="DA59" s="335"/>
      <c r="DB59" s="335"/>
      <c r="DC59" s="335"/>
      <c r="DD59" s="335"/>
      <c r="DE59" s="335"/>
      <c r="DF59" s="335"/>
      <c r="DG59" s="335"/>
      <c r="DH59" s="335"/>
      <c r="DI59" s="335"/>
      <c r="DJ59" s="335"/>
      <c r="DK59" s="335"/>
      <c r="DL59" s="335"/>
      <c r="DM59" s="335"/>
      <c r="DN59" s="335"/>
      <c r="DO59" s="335"/>
      <c r="DP59" s="335"/>
      <c r="DQ59" s="335"/>
      <c r="DR59" s="335"/>
      <c r="DS59" s="335"/>
      <c r="DT59" s="335"/>
      <c r="DU59" s="335"/>
      <c r="DV59" s="335"/>
      <c r="DW59" s="335"/>
      <c r="DX59" s="335"/>
      <c r="DY59" s="335"/>
      <c r="DZ59" s="335"/>
      <c r="EA59" s="335"/>
      <c r="EB59" s="335"/>
      <c r="EC59" s="335"/>
      <c r="ED59" s="335"/>
      <c r="EE59" s="335"/>
      <c r="EF59" s="335"/>
      <c r="EG59" s="335"/>
      <c r="EH59" s="335"/>
      <c r="EI59" s="335"/>
      <c r="EJ59" s="335"/>
      <c r="EK59" s="335"/>
      <c r="EL59" s="335"/>
      <c r="EM59" s="335"/>
      <c r="EN59" s="335"/>
      <c r="EO59" s="335"/>
      <c r="EP59" s="335"/>
      <c r="EQ59" s="335"/>
      <c r="ER59" s="335"/>
      <c r="ES59" s="335"/>
      <c r="ET59" s="335"/>
      <c r="EU59" s="335"/>
      <c r="EV59" s="335"/>
      <c r="EW59" s="335"/>
      <c r="EX59" s="335"/>
      <c r="EY59" s="335"/>
      <c r="EZ59" s="335"/>
      <c r="FA59" s="335"/>
      <c r="FB59" s="335"/>
      <c r="FC59" s="335"/>
      <c r="FD59" s="335"/>
      <c r="FE59" s="335"/>
      <c r="FF59" s="335"/>
      <c r="FG59" s="335"/>
      <c r="FH59" s="335"/>
      <c r="FI59" s="335"/>
      <c r="FJ59" s="335"/>
      <c r="FK59" s="335"/>
      <c r="FL59" s="335"/>
      <c r="FM59" s="335"/>
      <c r="FN59" s="335"/>
      <c r="FO59" s="335"/>
      <c r="FP59" s="335"/>
      <c r="FQ59" s="335"/>
      <c r="FR59" s="335"/>
      <c r="FS59" s="335"/>
      <c r="FT59" s="335"/>
      <c r="FU59" s="335"/>
      <c r="FV59" s="335"/>
      <c r="FW59" s="335"/>
      <c r="FX59" s="335"/>
      <c r="FY59" s="335"/>
      <c r="FZ59" s="335"/>
      <c r="GA59" s="335"/>
      <c r="GB59" s="335"/>
      <c r="GC59" s="335"/>
      <c r="GD59" s="335"/>
      <c r="GE59" s="335"/>
      <c r="GF59" s="335"/>
      <c r="GG59" s="335"/>
      <c r="GH59" s="335"/>
      <c r="GI59" s="335"/>
      <c r="GJ59" s="335"/>
      <c r="GK59" s="335"/>
      <c r="GL59" s="335"/>
      <c r="GM59" s="335"/>
      <c r="GN59" s="335"/>
      <c r="GO59" s="335"/>
      <c r="GP59" s="335"/>
      <c r="GQ59" s="335"/>
      <c r="GR59" s="335"/>
      <c r="GS59" s="335"/>
      <c r="GT59" s="335"/>
      <c r="GU59" s="335"/>
      <c r="GV59" s="335"/>
      <c r="GW59" s="335"/>
      <c r="GX59" s="335"/>
      <c r="GY59" s="335"/>
      <c r="GZ59" s="335"/>
      <c r="HA59" s="335"/>
      <c r="HB59" s="335"/>
      <c r="HC59" s="335"/>
      <c r="HD59" s="335"/>
      <c r="HE59" s="335"/>
      <c r="HF59" s="335"/>
      <c r="HG59" s="335"/>
      <c r="HH59" s="335"/>
      <c r="HI59" s="335"/>
      <c r="HJ59" s="335"/>
      <c r="HK59" s="335"/>
      <c r="HL59" s="335"/>
      <c r="HM59" s="335"/>
    </row>
    <row r="60" spans="1:221" x14ac:dyDescent="0.25">
      <c r="A60" s="383" t="s">
        <v>93</v>
      </c>
      <c r="B60" s="335"/>
      <c r="C60" s="335"/>
      <c r="D60" s="383"/>
      <c r="E60" s="335"/>
      <c r="F60" s="335"/>
      <c r="G60" s="335"/>
      <c r="H60" s="335"/>
      <c r="I60" s="335"/>
      <c r="J60" s="335"/>
      <c r="K60" s="335"/>
      <c r="L60" s="335"/>
      <c r="M60" s="335"/>
      <c r="N60" s="335"/>
      <c r="O60" s="377">
        <f>IF($C$17&lt;=0,MIN(O21,O57), O21)</f>
        <v>10</v>
      </c>
      <c r="Q60" s="383"/>
      <c r="R60" s="335"/>
      <c r="S60" s="335"/>
      <c r="T60" s="335"/>
      <c r="U60" s="335"/>
      <c r="V60" s="335"/>
      <c r="W60" s="335"/>
      <c r="X60" s="335"/>
      <c r="Y60" s="335"/>
      <c r="Z60" s="335"/>
      <c r="AA60" s="335"/>
      <c r="AB60" s="335"/>
      <c r="AC60" s="335"/>
      <c r="AD60" s="335"/>
      <c r="AE60" s="335"/>
      <c r="AF60" s="335"/>
      <c r="AG60" s="335"/>
      <c r="AH60" s="335"/>
      <c r="AI60" s="335"/>
      <c r="AJ60" s="335"/>
      <c r="AK60" s="335"/>
      <c r="AL60" s="335"/>
      <c r="AM60" s="335"/>
      <c r="AN60" s="335"/>
      <c r="AO60" s="335"/>
      <c r="AP60" s="335"/>
      <c r="AQ60" s="335"/>
      <c r="AR60" s="335"/>
      <c r="AS60" s="335"/>
      <c r="AT60" s="335"/>
      <c r="AU60" s="335"/>
      <c r="AV60" s="335"/>
      <c r="AW60" s="335"/>
      <c r="AX60" s="335"/>
      <c r="AY60" s="335"/>
      <c r="AZ60" s="335"/>
      <c r="BA60" s="335"/>
      <c r="BB60" s="335"/>
      <c r="BC60" s="335"/>
      <c r="BD60" s="335"/>
      <c r="BE60" s="335"/>
      <c r="BF60" s="335"/>
      <c r="BG60" s="335"/>
      <c r="BH60" s="335"/>
      <c r="BI60" s="335"/>
      <c r="BJ60" s="335"/>
      <c r="BK60" s="335"/>
      <c r="BL60" s="335"/>
      <c r="BM60" s="335"/>
      <c r="BN60" s="335"/>
      <c r="BO60" s="335"/>
      <c r="BP60" s="335"/>
      <c r="BQ60" s="335"/>
      <c r="BR60" s="335"/>
      <c r="BS60" s="335"/>
      <c r="BT60" s="335"/>
      <c r="BU60" s="335"/>
      <c r="BV60" s="335"/>
      <c r="BW60" s="335"/>
      <c r="BX60" s="335"/>
      <c r="BY60" s="335"/>
      <c r="BZ60" s="335"/>
      <c r="CA60" s="335"/>
      <c r="CB60" s="335"/>
      <c r="CC60" s="335"/>
      <c r="CD60" s="335"/>
      <c r="CE60" s="335"/>
      <c r="CF60" s="335"/>
      <c r="CG60" s="335"/>
      <c r="CH60" s="335"/>
      <c r="CI60" s="335"/>
      <c r="CJ60" s="335"/>
      <c r="CK60" s="335"/>
      <c r="CL60" s="335"/>
      <c r="CM60" s="335"/>
      <c r="CN60" s="335"/>
      <c r="CO60" s="335"/>
      <c r="CP60" s="335"/>
      <c r="CQ60" s="335"/>
      <c r="CR60" s="335"/>
      <c r="CS60" s="335"/>
      <c r="CT60" s="335"/>
      <c r="CU60" s="335"/>
      <c r="CV60" s="335"/>
      <c r="CW60" s="335"/>
      <c r="CX60" s="335"/>
      <c r="CY60" s="335"/>
      <c r="CZ60" s="335"/>
      <c r="DA60" s="335"/>
      <c r="DB60" s="335"/>
      <c r="DC60" s="335"/>
      <c r="DD60" s="335"/>
      <c r="DE60" s="335"/>
      <c r="DF60" s="335"/>
      <c r="DG60" s="335"/>
      <c r="DH60" s="335"/>
      <c r="DI60" s="335"/>
      <c r="DJ60" s="335"/>
      <c r="DK60" s="335"/>
      <c r="DL60" s="335"/>
      <c r="DM60" s="335"/>
      <c r="DN60" s="335"/>
      <c r="DO60" s="335"/>
      <c r="DP60" s="335"/>
      <c r="DQ60" s="335"/>
      <c r="DR60" s="335"/>
      <c r="DS60" s="335"/>
      <c r="DT60" s="335"/>
      <c r="DU60" s="335"/>
      <c r="DV60" s="335"/>
      <c r="DW60" s="335"/>
      <c r="DX60" s="335"/>
      <c r="DY60" s="335"/>
      <c r="DZ60" s="335"/>
      <c r="EA60" s="335"/>
      <c r="EB60" s="335"/>
      <c r="EC60" s="335"/>
      <c r="ED60" s="335"/>
      <c r="EE60" s="335"/>
      <c r="EF60" s="335"/>
      <c r="EG60" s="335"/>
      <c r="EH60" s="335"/>
      <c r="EI60" s="335"/>
      <c r="EJ60" s="335"/>
      <c r="EK60" s="335"/>
      <c r="EL60" s="335"/>
      <c r="EM60" s="335"/>
      <c r="EN60" s="335"/>
      <c r="EO60" s="335"/>
      <c r="EP60" s="335"/>
      <c r="EQ60" s="335"/>
      <c r="ER60" s="335"/>
      <c r="ES60" s="335"/>
      <c r="ET60" s="335"/>
      <c r="EU60" s="335"/>
      <c r="EV60" s="335"/>
      <c r="EW60" s="335"/>
      <c r="EX60" s="335"/>
      <c r="EY60" s="335"/>
      <c r="EZ60" s="335"/>
      <c r="FA60" s="335"/>
      <c r="FB60" s="335"/>
      <c r="FC60" s="335"/>
      <c r="FD60" s="335"/>
      <c r="FE60" s="335"/>
      <c r="FF60" s="335"/>
      <c r="FG60" s="335"/>
      <c r="FH60" s="335"/>
      <c r="FI60" s="335"/>
      <c r="FJ60" s="335"/>
      <c r="FK60" s="335"/>
      <c r="FL60" s="335"/>
      <c r="FM60" s="335"/>
      <c r="FN60" s="335"/>
      <c r="FO60" s="335"/>
      <c r="FP60" s="335"/>
      <c r="FQ60" s="335"/>
      <c r="FR60" s="335"/>
      <c r="FS60" s="335"/>
      <c r="FT60" s="335"/>
      <c r="FU60" s="335"/>
      <c r="FV60" s="335"/>
      <c r="FW60" s="335"/>
      <c r="FX60" s="335"/>
      <c r="FY60" s="335"/>
      <c r="FZ60" s="335"/>
      <c r="GA60" s="335"/>
      <c r="GB60" s="335"/>
      <c r="GC60" s="335"/>
      <c r="GD60" s="335"/>
      <c r="GE60" s="335"/>
      <c r="GF60" s="335"/>
      <c r="GG60" s="335"/>
      <c r="GH60" s="335"/>
      <c r="GI60" s="335"/>
      <c r="GJ60" s="335"/>
      <c r="GK60" s="335"/>
      <c r="GL60" s="335"/>
      <c r="GM60" s="335"/>
      <c r="GN60" s="335"/>
      <c r="GO60" s="335"/>
      <c r="GP60" s="335"/>
      <c r="GQ60" s="335"/>
      <c r="GR60" s="335"/>
      <c r="GS60" s="335"/>
      <c r="GT60" s="335"/>
      <c r="GU60" s="335"/>
      <c r="GV60" s="335"/>
      <c r="GW60" s="335"/>
      <c r="GX60" s="335"/>
      <c r="GY60" s="335"/>
      <c r="GZ60" s="335"/>
      <c r="HA60" s="335"/>
      <c r="HB60" s="335"/>
      <c r="HC60" s="335"/>
      <c r="HD60" s="335"/>
      <c r="HE60" s="335"/>
      <c r="HF60" s="335"/>
      <c r="HG60" s="335"/>
      <c r="HH60" s="335"/>
      <c r="HI60" s="335"/>
      <c r="HJ60" s="335"/>
      <c r="HK60" s="335"/>
      <c r="HL60" s="335"/>
      <c r="HM60" s="335"/>
    </row>
    <row r="61" spans="1:221" x14ac:dyDescent="0.25">
      <c r="A61" s="421"/>
      <c r="B61" s="383"/>
      <c r="C61" s="383"/>
      <c r="D61" s="383"/>
      <c r="E61" s="383"/>
      <c r="F61" s="383"/>
      <c r="G61" s="383"/>
      <c r="H61" s="383"/>
      <c r="I61" s="335"/>
      <c r="J61" s="335"/>
      <c r="K61" s="335"/>
      <c r="L61" s="335"/>
      <c r="M61" s="335"/>
      <c r="Q61" s="335"/>
      <c r="AE61" s="335"/>
      <c r="AF61" s="335"/>
      <c r="AG61" s="335"/>
      <c r="AH61" s="335"/>
      <c r="AI61" s="335"/>
      <c r="AJ61" s="335"/>
      <c r="AK61" s="335"/>
      <c r="AL61" s="335"/>
      <c r="AM61" s="335"/>
      <c r="AN61" s="335"/>
      <c r="AO61" s="335"/>
      <c r="AP61" s="335"/>
      <c r="AQ61" s="335"/>
      <c r="AR61" s="335"/>
      <c r="AS61" s="335"/>
      <c r="AT61" s="335"/>
      <c r="AU61" s="335"/>
      <c r="AV61" s="335"/>
      <c r="AW61" s="335"/>
      <c r="AX61" s="335"/>
      <c r="AY61" s="335"/>
      <c r="AZ61" s="335"/>
      <c r="BA61" s="335"/>
      <c r="BB61" s="335"/>
      <c r="BC61" s="335"/>
      <c r="BD61" s="335"/>
      <c r="BE61" s="335"/>
      <c r="BF61" s="335"/>
      <c r="BG61" s="335"/>
      <c r="BH61" s="335"/>
      <c r="BI61" s="335"/>
      <c r="BJ61" s="335"/>
      <c r="BK61" s="335"/>
      <c r="BL61" s="335"/>
      <c r="BM61" s="335"/>
      <c r="BN61" s="335"/>
      <c r="BO61" s="335"/>
      <c r="BP61" s="335"/>
      <c r="BQ61" s="335"/>
      <c r="BR61" s="335"/>
      <c r="BS61" s="335"/>
      <c r="BT61" s="335"/>
      <c r="BU61" s="335"/>
      <c r="BV61" s="335"/>
      <c r="BW61" s="335"/>
      <c r="BX61" s="335"/>
      <c r="BY61" s="335"/>
      <c r="BZ61" s="335"/>
      <c r="CA61" s="335"/>
      <c r="CB61" s="335"/>
      <c r="CC61" s="335"/>
      <c r="CD61" s="335"/>
      <c r="CE61" s="335"/>
      <c r="CF61" s="335"/>
      <c r="CG61" s="335"/>
      <c r="CH61" s="335"/>
      <c r="CI61" s="335"/>
      <c r="CJ61" s="335"/>
      <c r="CK61" s="335"/>
      <c r="CL61" s="335"/>
      <c r="CM61" s="335"/>
      <c r="CN61" s="335"/>
      <c r="CO61" s="335"/>
      <c r="CP61" s="335"/>
      <c r="CQ61" s="335"/>
      <c r="CR61" s="335"/>
      <c r="CS61" s="335"/>
      <c r="CT61" s="335"/>
      <c r="CU61" s="335"/>
      <c r="CV61" s="335"/>
      <c r="CW61" s="335"/>
      <c r="CX61" s="335"/>
      <c r="CY61" s="335"/>
      <c r="CZ61" s="335"/>
      <c r="DA61" s="335"/>
      <c r="DB61" s="335"/>
      <c r="DC61" s="335"/>
      <c r="DD61" s="335"/>
      <c r="DE61" s="335"/>
      <c r="DF61" s="335"/>
      <c r="DG61" s="335"/>
      <c r="DH61" s="335"/>
      <c r="DI61" s="335"/>
      <c r="DJ61" s="335"/>
      <c r="DK61" s="335"/>
      <c r="DL61" s="335"/>
      <c r="DM61" s="335"/>
      <c r="DN61" s="335"/>
      <c r="DO61" s="335"/>
      <c r="DP61" s="335"/>
      <c r="DQ61" s="335"/>
      <c r="DR61" s="335"/>
      <c r="DS61" s="335"/>
      <c r="DT61" s="335"/>
      <c r="DU61" s="335"/>
      <c r="DV61" s="335"/>
      <c r="DW61" s="335"/>
      <c r="DX61" s="335"/>
      <c r="DY61" s="335"/>
      <c r="DZ61" s="335"/>
      <c r="EA61" s="335"/>
      <c r="EB61" s="335"/>
      <c r="EC61" s="335"/>
      <c r="ED61" s="335"/>
      <c r="EE61" s="335"/>
      <c r="EF61" s="335"/>
      <c r="EG61" s="335"/>
      <c r="EH61" s="335"/>
      <c r="EI61" s="335"/>
      <c r="EJ61" s="335"/>
      <c r="EK61" s="335"/>
      <c r="EL61" s="335"/>
      <c r="EM61" s="335"/>
      <c r="EN61" s="335"/>
      <c r="EO61" s="335"/>
      <c r="EP61" s="335"/>
      <c r="EQ61" s="335"/>
      <c r="ER61" s="335"/>
      <c r="ES61" s="335"/>
      <c r="ET61" s="335"/>
      <c r="EU61" s="335"/>
      <c r="EV61" s="335"/>
      <c r="EW61" s="335"/>
      <c r="EX61" s="335"/>
      <c r="EY61" s="335"/>
      <c r="EZ61" s="335"/>
      <c r="FA61" s="335"/>
      <c r="FB61" s="335"/>
      <c r="FC61" s="335"/>
      <c r="FD61" s="335"/>
      <c r="FE61" s="335"/>
      <c r="FF61" s="335"/>
      <c r="FG61" s="335"/>
      <c r="FH61" s="335"/>
      <c r="FI61" s="335"/>
      <c r="FJ61" s="335"/>
      <c r="FK61" s="335"/>
      <c r="FL61" s="335"/>
      <c r="FM61" s="335"/>
      <c r="FN61" s="335"/>
      <c r="FO61" s="335"/>
      <c r="FP61" s="335"/>
      <c r="FQ61" s="335"/>
      <c r="FR61" s="335"/>
      <c r="FS61" s="335"/>
      <c r="FT61" s="335"/>
      <c r="FU61" s="335"/>
      <c r="FV61" s="335"/>
      <c r="FW61" s="335"/>
      <c r="FX61" s="335"/>
      <c r="FY61" s="335"/>
      <c r="FZ61" s="335"/>
      <c r="GA61" s="335"/>
      <c r="GB61" s="335"/>
      <c r="GC61" s="335"/>
      <c r="GD61" s="335"/>
      <c r="GE61" s="335"/>
      <c r="GF61" s="335"/>
      <c r="GG61" s="335"/>
      <c r="GH61" s="335"/>
      <c r="GI61" s="335"/>
      <c r="GJ61" s="335"/>
      <c r="GK61" s="335"/>
      <c r="GL61" s="335"/>
      <c r="GM61" s="335"/>
      <c r="GN61" s="335"/>
      <c r="GO61" s="335"/>
      <c r="GP61" s="335"/>
      <c r="GQ61" s="335"/>
      <c r="GR61" s="335"/>
      <c r="GS61" s="335"/>
      <c r="GT61" s="335"/>
      <c r="GU61" s="335"/>
      <c r="GV61" s="335"/>
      <c r="GW61" s="335"/>
      <c r="GX61" s="335"/>
      <c r="GY61" s="335"/>
      <c r="GZ61" s="335"/>
      <c r="HA61" s="335"/>
      <c r="HB61" s="335"/>
      <c r="HC61" s="335"/>
      <c r="HD61" s="335"/>
      <c r="HE61" s="335"/>
      <c r="HF61" s="335"/>
      <c r="HG61" s="335"/>
      <c r="HH61" s="335"/>
      <c r="HI61" s="335"/>
      <c r="HJ61" s="335"/>
      <c r="HK61" s="335"/>
      <c r="HL61" s="335"/>
      <c r="HM61" s="335"/>
    </row>
    <row r="62" spans="1:221" x14ac:dyDescent="0.25">
      <c r="A62" s="346" t="s">
        <v>117</v>
      </c>
      <c r="O62" s="422">
        <f>IF($C$17&lt;0,O57,IF(O57&gt;O60,O57,O60))</f>
        <v>17.739999999999998</v>
      </c>
      <c r="P62" s="423"/>
      <c r="Q62" s="335"/>
      <c r="AE62" s="335"/>
      <c r="AF62" s="335"/>
      <c r="AG62" s="335"/>
      <c r="AH62" s="335"/>
      <c r="AI62" s="335"/>
      <c r="AJ62" s="335"/>
      <c r="AK62" s="335"/>
      <c r="AL62" s="335"/>
      <c r="AM62" s="335"/>
      <c r="AN62" s="335"/>
      <c r="AO62" s="335"/>
      <c r="AP62" s="335"/>
      <c r="AQ62" s="335"/>
      <c r="AR62" s="335"/>
      <c r="AS62" s="335"/>
      <c r="AT62" s="335"/>
      <c r="AU62" s="335"/>
      <c r="AV62" s="335"/>
      <c r="AW62" s="335"/>
      <c r="AX62" s="335"/>
      <c r="AY62" s="335"/>
      <c r="AZ62" s="335"/>
      <c r="BA62" s="335"/>
      <c r="BB62" s="335"/>
      <c r="BC62" s="335"/>
      <c r="BD62" s="335"/>
      <c r="BE62" s="335"/>
      <c r="BF62" s="335"/>
      <c r="BG62" s="335"/>
      <c r="BH62" s="335"/>
      <c r="BI62" s="335"/>
      <c r="BJ62" s="335"/>
      <c r="BK62" s="335"/>
      <c r="BL62" s="335"/>
      <c r="BM62" s="335"/>
      <c r="BN62" s="335"/>
      <c r="BO62" s="335"/>
      <c r="BP62" s="335"/>
      <c r="BQ62" s="335"/>
      <c r="BR62" s="335"/>
      <c r="BS62" s="335"/>
      <c r="BT62" s="335"/>
      <c r="BU62" s="335"/>
      <c r="BV62" s="335"/>
      <c r="BW62" s="335"/>
      <c r="BX62" s="335"/>
      <c r="BY62" s="335"/>
      <c r="BZ62" s="335"/>
      <c r="CA62" s="335"/>
      <c r="CB62" s="335"/>
      <c r="CC62" s="335"/>
      <c r="CD62" s="335"/>
      <c r="CE62" s="335"/>
      <c r="CF62" s="335"/>
      <c r="CG62" s="335"/>
      <c r="CH62" s="335"/>
      <c r="CI62" s="335"/>
      <c r="CJ62" s="335"/>
      <c r="CK62" s="335"/>
      <c r="CL62" s="335"/>
      <c r="CM62" s="335"/>
      <c r="CN62" s="335"/>
      <c r="CO62" s="335"/>
      <c r="CP62" s="335"/>
      <c r="CQ62" s="335"/>
      <c r="CR62" s="335"/>
      <c r="CS62" s="335"/>
      <c r="CT62" s="335"/>
      <c r="CU62" s="335"/>
      <c r="CV62" s="335"/>
      <c r="CW62" s="335"/>
      <c r="CX62" s="335"/>
      <c r="CY62" s="335"/>
      <c r="CZ62" s="335"/>
      <c r="DA62" s="335"/>
      <c r="DB62" s="335"/>
      <c r="DC62" s="335"/>
      <c r="DD62" s="335"/>
      <c r="DE62" s="335"/>
      <c r="DF62" s="335"/>
      <c r="DG62" s="335"/>
      <c r="DH62" s="335"/>
      <c r="DI62" s="335"/>
      <c r="DJ62" s="335"/>
      <c r="DK62" s="335"/>
      <c r="DL62" s="335"/>
      <c r="DM62" s="335"/>
      <c r="DN62" s="335"/>
      <c r="DO62" s="335"/>
      <c r="DP62" s="335"/>
      <c r="DQ62" s="335"/>
      <c r="DR62" s="335"/>
      <c r="DS62" s="335"/>
      <c r="DT62" s="335"/>
      <c r="DU62" s="335"/>
      <c r="DV62" s="335"/>
      <c r="DW62" s="335"/>
      <c r="DX62" s="335"/>
      <c r="DY62" s="335"/>
      <c r="DZ62" s="335"/>
      <c r="EA62" s="335"/>
      <c r="EB62" s="335"/>
      <c r="EC62" s="335"/>
      <c r="ED62" s="335"/>
      <c r="EE62" s="335"/>
      <c r="EF62" s="335"/>
      <c r="EG62" s="335"/>
      <c r="EH62" s="335"/>
      <c r="EI62" s="335"/>
      <c r="EJ62" s="335"/>
      <c r="EK62" s="335"/>
      <c r="EL62" s="335"/>
      <c r="EM62" s="335"/>
      <c r="EN62" s="335"/>
      <c r="EO62" s="335"/>
      <c r="EP62" s="335"/>
      <c r="EQ62" s="335"/>
      <c r="ER62" s="335"/>
      <c r="ES62" s="335"/>
      <c r="ET62" s="335"/>
      <c r="EU62" s="335"/>
      <c r="EV62" s="335"/>
      <c r="EW62" s="335"/>
      <c r="EX62" s="335"/>
      <c r="EY62" s="335"/>
      <c r="EZ62" s="335"/>
      <c r="FA62" s="335"/>
      <c r="FB62" s="335"/>
      <c r="FC62" s="335"/>
      <c r="FD62" s="335"/>
      <c r="FE62" s="335"/>
      <c r="FF62" s="335"/>
      <c r="FG62" s="335"/>
      <c r="FH62" s="335"/>
      <c r="FI62" s="335"/>
      <c r="FJ62" s="335"/>
      <c r="FK62" s="335"/>
      <c r="FL62" s="335"/>
      <c r="FM62" s="335"/>
      <c r="FN62" s="335"/>
      <c r="FO62" s="335"/>
      <c r="FP62" s="335"/>
      <c r="FQ62" s="335"/>
      <c r="FR62" s="335"/>
      <c r="FS62" s="335"/>
      <c r="FT62" s="335"/>
      <c r="FU62" s="335"/>
      <c r="FV62" s="335"/>
      <c r="FW62" s="335"/>
      <c r="FX62" s="335"/>
      <c r="FY62" s="335"/>
      <c r="FZ62" s="335"/>
      <c r="GA62" s="335"/>
      <c r="GB62" s="335"/>
      <c r="GC62" s="335"/>
      <c r="GD62" s="335"/>
      <c r="GE62" s="335"/>
      <c r="GF62" s="335"/>
      <c r="GG62" s="335"/>
      <c r="GH62" s="335"/>
      <c r="GI62" s="335"/>
      <c r="GJ62" s="335"/>
      <c r="GK62" s="335"/>
      <c r="GL62" s="335"/>
      <c r="GM62" s="335"/>
      <c r="GN62" s="335"/>
      <c r="GO62" s="335"/>
      <c r="GP62" s="335"/>
      <c r="GQ62" s="335"/>
      <c r="GR62" s="335"/>
      <c r="GS62" s="335"/>
      <c r="GT62" s="335"/>
      <c r="GU62" s="335"/>
      <c r="GV62" s="335"/>
      <c r="GW62" s="335"/>
      <c r="GX62" s="335"/>
      <c r="GY62" s="335"/>
      <c r="GZ62" s="335"/>
      <c r="HA62" s="335"/>
      <c r="HB62" s="335"/>
      <c r="HC62" s="335"/>
      <c r="HD62" s="335"/>
      <c r="HE62" s="335"/>
      <c r="HF62" s="335"/>
      <c r="HG62" s="335"/>
      <c r="HH62" s="335"/>
      <c r="HI62" s="335"/>
      <c r="HJ62" s="335"/>
      <c r="HK62" s="335"/>
      <c r="HL62" s="335"/>
      <c r="HM62" s="335"/>
    </row>
    <row r="63" spans="1:221" x14ac:dyDescent="0.25">
      <c r="A63" s="421"/>
    </row>
    <row r="64" spans="1:221" x14ac:dyDescent="0.25">
      <c r="A64" s="421"/>
      <c r="I64" s="383" t="s">
        <v>121</v>
      </c>
      <c r="J64" s="383"/>
      <c r="K64" s="383"/>
      <c r="L64" s="424"/>
      <c r="M64" s="424"/>
      <c r="N64" s="424"/>
      <c r="O64" s="424">
        <f>ROUND(IF($C$17&lt;1,0,O57/($C$17*100)*10000),2)</f>
        <v>0</v>
      </c>
      <c r="P64" s="369" t="s">
        <v>87</v>
      </c>
    </row>
    <row r="65" spans="1:16" x14ac:dyDescent="0.25">
      <c r="A65" s="421"/>
      <c r="I65" s="425" t="s">
        <v>190</v>
      </c>
      <c r="J65" s="335"/>
      <c r="K65" s="335"/>
      <c r="L65" s="335"/>
      <c r="M65" s="335"/>
      <c r="N65" s="335"/>
      <c r="O65" s="426">
        <f>ROUND(IF($C$17&lt;1,0,(L57)/($C$17*100)*10000),2)</f>
        <v>0</v>
      </c>
      <c r="P65" s="338" t="s">
        <v>87</v>
      </c>
    </row>
    <row r="66" spans="1:16" x14ac:dyDescent="0.25">
      <c r="A66" s="421"/>
    </row>
    <row r="67" spans="1:16" x14ac:dyDescent="0.25">
      <c r="A67" s="421"/>
    </row>
    <row r="68" spans="1:16" x14ac:dyDescent="0.25">
      <c r="A68" s="421"/>
    </row>
    <row r="69" spans="1:16" x14ac:dyDescent="0.25">
      <c r="A69" s="421"/>
    </row>
    <row r="70" spans="1:16" x14ac:dyDescent="0.25">
      <c r="A70" s="421"/>
    </row>
    <row r="71" spans="1:16" x14ac:dyDescent="0.25">
      <c r="A71" s="421"/>
    </row>
    <row r="72" spans="1:16" x14ac:dyDescent="0.25">
      <c r="A72" s="421"/>
    </row>
  </sheetData>
  <sheetProtection algorithmName="SHA-512" hashValue="PKfscyOvjmfpVFqCYD9QebmXltWFySB27fI4d3iwbL/oHlA/IbrYXo5pXipSBeeP5Rg7F1YT/ezfCgcHO/OsUA==" saltValue="OTYDvFJkh8qpGNEE1GLRag=="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4385" r:id="rId3" name="Button 1">
              <controlPr defaultSize="0" print="0" autoFill="0" autoPict="0" macro="[0]!Info">
                <anchor moveWithCells="1">
                  <from>
                    <xdr:col>0</xdr:col>
                    <xdr:colOff>68580</xdr:colOff>
                    <xdr:row>0</xdr:row>
                    <xdr:rowOff>76200</xdr:rowOff>
                  </from>
                  <to>
                    <xdr:col>0</xdr:col>
                    <xdr:colOff>579120</xdr:colOff>
                    <xdr:row>2</xdr:row>
                    <xdr:rowOff>7620</xdr:rowOff>
                  </to>
                </anchor>
              </controlPr>
            </control>
          </mc:Choice>
        </mc:AlternateContent>
        <mc:AlternateContent xmlns:mc="http://schemas.openxmlformats.org/markup-compatibility/2006">
          <mc:Choice Requires="x14">
            <control shapeId="144386" r:id="rId4" name="Button 2">
              <controlPr defaultSize="0" print="0" autoFill="0" autoPict="0" macro="[0]!Info">
                <anchor moveWithCells="1">
                  <from>
                    <xdr:col>0</xdr:col>
                    <xdr:colOff>68580</xdr:colOff>
                    <xdr:row>0</xdr:row>
                    <xdr:rowOff>76200</xdr:rowOff>
                  </from>
                  <to>
                    <xdr:col>0</xdr:col>
                    <xdr:colOff>579120</xdr:colOff>
                    <xdr:row>2</xdr:row>
                    <xdr:rowOff>7620</xdr:rowOff>
                  </to>
                </anchor>
              </controlPr>
            </control>
          </mc:Choice>
        </mc:AlternateContent>
        <mc:AlternateContent xmlns:mc="http://schemas.openxmlformats.org/markup-compatibility/2006">
          <mc:Choice Requires="x14">
            <control shapeId="144387" r:id="rId5" name="Button 3">
              <controlPr defaultSize="0" print="0" autoFill="0" autoPict="0" macro="[0]!Info">
                <anchor moveWithCells="1">
                  <from>
                    <xdr:col>0</xdr:col>
                    <xdr:colOff>68580</xdr:colOff>
                    <xdr:row>0</xdr:row>
                    <xdr:rowOff>76200</xdr:rowOff>
                  </from>
                  <to>
                    <xdr:col>0</xdr:col>
                    <xdr:colOff>579120</xdr:colOff>
                    <xdr:row>2</xdr:row>
                    <xdr:rowOff>7620</xdr:rowOff>
                  </to>
                </anchor>
              </controlPr>
            </control>
          </mc:Choice>
        </mc:AlternateContent>
        <mc:AlternateContent xmlns:mc="http://schemas.openxmlformats.org/markup-compatibility/2006">
          <mc:Choice Requires="x14">
            <control shapeId="144388" r:id="rId6" name="Button 4">
              <controlPr defaultSize="0" print="0" autoFill="0" autoPict="0" macro="[0]!Info">
                <anchor moveWithCells="1">
                  <from>
                    <xdr:col>0</xdr:col>
                    <xdr:colOff>68580</xdr:colOff>
                    <xdr:row>0</xdr:row>
                    <xdr:rowOff>76200</xdr:rowOff>
                  </from>
                  <to>
                    <xdr:col>0</xdr:col>
                    <xdr:colOff>579120</xdr:colOff>
                    <xdr:row>2</xdr:row>
                    <xdr:rowOff>7620</xdr:rowOff>
                  </to>
                </anchor>
              </controlPr>
            </control>
          </mc:Choice>
        </mc:AlternateContent>
        <mc:AlternateContent xmlns:mc="http://schemas.openxmlformats.org/markup-compatibility/2006">
          <mc:Choice Requires="x14">
            <control shapeId="144389" r:id="rId7" name="Button 5">
              <controlPr defaultSize="0" print="0" autoFill="0" autoPict="0" macro="[0]!Info">
                <anchor moveWithCells="1">
                  <from>
                    <xdr:col>14</xdr:col>
                    <xdr:colOff>601980</xdr:colOff>
                    <xdr:row>80</xdr:row>
                    <xdr:rowOff>38100</xdr:rowOff>
                  </from>
                  <to>
                    <xdr:col>14</xdr:col>
                    <xdr:colOff>1135380</xdr:colOff>
                    <xdr:row>81</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
  <dimension ref="A1:IB64"/>
  <sheetViews>
    <sheetView showGridLines="0" topLeftCell="A19" zoomScale="80" zoomScaleNormal="80" workbookViewId="0">
      <selection activeCell="D38" sqref="D38"/>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491" t="s">
        <v>120</v>
      </c>
      <c r="B1" s="491"/>
      <c r="C1" s="491"/>
      <c r="D1" s="491"/>
      <c r="E1" s="491"/>
      <c r="F1" s="491"/>
      <c r="G1" s="491"/>
      <c r="H1" s="491"/>
      <c r="I1" s="491"/>
      <c r="J1" s="491"/>
      <c r="K1" s="491"/>
      <c r="L1" s="491"/>
      <c r="M1" s="491"/>
      <c r="N1" s="491"/>
      <c r="O1" s="491"/>
      <c r="P1" s="491"/>
    </row>
    <row r="2" spans="1:30" ht="21" x14ac:dyDescent="0.4">
      <c r="A2" s="476" t="s">
        <v>277</v>
      </c>
      <c r="B2" s="476"/>
      <c r="C2" s="476"/>
      <c r="D2" s="476"/>
      <c r="E2" s="476"/>
      <c r="F2" s="476"/>
      <c r="G2" s="476"/>
      <c r="H2" s="476"/>
      <c r="I2" s="476"/>
      <c r="J2" s="476"/>
      <c r="K2" s="476"/>
      <c r="L2" s="476"/>
      <c r="M2" s="476"/>
      <c r="N2" s="476"/>
      <c r="O2" s="476"/>
      <c r="P2" s="476"/>
    </row>
    <row r="3" spans="1:30" ht="17.399999999999999" x14ac:dyDescent="0.3">
      <c r="A3" s="492" t="s">
        <v>84</v>
      </c>
      <c r="B3" s="492"/>
      <c r="C3" s="492"/>
      <c r="D3" s="492"/>
      <c r="E3" s="492"/>
      <c r="F3" s="492"/>
      <c r="G3" s="492"/>
      <c r="H3" s="492"/>
      <c r="I3" s="492"/>
      <c r="J3" s="492"/>
      <c r="K3" s="492"/>
      <c r="L3" s="492"/>
      <c r="M3" s="492"/>
      <c r="N3" s="492"/>
      <c r="O3" s="492"/>
      <c r="P3" s="492"/>
    </row>
    <row r="4" spans="1:30" ht="15.6" x14ac:dyDescent="0.3">
      <c r="A4" s="477" t="str">
        <f>'Customer Info'!B11</f>
        <v>Breakdown of Charges Based on Entered Information</v>
      </c>
      <c r="B4" s="477"/>
      <c r="C4" s="477"/>
      <c r="D4" s="477"/>
      <c r="E4" s="477"/>
      <c r="F4" s="477"/>
      <c r="G4" s="477"/>
      <c r="H4" s="477"/>
      <c r="I4" s="477"/>
      <c r="J4" s="477"/>
      <c r="K4" s="477"/>
      <c r="L4" s="477"/>
      <c r="M4" s="477"/>
      <c r="N4" s="477"/>
      <c r="O4" s="477"/>
      <c r="P4" s="477"/>
    </row>
    <row r="5" spans="1:30" ht="15" x14ac:dyDescent="0.25">
      <c r="A5" s="75"/>
      <c r="B5" s="75"/>
      <c r="C5" s="75"/>
      <c r="D5" s="75"/>
      <c r="E5" s="75"/>
      <c r="F5" s="75"/>
      <c r="G5" s="75"/>
      <c r="H5" s="75"/>
      <c r="I5" s="75"/>
      <c r="J5" s="75"/>
      <c r="K5" s="75"/>
    </row>
    <row r="6" spans="1:30" x14ac:dyDescent="0.25">
      <c r="A6" s="76">
        <f ca="1">TODAY()</f>
        <v>45744</v>
      </c>
      <c r="B6" s="210" t="s">
        <v>249</v>
      </c>
      <c r="C6" s="76"/>
      <c r="D6" s="76"/>
      <c r="E6" s="76"/>
      <c r="F6" s="76"/>
      <c r="G6" s="76"/>
      <c r="H6" s="76"/>
      <c r="I6" s="76"/>
    </row>
    <row r="7" spans="1:30" ht="24.6" x14ac:dyDescent="0.4">
      <c r="A7" s="502"/>
      <c r="B7" s="502"/>
      <c r="C7" s="502"/>
      <c r="D7" s="502"/>
      <c r="E7" s="502"/>
      <c r="F7" s="502"/>
      <c r="G7" s="502"/>
      <c r="H7" s="502"/>
      <c r="I7" s="502"/>
      <c r="J7" s="502"/>
      <c r="K7" s="502"/>
      <c r="L7" s="502"/>
      <c r="M7" s="502"/>
      <c r="N7" s="502"/>
      <c r="O7" s="502"/>
      <c r="P7" s="502"/>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4</v>
      </c>
      <c r="C11" s="194" t="str">
        <f>LOOKUP(B11,R11:AD11,R12:AD12)</f>
        <v>April</v>
      </c>
      <c r="D11" s="133">
        <f>'Customer Info'!C9</f>
        <v>2025</v>
      </c>
      <c r="S11">
        <v>1</v>
      </c>
      <c r="T11">
        <v>2</v>
      </c>
      <c r="U11">
        <v>3</v>
      </c>
      <c r="V11">
        <v>4</v>
      </c>
      <c r="W11">
        <v>5</v>
      </c>
      <c r="X11">
        <v>6</v>
      </c>
      <c r="Y11">
        <v>7</v>
      </c>
      <c r="Z11">
        <v>8</v>
      </c>
      <c r="AA11">
        <v>9</v>
      </c>
      <c r="AB11">
        <v>10</v>
      </c>
      <c r="AC11">
        <v>11</v>
      </c>
      <c r="AD11">
        <v>12</v>
      </c>
    </row>
    <row r="12" spans="1:30" x14ac:dyDescent="0.25">
      <c r="A12" s="490"/>
      <c r="B12" s="490"/>
      <c r="C12" s="490"/>
      <c r="D12" s="490"/>
      <c r="E12" s="490"/>
      <c r="F12" s="490"/>
      <c r="G12" s="490"/>
      <c r="H12" s="490"/>
      <c r="I12" s="490"/>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28" t="s">
        <v>27</v>
      </c>
      <c r="B13" s="22"/>
      <c r="C13" s="22"/>
      <c r="D13" s="22"/>
      <c r="E13" s="22"/>
      <c r="F13" s="22"/>
      <c r="G13" s="22"/>
      <c r="H13" s="22"/>
      <c r="I13" s="22"/>
      <c r="R13" s="3" t="s">
        <v>187</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5">
      <c r="A16" s="31"/>
      <c r="B16" s="31"/>
      <c r="C16" s="32"/>
      <c r="D16" s="31"/>
      <c r="E16" s="31"/>
      <c r="F16" s="33"/>
      <c r="G16" s="23" t="s">
        <v>15</v>
      </c>
      <c r="H16" s="31"/>
    </row>
    <row r="17" spans="1:221" x14ac:dyDescent="0.25">
      <c r="A17" s="31"/>
      <c r="B17" s="31"/>
      <c r="C17" s="33"/>
      <c r="D17" s="33"/>
      <c r="E17" s="33"/>
      <c r="F17" s="33"/>
      <c r="G17" s="23" t="s">
        <v>15</v>
      </c>
      <c r="H17" s="31"/>
      <c r="I17" s="52" t="s">
        <v>15</v>
      </c>
    </row>
    <row r="19" spans="1:221" x14ac:dyDescent="0.25">
      <c r="A19" s="28" t="s">
        <v>31</v>
      </c>
      <c r="B19" s="22"/>
      <c r="C19" s="22"/>
      <c r="D19" s="22"/>
      <c r="E19" s="22"/>
      <c r="F19" s="22"/>
      <c r="G19" s="486" t="s">
        <v>68</v>
      </c>
      <c r="H19" s="487"/>
      <c r="I19" s="487"/>
      <c r="J19" s="488"/>
      <c r="K19" s="22"/>
      <c r="L19" s="489" t="s">
        <v>69</v>
      </c>
      <c r="M19" s="489"/>
      <c r="N19" s="489"/>
      <c r="O19" s="489"/>
    </row>
    <row r="20" spans="1:221" x14ac:dyDescent="0.25">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5">
      <c r="A21" s="287" t="s">
        <v>32</v>
      </c>
      <c r="G21" s="86"/>
      <c r="H21" s="86"/>
      <c r="I21" s="86">
        <v>9.4</v>
      </c>
      <c r="J21" s="86">
        <f>SUM(G21:I21)</f>
        <v>9.4</v>
      </c>
      <c r="L21" s="88"/>
      <c r="M21" s="88"/>
      <c r="N21" s="88">
        <f>I21</f>
        <v>9.4</v>
      </c>
      <c r="O21" s="209">
        <f>SUM(L21:N21)</f>
        <v>9.4</v>
      </c>
      <c r="P21" s="245">
        <v>44531</v>
      </c>
    </row>
    <row r="22" spans="1:221" x14ac:dyDescent="0.25">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45627</v>
      </c>
    </row>
    <row r="23" spans="1:221" x14ac:dyDescent="0.25">
      <c r="A23" s="37" t="s">
        <v>50</v>
      </c>
      <c r="B23" s="37"/>
      <c r="C23" s="37"/>
      <c r="D23" s="38"/>
      <c r="E23" s="38"/>
      <c r="F23" s="37"/>
      <c r="G23" s="37"/>
      <c r="H23" s="37"/>
      <c r="I23" s="37"/>
      <c r="J23" s="37"/>
      <c r="K23" s="39"/>
      <c r="L23" s="40"/>
      <c r="M23" s="40"/>
      <c r="N23" s="40">
        <f>SUM(N21:N22)</f>
        <v>9.4</v>
      </c>
      <c r="O23" s="40">
        <f>SUM(O21:O22)</f>
        <v>9.4</v>
      </c>
    </row>
    <row r="24" spans="1:221" x14ac:dyDescent="0.25">
      <c r="A24" s="89"/>
      <c r="B24" s="89"/>
      <c r="C24" s="90"/>
      <c r="D24" s="90"/>
      <c r="E24" s="90"/>
      <c r="F24" s="90"/>
      <c r="G24" s="91"/>
      <c r="H24" s="91"/>
      <c r="I24" s="91"/>
      <c r="J24" s="91"/>
      <c r="K24" s="89"/>
      <c r="L24" s="89"/>
      <c r="M24" s="89"/>
      <c r="N24" s="89"/>
      <c r="O24" s="89"/>
      <c r="P24" s="89"/>
    </row>
    <row r="25" spans="1:221" x14ac:dyDescent="0.25">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79</v>
      </c>
      <c r="B27" s="176"/>
      <c r="C27" s="176"/>
      <c r="D27" s="100">
        <f>IF($C$15&lt;0,0,IF($C$15&gt;833000,833000,$C$15))</f>
        <v>0</v>
      </c>
      <c r="E27" s="101" t="s">
        <v>41</v>
      </c>
      <c r="F27" s="102" t="s">
        <v>8</v>
      </c>
      <c r="G27" s="103"/>
      <c r="H27" s="103"/>
      <c r="I27" s="103">
        <f>'Rider Rates'!$B$4</f>
        <v>4.6278999999999999E-3</v>
      </c>
      <c r="J27" s="103">
        <f t="shared" ref="J27:J46" si="0">SUM(G27:I27)</f>
        <v>4.6278999999999999E-3</v>
      </c>
      <c r="K27" s="104" t="s">
        <v>42</v>
      </c>
      <c r="L27" s="105"/>
      <c r="M27" s="105"/>
      <c r="N27" s="105">
        <f t="shared" ref="N27:N32" si="1">ROUND(D27*I27,2)</f>
        <v>0</v>
      </c>
      <c r="O27" s="105">
        <f t="shared" ref="O27:O47"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ref="O32:O38" si="3">SUM(L32:N32)</f>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3"/>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186</v>
      </c>
      <c r="B34" s="78"/>
      <c r="C34" s="78"/>
      <c r="D34" s="100">
        <f>'Customer Info'!$B$21+'Customer Info'!$B$22-'Customer Info'!$B$23</f>
        <v>0</v>
      </c>
      <c r="E34" s="101" t="s">
        <v>41</v>
      </c>
      <c r="F34" s="102" t="s">
        <v>8</v>
      </c>
      <c r="G34" s="103">
        <f>'Rider Rates'!B22</f>
        <v>7.0209999999999995E-2</v>
      </c>
      <c r="H34" s="103"/>
      <c r="I34" s="103"/>
      <c r="J34" s="237">
        <f>SUM(G34:H34)</f>
        <v>7.0209999999999995E-2</v>
      </c>
      <c r="K34" s="104" t="s">
        <v>42</v>
      </c>
      <c r="L34" s="105">
        <f>ROUND(D34*G34,2)</f>
        <v>0</v>
      </c>
      <c r="M34" s="105"/>
      <c r="N34" s="105"/>
      <c r="O34" s="105">
        <f t="shared" si="3"/>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161</v>
      </c>
      <c r="B35" s="78"/>
      <c r="C35" s="78"/>
      <c r="D35" s="100">
        <f>'Customer Info'!$B$21+'Customer Info'!$B$22-'Customer Info'!$B$23</f>
        <v>0</v>
      </c>
      <c r="E35" s="101" t="s">
        <v>41</v>
      </c>
      <c r="F35" s="102" t="s">
        <v>8</v>
      </c>
      <c r="G35" s="103">
        <f>'Rider Rates'!$B$33</f>
        <v>2.7299999999999998E-3</v>
      </c>
      <c r="H35" s="103"/>
      <c r="I35" s="103"/>
      <c r="J35" s="237">
        <f>SUM(G35:H35)</f>
        <v>2.7299999999999998E-3</v>
      </c>
      <c r="K35" s="104" t="s">
        <v>42</v>
      </c>
      <c r="L35" s="105">
        <f>ROUND(D35*G35,2)</f>
        <v>0</v>
      </c>
      <c r="M35" s="105"/>
      <c r="N35" s="105"/>
      <c r="O35" s="105">
        <f t="shared" si="3"/>
        <v>0</v>
      </c>
      <c r="P35" s="245">
        <f>'Rider Rates'!$D$33</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193</v>
      </c>
      <c r="B36" s="78"/>
      <c r="C36" s="78"/>
      <c r="D36" s="100">
        <f>'Customer Info'!$B$21+'Customer Info'!$B$22-'Customer Info'!$B$23</f>
        <v>0</v>
      </c>
      <c r="E36" s="101" t="s">
        <v>41</v>
      </c>
      <c r="F36" s="102" t="s">
        <v>8</v>
      </c>
      <c r="G36" s="103">
        <f>'Rider Rates'!$B$45</f>
        <v>-4.1073000000000004E-3</v>
      </c>
      <c r="H36" s="103"/>
      <c r="I36" s="103"/>
      <c r="J36" s="237">
        <f>SUM(G36:H36)</f>
        <v>-4.1073000000000004E-3</v>
      </c>
      <c r="K36" s="104" t="s">
        <v>42</v>
      </c>
      <c r="L36" s="105">
        <f>ROUND(D36*G36,2)</f>
        <v>0</v>
      </c>
      <c r="M36" s="105"/>
      <c r="N36" s="105"/>
      <c r="O36" s="105">
        <f t="shared" si="3"/>
        <v>0</v>
      </c>
      <c r="P36" s="245">
        <f>'Rider Rates'!$D$45</f>
        <v>45747</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41" t="s">
        <v>210</v>
      </c>
      <c r="B37" s="78"/>
      <c r="C37" s="78"/>
      <c r="D37" s="100">
        <f>IF($C$15&lt;0,0,IF($C$15&gt;833000,833000,$C$15))</f>
        <v>0</v>
      </c>
      <c r="E37" s="101" t="s">
        <v>41</v>
      </c>
      <c r="F37" s="102" t="s">
        <v>8</v>
      </c>
      <c r="G37" s="103"/>
      <c r="H37" s="103"/>
      <c r="I37" s="103">
        <f>'Rider Rates'!D49</f>
        <v>1.8006999999999999E-3</v>
      </c>
      <c r="J37" s="103">
        <f>SUM(G37:I37)</f>
        <v>1.8006999999999999E-3</v>
      </c>
      <c r="K37" s="104" t="s">
        <v>42</v>
      </c>
      <c r="L37" s="105"/>
      <c r="M37" s="105"/>
      <c r="N37" s="105">
        <f>D37*J37</f>
        <v>0</v>
      </c>
      <c r="O37" s="105">
        <f t="shared" si="3"/>
        <v>0</v>
      </c>
      <c r="P37" s="245">
        <f>'Rider Rates'!E49</f>
        <v>45658</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10" t="s">
        <v>189</v>
      </c>
      <c r="B38" s="78"/>
      <c r="C38" s="78"/>
      <c r="D38" s="100">
        <f>IF($C$15&lt;0,0,$C$15)</f>
        <v>0</v>
      </c>
      <c r="E38" s="113" t="s">
        <v>41</v>
      </c>
      <c r="F38" s="102" t="s">
        <v>8</v>
      </c>
      <c r="G38" s="103"/>
      <c r="H38" s="103">
        <f>'Rider Rates'!$B$56</f>
        <v>1.9706999999999999E-2</v>
      </c>
      <c r="I38" s="103"/>
      <c r="J38" s="103">
        <f>SUM(G38:I38)</f>
        <v>1.9706999999999999E-2</v>
      </c>
      <c r="K38" s="104" t="s">
        <v>42</v>
      </c>
      <c r="L38" s="105"/>
      <c r="M38" s="105">
        <f>ROUND(D38*H38,2)</f>
        <v>0</v>
      </c>
      <c r="N38" s="205"/>
      <c r="O38" s="105">
        <f t="shared" si="3"/>
        <v>0</v>
      </c>
      <c r="P38" s="245">
        <f>'Rider Rates'!$D$56</f>
        <v>45747</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96</v>
      </c>
      <c r="B39" s="78"/>
      <c r="C39" s="78"/>
      <c r="D39" s="100">
        <f>IF('Customer Info'!C34=TRUE,0,IF($C$15&lt;0,0,$C$15))</f>
        <v>0</v>
      </c>
      <c r="E39" s="101" t="s">
        <v>41</v>
      </c>
      <c r="F39" s="102" t="s">
        <v>8</v>
      </c>
      <c r="G39" s="103"/>
      <c r="H39" s="103"/>
      <c r="I39" s="103">
        <f>'Rider Rates'!$B$70+'Rider Rates'!$C$70</f>
        <v>0</v>
      </c>
      <c r="J39" s="103">
        <f t="shared" si="0"/>
        <v>0</v>
      </c>
      <c r="K39" s="104" t="s">
        <v>42</v>
      </c>
      <c r="L39" s="105"/>
      <c r="M39" s="105"/>
      <c r="N39" s="105">
        <f>ROUND($D$39*'Rider Rates'!$B$70,2)+ROUND($D$39*'Rider Rates'!$C$70,2)</f>
        <v>0</v>
      </c>
      <c r="O39" s="105">
        <f t="shared" si="2"/>
        <v>0</v>
      </c>
      <c r="P39" s="245">
        <f>'Rider Rates'!$D$70</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96</v>
      </c>
      <c r="B40" s="78"/>
      <c r="C40" s="78"/>
      <c r="D40" s="100"/>
      <c r="E40" s="101" t="s">
        <v>115</v>
      </c>
      <c r="F40" s="102"/>
      <c r="G40" s="103"/>
      <c r="H40" s="103"/>
      <c r="I40" s="196">
        <f>'Rider Rates'!$B$77</f>
        <v>0</v>
      </c>
      <c r="J40" s="196">
        <f>IF('Customer Info'!C34=TRUE,0,SUM(G40:I40))</f>
        <v>0</v>
      </c>
      <c r="K40" s="104"/>
      <c r="L40" s="105"/>
      <c r="M40" s="105"/>
      <c r="N40" s="105">
        <f>J40</f>
        <v>0</v>
      </c>
      <c r="O40" s="105">
        <f>SUM(L40:N40)</f>
        <v>0</v>
      </c>
      <c r="P40" s="245">
        <f>'Rider Rates'!$D$77</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81</v>
      </c>
      <c r="B41" s="78"/>
      <c r="C41" s="78"/>
      <c r="D41" s="195">
        <f>$N$23</f>
        <v>9.4</v>
      </c>
      <c r="E41" s="101" t="s">
        <v>122</v>
      </c>
      <c r="F41" s="102" t="s">
        <v>8</v>
      </c>
      <c r="G41" s="111"/>
      <c r="H41" s="112"/>
      <c r="I41" s="120">
        <f>'Rider Rates'!$B$85</f>
        <v>1.9512100000000001E-2</v>
      </c>
      <c r="J41" s="120">
        <f t="shared" si="0"/>
        <v>1.9512100000000001E-2</v>
      </c>
      <c r="K41" s="104"/>
      <c r="L41" s="105"/>
      <c r="M41" s="105"/>
      <c r="N41" s="105">
        <f>ROUND(D41*I41,2)</f>
        <v>0.18</v>
      </c>
      <c r="O41" s="105">
        <f t="shared" si="2"/>
        <v>0.18</v>
      </c>
      <c r="P41" s="245">
        <f>'Rider Rates'!$D$85</f>
        <v>45747</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82</v>
      </c>
      <c r="B42" s="78"/>
      <c r="C42" s="78"/>
      <c r="D42" s="195">
        <f>$N$23</f>
        <v>9.4</v>
      </c>
      <c r="E42" s="101" t="s">
        <v>122</v>
      </c>
      <c r="F42" s="102" t="s">
        <v>8</v>
      </c>
      <c r="G42" s="114"/>
      <c r="H42" s="115"/>
      <c r="I42" s="120">
        <f>'Rider Rates'!$B$87</f>
        <v>6.6985699999999995E-2</v>
      </c>
      <c r="J42" s="120">
        <f t="shared" si="0"/>
        <v>6.6985699999999995E-2</v>
      </c>
      <c r="K42" s="104"/>
      <c r="L42" s="105"/>
      <c r="M42" s="105"/>
      <c r="N42" s="105">
        <f>ROUND(D42*I42,2)</f>
        <v>0.63</v>
      </c>
      <c r="O42" s="105">
        <f t="shared" si="2"/>
        <v>0.63</v>
      </c>
      <c r="P42" s="245">
        <f>'Rider Rates'!$D$87</f>
        <v>45167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206</v>
      </c>
      <c r="B43" s="78"/>
      <c r="C43" s="78"/>
      <c r="D43" s="195"/>
      <c r="E43" s="113" t="s">
        <v>115</v>
      </c>
      <c r="F43" s="106"/>
      <c r="G43" s="114"/>
      <c r="H43" s="115"/>
      <c r="I43" s="196">
        <f>'Rider Rates'!$B$91</f>
        <v>18.72</v>
      </c>
      <c r="J43" s="196">
        <f t="shared" si="0"/>
        <v>18.72</v>
      </c>
      <c r="K43" s="104"/>
      <c r="L43" s="105"/>
      <c r="M43" s="105"/>
      <c r="N43" s="105">
        <f>I43</f>
        <v>18.72</v>
      </c>
      <c r="O43" s="105">
        <f t="shared" si="2"/>
        <v>18.72</v>
      </c>
      <c r="P43" s="245">
        <f>'Rider Rates'!$D$91</f>
        <v>45747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239</v>
      </c>
      <c r="B44" s="78"/>
      <c r="C44" s="78"/>
      <c r="D44" s="100">
        <f>IF($C$15&lt;0,0,$C$15)</f>
        <v>0</v>
      </c>
      <c r="E44" s="101" t="s">
        <v>41</v>
      </c>
      <c r="F44" s="102" t="s">
        <v>8</v>
      </c>
      <c r="G44" s="103"/>
      <c r="H44" s="103"/>
      <c r="I44" s="103"/>
      <c r="J44" s="103">
        <f>'Rider Rates'!$B$95</f>
        <v>0</v>
      </c>
      <c r="K44" s="104" t="s">
        <v>42</v>
      </c>
      <c r="L44" s="105"/>
      <c r="M44" s="105"/>
      <c r="N44" s="105"/>
      <c r="O44" s="105">
        <f>ROUND($D44*('Rider Rates'!B$95),2)</f>
        <v>0</v>
      </c>
      <c r="P44" s="245">
        <f>'Rider Rates'!$D$95</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156</v>
      </c>
      <c r="B45" s="78"/>
      <c r="C45" s="78"/>
      <c r="D45" s="195">
        <f>$N$23</f>
        <v>9.4</v>
      </c>
      <c r="E45" s="101" t="s">
        <v>122</v>
      </c>
      <c r="F45" s="102" t="s">
        <v>8</v>
      </c>
      <c r="G45" s="114"/>
      <c r="H45" s="115"/>
      <c r="I45" s="120">
        <f>'Rider Rates'!$B$105</f>
        <v>0.24140039999999999</v>
      </c>
      <c r="J45" s="120">
        <f t="shared" si="0"/>
        <v>0.24140039999999999</v>
      </c>
      <c r="K45" s="104"/>
      <c r="L45" s="105"/>
      <c r="M45" s="105"/>
      <c r="N45" s="105">
        <f>ROUND(D45*I45,2)</f>
        <v>2.27</v>
      </c>
      <c r="O45" s="105">
        <f t="shared" si="2"/>
        <v>2.27</v>
      </c>
      <c r="P45" s="245">
        <f>'Rider Rates'!$D$105</f>
        <v>45716</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210" t="s">
        <v>217</v>
      </c>
      <c r="B46" s="78"/>
      <c r="C46" s="78"/>
      <c r="D46" s="195"/>
      <c r="E46" s="113" t="s">
        <v>115</v>
      </c>
      <c r="F46" s="106"/>
      <c r="G46" s="114"/>
      <c r="H46" s="115"/>
      <c r="I46" s="258">
        <f>'Rider Rates'!B121</f>
        <v>4.84</v>
      </c>
      <c r="J46" s="196">
        <f t="shared" si="0"/>
        <v>4.84</v>
      </c>
      <c r="K46" s="104"/>
      <c r="L46" s="105"/>
      <c r="M46" s="105"/>
      <c r="N46" s="260">
        <f>I46</f>
        <v>4.84</v>
      </c>
      <c r="O46" s="105">
        <f t="shared" si="2"/>
        <v>4.84</v>
      </c>
      <c r="P46" s="245">
        <f>'Rider Rates'!D121</f>
        <v>45593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157</v>
      </c>
      <c r="B47" s="78"/>
      <c r="C47" s="78"/>
      <c r="D47" s="100">
        <f>'Customer Info'!$B$21+'Customer Info'!$B$22-'Customer Info'!$B$23</f>
        <v>0</v>
      </c>
      <c r="E47" s="101" t="s">
        <v>41</v>
      </c>
      <c r="F47" s="102" t="s">
        <v>8</v>
      </c>
      <c r="G47" s="103">
        <f>'Rider Rates'!$B$112</f>
        <v>3.8972999999999998E-3</v>
      </c>
      <c r="H47" s="103"/>
      <c r="I47" s="120"/>
      <c r="J47" s="237">
        <f>SUM(G47:H47)</f>
        <v>3.8972999999999998E-3</v>
      </c>
      <c r="K47" s="104" t="s">
        <v>42</v>
      </c>
      <c r="L47" s="105">
        <f>ROUND(D47*G47,2)</f>
        <v>0</v>
      </c>
      <c r="M47" s="105"/>
      <c r="N47" s="105"/>
      <c r="O47" s="105">
        <f t="shared" si="2"/>
        <v>0</v>
      </c>
      <c r="P47" s="245">
        <f>'Rider Rates'!$D$112</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208</v>
      </c>
      <c r="B48" s="78"/>
      <c r="C48" s="78"/>
      <c r="D48" s="100">
        <f>IF($C$15&lt;1,0,$C$15)</f>
        <v>0</v>
      </c>
      <c r="E48" s="101" t="s">
        <v>41</v>
      </c>
      <c r="F48" s="249" t="s">
        <v>8</v>
      </c>
      <c r="G48" s="165"/>
      <c r="H48" s="165"/>
      <c r="I48" s="251">
        <f>'Rider Rates'!B118</f>
        <v>0</v>
      </c>
      <c r="J48" s="251">
        <f>SUM(G48:I48)</f>
        <v>0</v>
      </c>
      <c r="K48" s="104" t="s">
        <v>42</v>
      </c>
      <c r="L48" s="105"/>
      <c r="M48" s="105"/>
      <c r="N48" s="105">
        <f>D48*J48</f>
        <v>0</v>
      </c>
      <c r="O48" s="105">
        <f>SUM(L48:N48)</f>
        <v>0</v>
      </c>
      <c r="P48" s="245">
        <f>'Rider Rates'!D118</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78" t="s">
        <v>233</v>
      </c>
      <c r="B49" s="78"/>
      <c r="C49" s="78"/>
      <c r="D49" s="100">
        <f>IF(C15&lt;0,0,IF(C15&gt;833000,833000,C15))</f>
        <v>0</v>
      </c>
      <c r="E49" s="101" t="s">
        <v>41</v>
      </c>
      <c r="F49" s="102" t="s">
        <v>8</v>
      </c>
      <c r="G49" s="265"/>
      <c r="H49" s="265"/>
      <c r="I49" s="265">
        <f>'Rider Rates'!B125</f>
        <v>2.9050000000000001E-4</v>
      </c>
      <c r="J49" s="265">
        <f>SUM(G49:I49)</f>
        <v>2.9050000000000001E-4</v>
      </c>
      <c r="K49" s="104" t="s">
        <v>42</v>
      </c>
      <c r="L49" s="266"/>
      <c r="M49" s="266"/>
      <c r="N49" s="266">
        <f>IF(D49*J49&gt;'Rider Rates'!$C$125,'Rider Rates'!$C$125,D49*J49)</f>
        <v>0</v>
      </c>
      <c r="O49" s="266">
        <f>SUM(L49:N49)</f>
        <v>0</v>
      </c>
      <c r="P49" s="264">
        <f>'Rider Rates'!$E$125</f>
        <v>45658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78" t="s">
        <v>234</v>
      </c>
      <c r="B50" s="78"/>
      <c r="C50" s="78"/>
      <c r="D50" s="123">
        <f>IF(C15&gt;833000,C15-833000,0)</f>
        <v>0</v>
      </c>
      <c r="E50" s="101" t="s">
        <v>41</v>
      </c>
      <c r="F50" s="102" t="s">
        <v>8</v>
      </c>
      <c r="G50" s="265"/>
      <c r="H50" s="265"/>
      <c r="I50" s="265">
        <f>'Rider Rates'!B126</f>
        <v>0</v>
      </c>
      <c r="J50" s="265">
        <f>SUM(G50:I50)</f>
        <v>0</v>
      </c>
      <c r="K50" s="104" t="s">
        <v>42</v>
      </c>
      <c r="L50" s="266"/>
      <c r="M50" s="266"/>
      <c r="N50" s="266">
        <f>D50*J50</f>
        <v>0</v>
      </c>
      <c r="O50" s="266">
        <f>SUM(L50:N50)</f>
        <v>0</v>
      </c>
      <c r="P50" s="264">
        <f>'Rider Rates'!$E$126</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241" t="s">
        <v>242</v>
      </c>
      <c r="B51" s="78"/>
      <c r="C51" s="78"/>
      <c r="D51" s="100">
        <f>C15</f>
        <v>0</v>
      </c>
      <c r="E51" s="101" t="s">
        <v>41</v>
      </c>
      <c r="F51" s="249" t="s">
        <v>8</v>
      </c>
      <c r="G51" s="103"/>
      <c r="H51" s="103"/>
      <c r="I51" s="103">
        <f>'Rider Rates'!$B$130</f>
        <v>0</v>
      </c>
      <c r="J51" s="237">
        <f>SUM(G51:I51)</f>
        <v>0</v>
      </c>
      <c r="K51" s="104" t="s">
        <v>42</v>
      </c>
      <c r="L51" s="105"/>
      <c r="M51" s="105"/>
      <c r="N51" s="105">
        <f>D51*J51</f>
        <v>0</v>
      </c>
      <c r="O51" s="105">
        <f>SUM(L51:N51)</f>
        <v>0</v>
      </c>
      <c r="P51" s="245">
        <f>'Rider Rates'!$D$130</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241" t="s">
        <v>241</v>
      </c>
      <c r="B52" s="78"/>
      <c r="C52" s="78"/>
      <c r="D52" s="100"/>
      <c r="E52" s="101" t="s">
        <v>115</v>
      </c>
      <c r="F52" s="102" t="s">
        <v>8</v>
      </c>
      <c r="G52" s="263"/>
      <c r="H52" s="263"/>
      <c r="I52" s="263">
        <f>'Rider Rates'!$B$137</f>
        <v>0</v>
      </c>
      <c r="J52" s="263">
        <f>SUM(G52:I52)</f>
        <v>0</v>
      </c>
      <c r="K52" s="104"/>
      <c r="L52" s="209"/>
      <c r="M52" s="209"/>
      <c r="N52" s="209">
        <f>J52</f>
        <v>0</v>
      </c>
      <c r="O52" s="209">
        <f>SUM(L52:N52)</f>
        <v>0</v>
      </c>
      <c r="P52" s="264">
        <f>'Rider Rates'!D137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243</v>
      </c>
      <c r="B53" s="78"/>
      <c r="C53" s="78"/>
      <c r="D53" s="100"/>
      <c r="E53" s="101"/>
      <c r="F53" s="102"/>
      <c r="G53" s="263"/>
      <c r="H53" s="263"/>
      <c r="I53" s="263"/>
      <c r="J53" s="263"/>
      <c r="K53" s="104"/>
      <c r="L53" s="209"/>
      <c r="M53" s="209"/>
      <c r="N53" s="209"/>
      <c r="O53" s="209"/>
      <c r="P53" s="26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179" t="s">
        <v>71</v>
      </c>
      <c r="B54" s="148"/>
      <c r="C54" s="148"/>
      <c r="D54" s="180"/>
      <c r="E54" s="181"/>
      <c r="F54" s="182"/>
      <c r="G54" s="182"/>
      <c r="H54" s="182"/>
      <c r="I54" s="182"/>
      <c r="J54" s="182"/>
      <c r="K54" s="183"/>
      <c r="L54" s="169">
        <f>SUM(L27:L53)</f>
        <v>0</v>
      </c>
      <c r="M54" s="169">
        <f t="shared" ref="M54:O54" si="4">SUM(M27:M53)</f>
        <v>0</v>
      </c>
      <c r="N54" s="169">
        <f t="shared" si="4"/>
        <v>26.639999999999997</v>
      </c>
      <c r="O54" s="169">
        <f t="shared" si="4"/>
        <v>26.639999999999997</v>
      </c>
      <c r="P54" s="18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78"/>
      <c r="B55" s="78"/>
      <c r="C55" s="78"/>
      <c r="D55" s="100"/>
      <c r="E55" s="113"/>
      <c r="F55" s="106"/>
      <c r="G55" s="106"/>
      <c r="H55" s="106"/>
      <c r="I55" s="106"/>
      <c r="J55" s="107"/>
      <c r="K55" s="104"/>
      <c r="L55" s="106"/>
      <c r="M55" s="106"/>
      <c r="N55" s="106"/>
      <c r="O55" s="106"/>
      <c r="P55" s="1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185" t="s">
        <v>94</v>
      </c>
      <c r="B56" s="170"/>
      <c r="C56" s="170"/>
      <c r="D56" s="170"/>
      <c r="E56" s="170"/>
      <c r="F56" s="170"/>
      <c r="G56" s="170"/>
      <c r="H56" s="170"/>
      <c r="I56" s="170"/>
      <c r="J56" s="170"/>
      <c r="K56" s="170"/>
      <c r="L56" s="186">
        <f>L23+L54</f>
        <v>0</v>
      </c>
      <c r="M56" s="186">
        <f>M23+M54</f>
        <v>0</v>
      </c>
      <c r="N56" s="186">
        <f>N23+N54</f>
        <v>36.04</v>
      </c>
      <c r="O56" s="187">
        <f>O23+O54</f>
        <v>36.04</v>
      </c>
      <c r="P56" s="187"/>
      <c r="Q56" s="106"/>
      <c r="R56" s="188"/>
      <c r="S56" s="108"/>
      <c r="T56" s="109"/>
      <c r="U56" s="78"/>
      <c r="V56" s="10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78"/>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5">
      <c r="A59" s="166" t="s">
        <v>93</v>
      </c>
      <c r="B59" s="78"/>
      <c r="C59" s="78"/>
      <c r="D59" s="78"/>
      <c r="E59" s="78"/>
      <c r="F59" s="78"/>
      <c r="G59" s="78"/>
      <c r="H59" s="78"/>
      <c r="I59" s="78"/>
      <c r="J59" s="78"/>
      <c r="K59" s="78"/>
      <c r="L59" s="78"/>
      <c r="M59" s="78"/>
      <c r="N59" s="78"/>
      <c r="O59" s="109">
        <f>O21+O54</f>
        <v>36.04</v>
      </c>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5">
      <c r="A60" s="166" t="s">
        <v>15</v>
      </c>
      <c r="B60" s="166"/>
      <c r="C60" s="166"/>
      <c r="D60" s="166"/>
      <c r="E60" s="166"/>
      <c r="F60" s="166"/>
      <c r="G60" s="166"/>
      <c r="H60" s="166"/>
      <c r="I60" s="78"/>
      <c r="J60" s="78"/>
      <c r="K60" s="78"/>
      <c r="L60" s="78"/>
      <c r="M60" s="78"/>
      <c r="N60" s="151"/>
      <c r="O60" s="151"/>
      <c r="P60" s="151"/>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5">
      <c r="A61" s="148" t="s">
        <v>117</v>
      </c>
      <c r="B61" s="151"/>
      <c r="C61" s="151"/>
      <c r="D61" s="151"/>
      <c r="E61" s="151"/>
      <c r="F61" s="151"/>
      <c r="G61" s="151"/>
      <c r="H61" s="151"/>
      <c r="I61" s="151"/>
      <c r="J61" s="151"/>
      <c r="K61" s="151"/>
      <c r="L61" s="151"/>
      <c r="M61" s="151"/>
      <c r="N61" s="151"/>
      <c r="O61" s="190">
        <f>IF($D$17&lt;0,O56,IF(O56&gt;O59,O56,O59))</f>
        <v>36.04</v>
      </c>
      <c r="P61" s="160"/>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ht="15" customHeight="1" x14ac:dyDescent="0.25">
      <c r="A62" s="148"/>
      <c r="B62" s="151"/>
      <c r="C62" s="151"/>
      <c r="D62" s="151"/>
      <c r="E62" s="151"/>
      <c r="F62" s="151"/>
      <c r="G62" s="151"/>
      <c r="H62" s="151"/>
      <c r="I62" s="151"/>
      <c r="J62" s="151"/>
      <c r="K62" s="151"/>
      <c r="L62" s="151"/>
      <c r="M62" s="151"/>
      <c r="N62" s="151"/>
      <c r="O62" s="190"/>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row>
    <row r="63" spans="1:236" x14ac:dyDescent="0.25">
      <c r="A63" s="148"/>
      <c r="B63" s="166"/>
      <c r="C63" s="166"/>
      <c r="D63" s="166"/>
      <c r="E63" s="166"/>
      <c r="F63" s="166"/>
      <c r="G63" s="166"/>
      <c r="H63" s="166"/>
      <c r="I63" s="166" t="s">
        <v>121</v>
      </c>
      <c r="J63" s="166"/>
      <c r="K63" s="166"/>
      <c r="L63" s="191"/>
      <c r="M63" s="191"/>
      <c r="N63" s="191"/>
      <c r="O63" s="191">
        <f>ROUND(IF($C$15&lt;1,0,O56/($C$15*100)*10000),2)</f>
        <v>0</v>
      </c>
      <c r="P63" s="37" t="s">
        <v>87</v>
      </c>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HE63" s="78"/>
      <c r="HF63" s="78"/>
      <c r="HG63" s="78"/>
      <c r="HH63" s="78"/>
      <c r="HI63" s="78"/>
      <c r="HJ63" s="78"/>
      <c r="HK63" s="78"/>
      <c r="HL63" s="78"/>
      <c r="HM63" s="78"/>
      <c r="HN63" s="78"/>
    </row>
    <row r="64" spans="1:236" x14ac:dyDescent="0.25">
      <c r="B64" s="78"/>
      <c r="C64" s="78"/>
      <c r="D64" s="78"/>
      <c r="E64" s="78"/>
      <c r="F64" s="78"/>
      <c r="G64" s="78"/>
      <c r="H64" s="192"/>
      <c r="I64" s="242" t="s">
        <v>190</v>
      </c>
      <c r="J64" s="78"/>
      <c r="K64" s="78"/>
      <c r="L64" s="78"/>
      <c r="M64" s="78"/>
      <c r="N64" s="78"/>
      <c r="O64" s="243">
        <f>ROUND(IF($C$15&lt;1,0,(L56)/($C$15*100)*10000),2)</f>
        <v>0</v>
      </c>
      <c r="P64" s="25" t="s">
        <v>87</v>
      </c>
      <c r="Q64" s="78"/>
      <c r="R64" s="78"/>
      <c r="S64" s="78"/>
      <c r="T64" s="78"/>
      <c r="U64" s="78"/>
      <c r="V64" s="78"/>
      <c r="W64" s="78"/>
      <c r="X64" s="78"/>
      <c r="Y64" s="78"/>
      <c r="Z64" s="78"/>
      <c r="AA64" s="78"/>
      <c r="AB64" s="78"/>
      <c r="AC64" s="78"/>
      <c r="AD64" s="78"/>
      <c r="AE64" s="78"/>
      <c r="AF64" s="78"/>
      <c r="AG64" s="78"/>
      <c r="AH64" s="78"/>
      <c r="AI64" s="78"/>
      <c r="AJ64" s="78"/>
      <c r="AK64" s="78"/>
    </row>
  </sheetData>
  <sheetProtection algorithmName="SHA-512" hashValue="jEu2osQ3PeP3xJTEDlC9ciM5ZFfXJagKb/D+AZOzvLSklfNbPrPe6Up13JaVlGKaiT179mifhxRCDUTBOK3v1w==" saltValue="DG/zKWzbRZbKHzyy/1kqag==" spinCount="100000" sheet="1" objects="1" scenarios="1"/>
  <mergeCells count="8">
    <mergeCell ref="A7:P7"/>
    <mergeCell ref="G19:J19"/>
    <mergeCell ref="L19:O19"/>
    <mergeCell ref="A1:P1"/>
    <mergeCell ref="A3:P3"/>
    <mergeCell ref="A4:P4"/>
    <mergeCell ref="A12:I12"/>
    <mergeCell ref="A2:P2"/>
  </mergeCells>
  <phoneticPr fontId="0" type="noConversion"/>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68580</xdr:colOff>
                    <xdr:row>0</xdr:row>
                    <xdr:rowOff>38100</xdr:rowOff>
                  </from>
                  <to>
                    <xdr:col>0</xdr:col>
                    <xdr:colOff>571500</xdr:colOff>
                    <xdr:row>0</xdr:row>
                    <xdr:rowOff>259080</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297180</xdr:colOff>
                    <xdr:row>71</xdr:row>
                    <xdr:rowOff>76200</xdr:rowOff>
                  </from>
                  <to>
                    <xdr:col>15</xdr:col>
                    <xdr:colOff>807720</xdr:colOff>
                    <xdr:row>72</xdr:row>
                    <xdr:rowOff>152400</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83LzIwMjIgMTA6NTk6MjQgUE08L0RhdGVUaW1lPjxMYWJlbFN0cmluZz5BRVAgUHVibGljPC9MYWJlbFN0cmluZz48L2l0ZW0+PC9sYWJlbEhpc3Rvcnk+</Value>
</WrappedLabelHistory>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Props1.xml><?xml version="1.0" encoding="utf-8"?>
<ds:datastoreItem xmlns:ds="http://schemas.openxmlformats.org/officeDocument/2006/customXml" ds:itemID="{39EAB512-5647-4077-AB44-CA5026335789}">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4008907-0E25-47A3-957E-4399DC5131C0}">
  <ds:schemaRefs>
    <ds:schemaRef ds:uri="http://schemas.microsoft.com/office/2006/metadata/properties"/>
    <ds:schemaRef ds:uri="http://schemas.microsoft.com/office/infopath/2007/PartnerControls"/>
    <ds:schemaRef ds:uri="http://www.w3.org/XML/1998/namespace"/>
    <ds:schemaRef ds:uri="http://purl.org/dc/elements/1.1/"/>
    <ds:schemaRef ds:uri="http://schemas.openxmlformats.org/package/2006/metadata/core-properties"/>
    <ds:schemaRef ds:uri="http://purl.org/dc/dcmitype/"/>
    <ds:schemaRef ds:uri="http://schemas.microsoft.com/office/2006/documentManagement/types"/>
    <ds:schemaRef ds:uri="http://purl.org/dc/terms/"/>
  </ds:schemaRefs>
</ds:datastoreItem>
</file>

<file path=customXml/itemProps3.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4.xml><?xml version="1.0" encoding="utf-8"?>
<ds:datastoreItem xmlns:ds="http://schemas.openxmlformats.org/officeDocument/2006/customXml" ds:itemID="{BAA3C3FA-2552-4DFE-89EC-1E0E2B13CA90}">
  <ds:schemaRefs>
    <ds:schemaRef ds:uri="http://schemas.microsoft.com/sharepoint/v3/contenttype/forms"/>
  </ds:schemaRefs>
</ds:datastoreItem>
</file>

<file path=customXml/itemProps5.xml><?xml version="1.0" encoding="utf-8"?>
<ds:datastoreItem xmlns:ds="http://schemas.openxmlformats.org/officeDocument/2006/customXml" ds:itemID="{DECF9182-FCF6-4A46-A4AF-60B0ED96EAA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25</vt:i4>
      </vt:variant>
    </vt:vector>
  </HeadingPairs>
  <TitlesOfParts>
    <vt:vector size="58" baseType="lpstr">
      <vt:lpstr>Customer Info</vt:lpstr>
      <vt:lpstr>Rider Def</vt:lpstr>
      <vt:lpstr>RR Bundled</vt:lpstr>
      <vt:lpstr>RSDM Bundled</vt:lpstr>
      <vt:lpstr>RS TOU Bundled</vt:lpstr>
      <vt:lpstr>RS TOD Bundled</vt:lpstr>
      <vt:lpstr>RR Pilot PEV</vt:lpstr>
      <vt:lpstr>RS PEV</vt:lpstr>
      <vt:lpstr>GS-1 Bundled</vt:lpstr>
      <vt:lpstr>GS-TOU Bundled</vt:lpstr>
      <vt:lpstr>GS TOD Bundled</vt:lpstr>
      <vt:lpstr>GS-Pilot PEV</vt:lpstr>
      <vt:lpstr>GS FAIR - SEC</vt:lpstr>
      <vt:lpstr>GS FAIR - PRI</vt:lpstr>
      <vt:lpstr>Bus PEV Sec</vt:lpstr>
      <vt:lpstr>Bus PEV - Primary</vt:lpstr>
      <vt:lpstr>Bus PEV Trans</vt:lpstr>
      <vt:lpstr>GS SEC</vt:lpstr>
      <vt:lpstr>GS PRI</vt:lpstr>
      <vt:lpstr>GS TRANS</vt:lpstr>
      <vt:lpstr>RR Open Access</vt:lpstr>
      <vt:lpstr>RSDM Open</vt:lpstr>
      <vt:lpstr>RS PEV OPEN</vt:lpstr>
      <vt:lpstr>GS-1 Open</vt:lpstr>
      <vt:lpstr>GS-PEV OAD</vt:lpstr>
      <vt:lpstr>GS SEC OAD</vt:lpstr>
      <vt:lpstr>GS PRI OAD</vt:lpstr>
      <vt:lpstr>GS TRANS - OAD</vt:lpstr>
      <vt:lpstr>Bus PEV Sec OAD</vt:lpstr>
      <vt:lpstr>Bus PEV - Primary OAD</vt:lpstr>
      <vt:lpstr>Bus PEV Trans OAD</vt:lpstr>
      <vt:lpstr>Rider Rates</vt:lpstr>
      <vt:lpstr>Riders</vt:lpstr>
      <vt:lpstr>'Customer Info'!Print_Area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OAD'!Print_Area</vt:lpstr>
      <vt:lpstr>'GS-Pilot PEV'!Print_Area</vt:lpstr>
      <vt:lpstr>'GS-TOU Bundled'!Print_Area</vt:lpstr>
      <vt:lpstr>'Rider Def'!Print_Area</vt:lpstr>
      <vt:lpstr>'Rider Rates'!Print_Area</vt:lpstr>
      <vt:lpstr>'RR Bundled'!Print_Area</vt:lpstr>
      <vt:lpstr>'RR Open Access'!Print_Area</vt:lpstr>
      <vt:lpstr>'RR Pilot PEV'!Print_Area</vt:lpstr>
      <vt:lpstr>'RS TOD Bundled'!Print_Area</vt:lpstr>
      <vt:lpstr>'RS TOU Bundled'!Print_Area</vt:lpstr>
      <vt:lpstr>'RSDM Bundled'!Print_Area</vt:lpstr>
      <vt:lpstr>'RSDM Open'!Print_Area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Kimete Seferi-Fanous</cp:lastModifiedBy>
  <cp:lastPrinted>2017-06-23T13:54:30Z</cp:lastPrinted>
  <dcterms:created xsi:type="dcterms:W3CDTF">2000-11-03T19:24:31Z</dcterms:created>
  <dcterms:modified xsi:type="dcterms:W3CDTF">2025-03-28T17:04:53Z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6e3060f8-2731-4cab-9959-e30742182368</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{39EAB512-5647-4077-AB44-CA5026335789}</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ies>
</file>