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drawings/drawing22.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23.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drawings/drawing24.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25.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6.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27.xml" ContentType="application/vnd.openxmlformats-officedocument.drawing+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28.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30.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31.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Z:\internal\RP&amp;A\Rate Changes &amp; Tariff Book Files\Rate Change\Rate Calc\2025\April 2025\"/>
    </mc:Choice>
  </mc:AlternateContent>
  <xr:revisionPtr revIDLastSave="0" documentId="13_ncr:1_{67E06CC8-6CC0-49C0-81CB-401124AE2976}" xr6:coauthVersionLast="47" xr6:coauthVersionMax="47" xr10:uidLastSave="{00000000-0000-0000-0000-000000000000}"/>
  <bookViews>
    <workbookView xWindow="28680" yWindow="-120" windowWidth="29040" windowHeight="15720"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RR Open Access" sheetId="22" r:id="rId22"/>
    <sheet name="RS PEV  OAD" sheetId="23" r:id="rId23"/>
    <sheet name="RSDM Open" sheetId="24" r:id="rId24"/>
    <sheet name="GS-1 Open" sheetId="25" r:id="rId25"/>
    <sheet name="GS-PEV Pilot OAD" sheetId="26" r:id="rId26"/>
    <sheet name="GS SEC OAD" sheetId="27" r:id="rId27"/>
    <sheet name="GS PRI OAD" sheetId="28" r:id="rId28"/>
    <sheet name="GS TRANS - OAD" sheetId="29" r:id="rId29"/>
    <sheet name="Bus PEV - Sec OAD" sheetId="30" r:id="rId30"/>
    <sheet name="Bus PEV - Primary OAD" sheetId="31" r:id="rId31"/>
    <sheet name="Bus PEV - Trans OAD" sheetId="32" r:id="rId32"/>
    <sheet name="Rider Rates" sheetId="33" r:id="rId33"/>
  </sheets>
  <definedNames>
    <definedName name="_xlnm.Print_Area" localSheetId="0">'Customer Info'!$A$1:$F$38</definedName>
    <definedName name="_xlnm.Print_Area" localSheetId="14">'GS FAIR - PRI'!$A$1:$P$71</definedName>
    <definedName name="_xlnm.Print_Area" localSheetId="13">'GS FAIR - SEC'!$A$1:$P$71</definedName>
    <definedName name="_xlnm.Print_Area" localSheetId="19">'GS PRI'!$A$1:$P$78</definedName>
    <definedName name="_xlnm.Print_Area" localSheetId="27">'GS PRI OAD'!$A$1:$P$72</definedName>
    <definedName name="_xlnm.Print_Area" localSheetId="18">'GS SEC'!$A$1:$P$78</definedName>
    <definedName name="_xlnm.Print_Area" localSheetId="26">'GS SEC OAD'!$A$1:$P$72</definedName>
    <definedName name="_xlnm.Print_Area" localSheetId="11">'GS TOD Bundled'!$A$1:$P$63</definedName>
    <definedName name="_xlnm.Print_Area" localSheetId="20">'GS TRANS'!$A$1:$P$77</definedName>
    <definedName name="_xlnm.Print_Area" localSheetId="28">'GS TRANS - OAD'!$A$1:$P$71</definedName>
    <definedName name="_xlnm.Print_Area" localSheetId="9">'GS-1 Bundled'!$A$1:$P$64</definedName>
    <definedName name="_xlnm.Print_Area" localSheetId="24">'GS-1 Open'!$A$1:$P$60</definedName>
    <definedName name="_xlnm.Print_Area" localSheetId="25">'GS-PEV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2">'Rider Rates'!$A$1:$G$141</definedName>
    <definedName name="_xlnm.Print_Area" localSheetId="3">'RLM Bundled'!$A$1:$P$61</definedName>
    <definedName name="_xlnm.Print_Area" localSheetId="2">'RR Bundled'!$A$1:$P$67</definedName>
    <definedName name="_xlnm.Print_Area" localSheetId="21">'RR Open Access'!$A$1:$P$63</definedName>
    <definedName name="_xlnm.Print_Area" localSheetId="8">'RR Pilot PEV'!$A$1:$P$68</definedName>
    <definedName name="_xlnm.Print_Area" localSheetId="6">'RS PEV '!$A$1:$P$67</definedName>
    <definedName name="_xlnm.Print_Area" localSheetId="22">'RS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3">'RSDM Open'!$A$1:$P$56</definedName>
    <definedName name="_xlnm.Print_Titles" localSheetId="32">'Rider Rates'!$1:$2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2" i="27" l="1"/>
  <c r="D45" i="20"/>
  <c r="D45" i="19"/>
  <c r="D41" i="29"/>
  <c r="D42" i="28"/>
  <c r="D44" i="21"/>
  <c r="D53" i="33"/>
  <c r="D52" i="33"/>
  <c r="I42" i="23" s="1"/>
  <c r="J42" i="23" s="1"/>
  <c r="N42" i="23" s="1"/>
  <c r="O42" i="23" s="1"/>
  <c r="P53" i="32"/>
  <c r="I53" i="32"/>
  <c r="J53" i="32" s="1"/>
  <c r="N53" i="32" s="1"/>
  <c r="O53" i="32" s="1"/>
  <c r="P52" i="32"/>
  <c r="I52" i="32"/>
  <c r="J52" i="32" s="1"/>
  <c r="P51" i="32"/>
  <c r="I51" i="32"/>
  <c r="J51" i="32" s="1"/>
  <c r="P50" i="32"/>
  <c r="I50" i="32"/>
  <c r="J50" i="32" s="1"/>
  <c r="P49" i="32"/>
  <c r="I49" i="32"/>
  <c r="J49" i="32" s="1"/>
  <c r="P48" i="32"/>
  <c r="J48" i="32"/>
  <c r="P47" i="32"/>
  <c r="I47" i="32"/>
  <c r="N47" i="32" s="1"/>
  <c r="O47" i="32" s="1"/>
  <c r="P46" i="32"/>
  <c r="I46" i="32"/>
  <c r="J46" i="32" s="1"/>
  <c r="P45" i="32"/>
  <c r="J45" i="32"/>
  <c r="P44" i="32"/>
  <c r="I44" i="32"/>
  <c r="J44" i="32" s="1"/>
  <c r="P43" i="32"/>
  <c r="I43" i="32"/>
  <c r="J43" i="32" s="1"/>
  <c r="P42" i="32"/>
  <c r="I42" i="32"/>
  <c r="J42" i="32" s="1"/>
  <c r="I41" i="32"/>
  <c r="J41" i="32" s="1"/>
  <c r="N41" i="32" s="1"/>
  <c r="O41" i="32" s="1"/>
  <c r="P40" i="32"/>
  <c r="I40" i="32"/>
  <c r="J40" i="32" s="1"/>
  <c r="P39" i="32"/>
  <c r="H39" i="32"/>
  <c r="J39" i="32" s="1"/>
  <c r="P38" i="32"/>
  <c r="I38" i="32"/>
  <c r="J38" i="32" s="1"/>
  <c r="P37" i="32"/>
  <c r="J37" i="32"/>
  <c r="P36" i="32"/>
  <c r="J36" i="32"/>
  <c r="P35" i="32"/>
  <c r="J35" i="32"/>
  <c r="P34" i="32"/>
  <c r="J34" i="32"/>
  <c r="P33" i="32"/>
  <c r="I33" i="32"/>
  <c r="J33" i="32" s="1"/>
  <c r="P32" i="32"/>
  <c r="I32" i="32"/>
  <c r="J32" i="32" s="1"/>
  <c r="P31" i="32"/>
  <c r="I31" i="32"/>
  <c r="J31" i="32" s="1"/>
  <c r="P30" i="32"/>
  <c r="I30" i="32"/>
  <c r="J30" i="32" s="1"/>
  <c r="P29" i="32"/>
  <c r="I29" i="32"/>
  <c r="J29" i="32" s="1"/>
  <c r="P28" i="32"/>
  <c r="I28" i="32"/>
  <c r="J28" i="32" s="1"/>
  <c r="P27" i="32"/>
  <c r="I27" i="32"/>
  <c r="J27" i="32" s="1"/>
  <c r="P22" i="32"/>
  <c r="I22" i="32"/>
  <c r="J22" i="32" s="1"/>
  <c r="I21" i="32"/>
  <c r="N21" i="32" s="1"/>
  <c r="C17" i="32"/>
  <c r="D36" i="32" s="1"/>
  <c r="L36" i="32" s="1"/>
  <c r="O36" i="32" s="1"/>
  <c r="C16" i="32"/>
  <c r="D35" i="32" s="1"/>
  <c r="L35" i="32" s="1"/>
  <c r="O35" i="32" s="1"/>
  <c r="C15" i="32"/>
  <c r="D22" i="32" s="1"/>
  <c r="AD13" i="32"/>
  <c r="AC13" i="32"/>
  <c r="AB13" i="32"/>
  <c r="AA13" i="32"/>
  <c r="Z13" i="32"/>
  <c r="Y13" i="32"/>
  <c r="X13" i="32"/>
  <c r="W13" i="32"/>
  <c r="V13" i="32"/>
  <c r="U13" i="32"/>
  <c r="T13" i="32"/>
  <c r="S13" i="32"/>
  <c r="D11" i="32"/>
  <c r="B11" i="32"/>
  <c r="C11" i="32" s="1"/>
  <c r="C10" i="32"/>
  <c r="C9" i="32"/>
  <c r="A6" i="32"/>
  <c r="A4" i="32"/>
  <c r="P53" i="31"/>
  <c r="I53" i="31"/>
  <c r="J53" i="31" s="1"/>
  <c r="N53" i="31" s="1"/>
  <c r="O53" i="31" s="1"/>
  <c r="P52" i="31"/>
  <c r="I52" i="31"/>
  <c r="J52" i="31" s="1"/>
  <c r="P51" i="31"/>
  <c r="I51" i="31"/>
  <c r="J51" i="31" s="1"/>
  <c r="P50" i="31"/>
  <c r="I50" i="31"/>
  <c r="J50" i="31" s="1"/>
  <c r="P49" i="31"/>
  <c r="I49" i="31"/>
  <c r="J49" i="31" s="1"/>
  <c r="P48" i="31"/>
  <c r="J48" i="31"/>
  <c r="P47" i="31"/>
  <c r="I47" i="31"/>
  <c r="N47" i="31" s="1"/>
  <c r="O47" i="31" s="1"/>
  <c r="P46" i="31"/>
  <c r="I46" i="31"/>
  <c r="J46" i="31" s="1"/>
  <c r="P45" i="31"/>
  <c r="J45" i="31"/>
  <c r="P44" i="31"/>
  <c r="I44" i="31"/>
  <c r="N44" i="31" s="1"/>
  <c r="O44" i="31" s="1"/>
  <c r="P43" i="31"/>
  <c r="I43" i="31"/>
  <c r="J43" i="31" s="1"/>
  <c r="P42" i="31"/>
  <c r="I42" i="31"/>
  <c r="J42" i="31" s="1"/>
  <c r="I41" i="31"/>
  <c r="J41" i="31" s="1"/>
  <c r="N41" i="31" s="1"/>
  <c r="O41" i="31" s="1"/>
  <c r="P40" i="31"/>
  <c r="I40" i="31"/>
  <c r="J40" i="31" s="1"/>
  <c r="P39" i="31"/>
  <c r="H39" i="31"/>
  <c r="J39" i="31" s="1"/>
  <c r="P38" i="31"/>
  <c r="I38" i="31"/>
  <c r="J38" i="31" s="1"/>
  <c r="P37" i="31"/>
  <c r="J37" i="31"/>
  <c r="P36" i="31"/>
  <c r="J36" i="31"/>
  <c r="P35" i="31"/>
  <c r="J35" i="31"/>
  <c r="P34" i="31"/>
  <c r="J34" i="31"/>
  <c r="P33" i="31"/>
  <c r="I33" i="31"/>
  <c r="J33" i="31" s="1"/>
  <c r="P32" i="31"/>
  <c r="I32" i="31"/>
  <c r="J32" i="31" s="1"/>
  <c r="P31" i="31"/>
  <c r="I31" i="31"/>
  <c r="P30" i="31"/>
  <c r="I30" i="31"/>
  <c r="J30" i="31" s="1"/>
  <c r="P29" i="31"/>
  <c r="I29" i="31"/>
  <c r="J29" i="31" s="1"/>
  <c r="P28" i="31"/>
  <c r="I28" i="31"/>
  <c r="J28" i="31" s="1"/>
  <c r="P27" i="31"/>
  <c r="I27" i="31"/>
  <c r="J27" i="31" s="1"/>
  <c r="P22" i="31"/>
  <c r="I22" i="31"/>
  <c r="J22" i="31" s="1"/>
  <c r="I21" i="31"/>
  <c r="C17" i="31"/>
  <c r="D36" i="31" s="1"/>
  <c r="L36" i="31" s="1"/>
  <c r="O36" i="31" s="1"/>
  <c r="C16" i="31"/>
  <c r="D37" i="31" s="1"/>
  <c r="L37" i="31" s="1"/>
  <c r="O37" i="31" s="1"/>
  <c r="C15" i="31"/>
  <c r="D52" i="31" s="1"/>
  <c r="N52" i="31" s="1"/>
  <c r="O52" i="31" s="1"/>
  <c r="AD13" i="31"/>
  <c r="AC13" i="31"/>
  <c r="AB13" i="31"/>
  <c r="AA13" i="31"/>
  <c r="Z13" i="31"/>
  <c r="Y13" i="31"/>
  <c r="X13" i="31"/>
  <c r="W13" i="31"/>
  <c r="V13" i="31"/>
  <c r="U13" i="31"/>
  <c r="T13" i="31"/>
  <c r="S13" i="31"/>
  <c r="D11" i="31"/>
  <c r="B11" i="31"/>
  <c r="C11" i="31" s="1"/>
  <c r="C10" i="31"/>
  <c r="C9" i="31"/>
  <c r="A6" i="31"/>
  <c r="A4" i="31"/>
  <c r="P53" i="30"/>
  <c r="I53" i="30"/>
  <c r="J53" i="30" s="1"/>
  <c r="N53" i="30" s="1"/>
  <c r="O53" i="30" s="1"/>
  <c r="P52" i="30"/>
  <c r="I52" i="30"/>
  <c r="J52" i="30" s="1"/>
  <c r="P51" i="30"/>
  <c r="I51" i="30"/>
  <c r="J51" i="30" s="1"/>
  <c r="P50" i="30"/>
  <c r="I50" i="30"/>
  <c r="J50" i="30" s="1"/>
  <c r="P49" i="30"/>
  <c r="I49" i="30"/>
  <c r="J49" i="30" s="1"/>
  <c r="P48" i="30"/>
  <c r="J48" i="30"/>
  <c r="P47" i="30"/>
  <c r="I47" i="30"/>
  <c r="N47" i="30" s="1"/>
  <c r="O47" i="30" s="1"/>
  <c r="P46" i="30"/>
  <c r="I46" i="30"/>
  <c r="J46" i="30" s="1"/>
  <c r="P45" i="30"/>
  <c r="J45" i="30"/>
  <c r="P44" i="30"/>
  <c r="I44" i="30"/>
  <c r="J44" i="30" s="1"/>
  <c r="P43" i="30"/>
  <c r="I43" i="30"/>
  <c r="J43" i="30" s="1"/>
  <c r="P42" i="30"/>
  <c r="I42" i="30"/>
  <c r="J42" i="30" s="1"/>
  <c r="I41" i="30"/>
  <c r="J41" i="30" s="1"/>
  <c r="N41" i="30" s="1"/>
  <c r="O41" i="30" s="1"/>
  <c r="P40" i="30"/>
  <c r="I40" i="30"/>
  <c r="J40" i="30" s="1"/>
  <c r="P39" i="30"/>
  <c r="H39" i="30"/>
  <c r="J39" i="30" s="1"/>
  <c r="P38" i="30"/>
  <c r="I38" i="30"/>
  <c r="J38" i="30" s="1"/>
  <c r="P37" i="30"/>
  <c r="J37" i="30"/>
  <c r="P36" i="30"/>
  <c r="J36" i="30"/>
  <c r="P35" i="30"/>
  <c r="J35" i="30"/>
  <c r="P34" i="30"/>
  <c r="J34" i="30"/>
  <c r="D34" i="30"/>
  <c r="L34" i="30" s="1"/>
  <c r="O34" i="30" s="1"/>
  <c r="P33" i="30"/>
  <c r="I33" i="30"/>
  <c r="J33" i="30" s="1"/>
  <c r="P32" i="30"/>
  <c r="I32" i="30"/>
  <c r="J32" i="30" s="1"/>
  <c r="P31" i="30"/>
  <c r="I31" i="30"/>
  <c r="J31" i="30" s="1"/>
  <c r="P30" i="30"/>
  <c r="I30" i="30"/>
  <c r="J30" i="30" s="1"/>
  <c r="P29" i="30"/>
  <c r="I29" i="30"/>
  <c r="J29" i="30" s="1"/>
  <c r="P28" i="30"/>
  <c r="I28" i="30"/>
  <c r="J28" i="30" s="1"/>
  <c r="P27" i="30"/>
  <c r="I27" i="30"/>
  <c r="J27" i="30" s="1"/>
  <c r="P22" i="30"/>
  <c r="I22" i="30"/>
  <c r="J22" i="30" s="1"/>
  <c r="I21" i="30"/>
  <c r="C17" i="30"/>
  <c r="D36" i="30" s="1"/>
  <c r="L36" i="30" s="1"/>
  <c r="O36" i="30" s="1"/>
  <c r="C16" i="30"/>
  <c r="D37" i="30" s="1"/>
  <c r="L37" i="30" s="1"/>
  <c r="O37" i="30" s="1"/>
  <c r="C15" i="30"/>
  <c r="D40" i="30" s="1"/>
  <c r="N40" i="30" s="1"/>
  <c r="O40" i="30" s="1"/>
  <c r="AD13" i="30"/>
  <c r="AC13" i="30"/>
  <c r="AB13" i="30"/>
  <c r="AA13" i="30"/>
  <c r="Z13" i="30"/>
  <c r="Y13" i="30"/>
  <c r="X13" i="30"/>
  <c r="W13" i="30"/>
  <c r="V13" i="30"/>
  <c r="U13" i="30"/>
  <c r="T13" i="30"/>
  <c r="S13" i="30"/>
  <c r="D11" i="30"/>
  <c r="B11" i="30"/>
  <c r="C11" i="30" s="1"/>
  <c r="C10" i="30"/>
  <c r="C9" i="30"/>
  <c r="A6" i="30"/>
  <c r="A4" i="30"/>
  <c r="D66" i="29"/>
  <c r="L55" i="29"/>
  <c r="L57" i="29" s="1"/>
  <c r="P53" i="29"/>
  <c r="I53" i="29"/>
  <c r="J53" i="29" s="1"/>
  <c r="N53" i="29" s="1"/>
  <c r="O53" i="29" s="1"/>
  <c r="P52" i="29"/>
  <c r="I52" i="29"/>
  <c r="J52" i="29" s="1"/>
  <c r="P51" i="29"/>
  <c r="I51" i="29"/>
  <c r="J51" i="29" s="1"/>
  <c r="P50" i="29"/>
  <c r="I50" i="29"/>
  <c r="J50" i="29" s="1"/>
  <c r="P49" i="29"/>
  <c r="I49" i="29"/>
  <c r="J49" i="29" s="1"/>
  <c r="P48" i="29"/>
  <c r="I48" i="29"/>
  <c r="P47" i="29"/>
  <c r="I47" i="29"/>
  <c r="J47" i="29" s="1"/>
  <c r="P46" i="29"/>
  <c r="I46" i="29"/>
  <c r="P45" i="29"/>
  <c r="I45" i="29"/>
  <c r="J45" i="29" s="1"/>
  <c r="P44" i="29"/>
  <c r="I44" i="29"/>
  <c r="J44" i="29" s="1"/>
  <c r="I43" i="29"/>
  <c r="J43" i="29" s="1"/>
  <c r="P42" i="29"/>
  <c r="I42" i="29"/>
  <c r="J42" i="29" s="1"/>
  <c r="P41" i="29"/>
  <c r="H41" i="29"/>
  <c r="J41" i="29" s="1"/>
  <c r="P40" i="29"/>
  <c r="H40" i="29"/>
  <c r="J40" i="29" s="1"/>
  <c r="P39" i="29"/>
  <c r="I39" i="29"/>
  <c r="J39" i="29" s="1"/>
  <c r="P38" i="29"/>
  <c r="I38" i="29"/>
  <c r="J38" i="29" s="1"/>
  <c r="P37" i="29"/>
  <c r="I37" i="29"/>
  <c r="J37" i="29" s="1"/>
  <c r="P36" i="29"/>
  <c r="I36" i="29"/>
  <c r="J36" i="29" s="1"/>
  <c r="P35" i="29"/>
  <c r="I35" i="29"/>
  <c r="J35" i="29" s="1"/>
  <c r="P34" i="29"/>
  <c r="I34" i="29"/>
  <c r="J34" i="29" s="1"/>
  <c r="P33" i="29"/>
  <c r="I33" i="29"/>
  <c r="J33" i="29" s="1"/>
  <c r="J28" i="29"/>
  <c r="J27" i="29"/>
  <c r="C17" i="29"/>
  <c r="C16" i="29"/>
  <c r="O64" i="29" s="1"/>
  <c r="C15" i="29"/>
  <c r="C14" i="29"/>
  <c r="I15" i="29" s="1"/>
  <c r="AD12" i="29"/>
  <c r="AC12" i="29"/>
  <c r="AB12" i="29"/>
  <c r="AA12" i="29"/>
  <c r="Z12" i="29"/>
  <c r="Y12" i="29"/>
  <c r="X12" i="29"/>
  <c r="W12" i="29"/>
  <c r="V12" i="29"/>
  <c r="U12" i="29"/>
  <c r="T12" i="29"/>
  <c r="S12" i="29"/>
  <c r="D10" i="29"/>
  <c r="B10" i="29"/>
  <c r="C10" i="29" s="1"/>
  <c r="C9" i="29"/>
  <c r="C8" i="29"/>
  <c r="A6" i="29"/>
  <c r="A4" i="29"/>
  <c r="D67" i="28"/>
  <c r="L56" i="28"/>
  <c r="L58" i="28" s="1"/>
  <c r="P54" i="28"/>
  <c r="I54" i="28"/>
  <c r="J54" i="28" s="1"/>
  <c r="N54" i="28" s="1"/>
  <c r="O54" i="28" s="1"/>
  <c r="P53" i="28"/>
  <c r="I53" i="28"/>
  <c r="J53" i="28" s="1"/>
  <c r="P52" i="28"/>
  <c r="I52" i="28"/>
  <c r="J52" i="28" s="1"/>
  <c r="P51" i="28"/>
  <c r="I51" i="28"/>
  <c r="J51" i="28" s="1"/>
  <c r="P50" i="28"/>
  <c r="I50" i="28"/>
  <c r="J50" i="28" s="1"/>
  <c r="P49" i="28"/>
  <c r="I49" i="28"/>
  <c r="J49" i="28" s="1"/>
  <c r="P48" i="28"/>
  <c r="I48" i="28"/>
  <c r="J48" i="28" s="1"/>
  <c r="P47" i="28"/>
  <c r="I47" i="28"/>
  <c r="N47" i="28" s="1"/>
  <c r="O47" i="28" s="1"/>
  <c r="P46" i="28"/>
  <c r="I46" i="28"/>
  <c r="J46" i="28" s="1"/>
  <c r="P45" i="28"/>
  <c r="I45" i="28"/>
  <c r="J45" i="28" s="1"/>
  <c r="P44" i="28"/>
  <c r="I44" i="28"/>
  <c r="J44" i="28" s="1"/>
  <c r="P43" i="28"/>
  <c r="I43" i="28"/>
  <c r="J43" i="28" s="1"/>
  <c r="P42" i="28"/>
  <c r="H42" i="28"/>
  <c r="J42" i="28" s="1"/>
  <c r="P41" i="28"/>
  <c r="H41" i="28"/>
  <c r="J41" i="28" s="1"/>
  <c r="P40" i="28"/>
  <c r="I40" i="28"/>
  <c r="J40" i="28" s="1"/>
  <c r="P39" i="28"/>
  <c r="I39" i="28"/>
  <c r="J39" i="28" s="1"/>
  <c r="P38" i="28"/>
  <c r="I38" i="28"/>
  <c r="J38" i="28" s="1"/>
  <c r="P37" i="28"/>
  <c r="I37" i="28"/>
  <c r="J37" i="28" s="1"/>
  <c r="P36" i="28"/>
  <c r="I36" i="28"/>
  <c r="J36" i="28" s="1"/>
  <c r="P35" i="28"/>
  <c r="I35" i="28"/>
  <c r="J35" i="28" s="1"/>
  <c r="P34" i="28"/>
  <c r="I34" i="28"/>
  <c r="J34" i="28" s="1"/>
  <c r="J29" i="28"/>
  <c r="J28" i="28"/>
  <c r="O26" i="28"/>
  <c r="N26" i="28"/>
  <c r="J26" i="28"/>
  <c r="C20" i="28"/>
  <c r="D19" i="28"/>
  <c r="C17" i="28"/>
  <c r="D17" i="28" s="1"/>
  <c r="C16" i="28"/>
  <c r="O65" i="28" s="1"/>
  <c r="C15" i="28"/>
  <c r="C14" i="28"/>
  <c r="AD12" i="28"/>
  <c r="AC12" i="28"/>
  <c r="AB12" i="28"/>
  <c r="AA12" i="28"/>
  <c r="Z12" i="28"/>
  <c r="Y12" i="28"/>
  <c r="X12" i="28"/>
  <c r="W12" i="28"/>
  <c r="V12" i="28"/>
  <c r="U12" i="28"/>
  <c r="T12" i="28"/>
  <c r="S12" i="28"/>
  <c r="D10" i="28"/>
  <c r="B10" i="28"/>
  <c r="C10" i="28" s="1"/>
  <c r="C9" i="28"/>
  <c r="C8" i="28"/>
  <c r="A6" i="28"/>
  <c r="A4" i="28"/>
  <c r="D67" i="27"/>
  <c r="L56" i="27"/>
  <c r="L58" i="27" s="1"/>
  <c r="P54" i="27"/>
  <c r="I54" i="27"/>
  <c r="J54" i="27" s="1"/>
  <c r="N54" i="27" s="1"/>
  <c r="O54" i="27" s="1"/>
  <c r="P53" i="27"/>
  <c r="I53" i="27"/>
  <c r="J53" i="27" s="1"/>
  <c r="P52" i="27"/>
  <c r="I52" i="27"/>
  <c r="J52" i="27" s="1"/>
  <c r="P51" i="27"/>
  <c r="I51" i="27"/>
  <c r="J51" i="27" s="1"/>
  <c r="P50" i="27"/>
  <c r="I50" i="27"/>
  <c r="J50" i="27" s="1"/>
  <c r="P49" i="27"/>
  <c r="I49" i="27"/>
  <c r="P48" i="27"/>
  <c r="I48" i="27"/>
  <c r="J48" i="27" s="1"/>
  <c r="P47" i="27"/>
  <c r="I47" i="27"/>
  <c r="N47" i="27" s="1"/>
  <c r="O47" i="27" s="1"/>
  <c r="P46" i="27"/>
  <c r="I46" i="27"/>
  <c r="J46" i="27" s="1"/>
  <c r="P45" i="27"/>
  <c r="I45" i="27"/>
  <c r="J45" i="27" s="1"/>
  <c r="P44" i="27"/>
  <c r="I44" i="27"/>
  <c r="J44" i="27" s="1"/>
  <c r="P43" i="27"/>
  <c r="I43" i="27"/>
  <c r="J43" i="27" s="1"/>
  <c r="P42" i="27"/>
  <c r="H42" i="27"/>
  <c r="J42" i="27" s="1"/>
  <c r="P41" i="27"/>
  <c r="H41" i="27"/>
  <c r="J41" i="27" s="1"/>
  <c r="P40" i="27"/>
  <c r="I40" i="27"/>
  <c r="J40" i="27" s="1"/>
  <c r="P39" i="27"/>
  <c r="I39" i="27"/>
  <c r="J39" i="27" s="1"/>
  <c r="P38" i="27"/>
  <c r="I38" i="27"/>
  <c r="J38" i="27" s="1"/>
  <c r="P37" i="27"/>
  <c r="I37" i="27"/>
  <c r="J37" i="27" s="1"/>
  <c r="P36" i="27"/>
  <c r="I36" i="27"/>
  <c r="J36" i="27" s="1"/>
  <c r="P35" i="27"/>
  <c r="I35" i="27"/>
  <c r="J35" i="27" s="1"/>
  <c r="P34" i="27"/>
  <c r="I34" i="27"/>
  <c r="J34" i="27" s="1"/>
  <c r="J29" i="27"/>
  <c r="J28" i="27"/>
  <c r="N26" i="27"/>
  <c r="O26" i="27" s="1"/>
  <c r="J26" i="27"/>
  <c r="C17" i="27"/>
  <c r="C16" i="27"/>
  <c r="D43" i="27" s="1"/>
  <c r="N43" i="27" s="1"/>
  <c r="O43" i="27" s="1"/>
  <c r="C15" i="27"/>
  <c r="C14" i="27"/>
  <c r="I15" i="27" s="1"/>
  <c r="AD12" i="27"/>
  <c r="AC12" i="27"/>
  <c r="AB12" i="27"/>
  <c r="AA12" i="27"/>
  <c r="Z12" i="27"/>
  <c r="Y12" i="27"/>
  <c r="X12" i="27"/>
  <c r="W12" i="27"/>
  <c r="V12" i="27"/>
  <c r="U12" i="27"/>
  <c r="T12" i="27"/>
  <c r="S12" i="27"/>
  <c r="D10" i="27"/>
  <c r="B10" i="27"/>
  <c r="C10" i="27" s="1"/>
  <c r="C9" i="27"/>
  <c r="C8" i="27"/>
  <c r="A6" i="27"/>
  <c r="A4" i="27"/>
  <c r="L55" i="26"/>
  <c r="L57" i="26" s="1"/>
  <c r="P53" i="26"/>
  <c r="I53" i="26"/>
  <c r="J53" i="26" s="1"/>
  <c r="N53" i="26" s="1"/>
  <c r="O53" i="26" s="1"/>
  <c r="P52" i="26"/>
  <c r="I52" i="26"/>
  <c r="J52" i="26" s="1"/>
  <c r="P51" i="26"/>
  <c r="I51" i="26"/>
  <c r="J51" i="26" s="1"/>
  <c r="P50" i="26"/>
  <c r="I50" i="26"/>
  <c r="J50" i="26" s="1"/>
  <c r="P49" i="26"/>
  <c r="I49" i="26"/>
  <c r="J49" i="26" s="1"/>
  <c r="P48" i="26"/>
  <c r="O48" i="26"/>
  <c r="J48" i="26"/>
  <c r="P47" i="26"/>
  <c r="I47" i="26"/>
  <c r="N47" i="26" s="1"/>
  <c r="O47" i="26" s="1"/>
  <c r="P46" i="26"/>
  <c r="I46" i="26"/>
  <c r="J46" i="26" s="1"/>
  <c r="P45" i="26"/>
  <c r="J45" i="26"/>
  <c r="P44" i="26"/>
  <c r="I44" i="26"/>
  <c r="J44" i="26" s="1"/>
  <c r="P43" i="26"/>
  <c r="I43" i="26"/>
  <c r="J43" i="26" s="1"/>
  <c r="P42" i="26"/>
  <c r="I42" i="26"/>
  <c r="J42" i="26" s="1"/>
  <c r="I41" i="26"/>
  <c r="J41" i="26" s="1"/>
  <c r="N41" i="26" s="1"/>
  <c r="O41" i="26" s="1"/>
  <c r="P40" i="26"/>
  <c r="I40" i="26"/>
  <c r="J40" i="26" s="1"/>
  <c r="P39" i="26"/>
  <c r="H39" i="26"/>
  <c r="J39" i="26" s="1"/>
  <c r="P38" i="26"/>
  <c r="I38" i="26"/>
  <c r="J38" i="26" s="1"/>
  <c r="P37" i="26"/>
  <c r="O37" i="26"/>
  <c r="J37" i="26"/>
  <c r="P36" i="26"/>
  <c r="O36" i="26"/>
  <c r="J36" i="26"/>
  <c r="P35" i="26"/>
  <c r="O35" i="26"/>
  <c r="J35" i="26"/>
  <c r="P34" i="26"/>
  <c r="O34" i="26"/>
  <c r="J34" i="26"/>
  <c r="P33" i="26"/>
  <c r="I33" i="26"/>
  <c r="J33" i="26" s="1"/>
  <c r="P32" i="26"/>
  <c r="I32" i="26"/>
  <c r="J32" i="26" s="1"/>
  <c r="P31" i="26"/>
  <c r="I31" i="26"/>
  <c r="J31" i="26" s="1"/>
  <c r="P30" i="26"/>
  <c r="I30" i="26"/>
  <c r="J30" i="26" s="1"/>
  <c r="P29" i="26"/>
  <c r="I29" i="26"/>
  <c r="J29" i="26" s="1"/>
  <c r="P28" i="26"/>
  <c r="I28" i="26"/>
  <c r="J28" i="26" s="1"/>
  <c r="P27" i="26"/>
  <c r="I27" i="26"/>
  <c r="J27" i="26" s="1"/>
  <c r="J22" i="26"/>
  <c r="N21" i="26"/>
  <c r="O21" i="26" s="1"/>
  <c r="J21" i="26"/>
  <c r="C17" i="26"/>
  <c r="D36" i="26" s="1"/>
  <c r="C16" i="26"/>
  <c r="C15" i="26"/>
  <c r="D28" i="26" s="1"/>
  <c r="AD13" i="26"/>
  <c r="AC13" i="26"/>
  <c r="AB13" i="26"/>
  <c r="AA13" i="26"/>
  <c r="Z13" i="26"/>
  <c r="Y13" i="26"/>
  <c r="X13" i="26"/>
  <c r="W13" i="26"/>
  <c r="V13" i="26"/>
  <c r="U13" i="26"/>
  <c r="T13" i="26"/>
  <c r="S13" i="26"/>
  <c r="D11" i="26"/>
  <c r="B11" i="26"/>
  <c r="C11" i="26" s="1"/>
  <c r="C10" i="26"/>
  <c r="C9" i="26"/>
  <c r="A6" i="26"/>
  <c r="A4" i="26"/>
  <c r="L50" i="25"/>
  <c r="L52" i="25" s="1"/>
  <c r="P48" i="25"/>
  <c r="I48" i="25"/>
  <c r="J48" i="25" s="1"/>
  <c r="N48" i="25" s="1"/>
  <c r="O48" i="25" s="1"/>
  <c r="P47" i="25"/>
  <c r="I47" i="25"/>
  <c r="J47" i="25" s="1"/>
  <c r="P46" i="25"/>
  <c r="I46" i="25"/>
  <c r="J46" i="25" s="1"/>
  <c r="P45" i="25"/>
  <c r="I45" i="25"/>
  <c r="J45" i="25" s="1"/>
  <c r="P44" i="25"/>
  <c r="I44" i="25"/>
  <c r="J44" i="25" s="1"/>
  <c r="P43" i="25"/>
  <c r="I43" i="25"/>
  <c r="P42" i="25"/>
  <c r="I42" i="25"/>
  <c r="J42" i="25" s="1"/>
  <c r="P41" i="25"/>
  <c r="I41" i="25"/>
  <c r="N41" i="25" s="1"/>
  <c r="O41" i="25" s="1"/>
  <c r="P40" i="25"/>
  <c r="I40" i="25"/>
  <c r="J40" i="25" s="1"/>
  <c r="P39" i="25"/>
  <c r="I39" i="25"/>
  <c r="J39" i="25" s="1"/>
  <c r="P38" i="25"/>
  <c r="I38" i="25"/>
  <c r="J38" i="25" s="1"/>
  <c r="N38" i="25" s="1"/>
  <c r="O38" i="25" s="1"/>
  <c r="P37" i="25"/>
  <c r="I37" i="25"/>
  <c r="J37" i="25" s="1"/>
  <c r="P36" i="25"/>
  <c r="H36" i="25"/>
  <c r="J36" i="25" s="1"/>
  <c r="P35" i="25"/>
  <c r="I35" i="25"/>
  <c r="J35" i="25" s="1"/>
  <c r="P34" i="25"/>
  <c r="I34" i="25"/>
  <c r="J34" i="25" s="1"/>
  <c r="P33" i="25"/>
  <c r="I33" i="25"/>
  <c r="J33" i="25" s="1"/>
  <c r="P32" i="25"/>
  <c r="I32" i="25"/>
  <c r="J32" i="25" s="1"/>
  <c r="P31" i="25"/>
  <c r="I31" i="25"/>
  <c r="J31" i="25" s="1"/>
  <c r="P30" i="25"/>
  <c r="I30" i="25"/>
  <c r="J30" i="25" s="1"/>
  <c r="P29" i="25"/>
  <c r="I29" i="25"/>
  <c r="J29" i="25" s="1"/>
  <c r="P28" i="25"/>
  <c r="I28" i="25"/>
  <c r="J28" i="25" s="1"/>
  <c r="J23" i="25"/>
  <c r="J22" i="25"/>
  <c r="N21" i="25"/>
  <c r="J21" i="25"/>
  <c r="C15" i="25"/>
  <c r="D44" i="25" s="1"/>
  <c r="AD13" i="25"/>
  <c r="AC13" i="25"/>
  <c r="AB13" i="25"/>
  <c r="AA13" i="25"/>
  <c r="Z13" i="25"/>
  <c r="Y13" i="25"/>
  <c r="X13" i="25"/>
  <c r="W13" i="25"/>
  <c r="V13" i="25"/>
  <c r="U13" i="25"/>
  <c r="T13" i="25"/>
  <c r="S13" i="25"/>
  <c r="D11" i="25"/>
  <c r="B11" i="25"/>
  <c r="C11" i="25" s="1"/>
  <c r="C10" i="25"/>
  <c r="C9" i="25"/>
  <c r="A6" i="25"/>
  <c r="A4" i="25"/>
  <c r="L47" i="24"/>
  <c r="L49" i="24" s="1"/>
  <c r="P45" i="24"/>
  <c r="I45" i="24"/>
  <c r="J45" i="24" s="1"/>
  <c r="N45" i="24" s="1"/>
  <c r="O45" i="24" s="1"/>
  <c r="P44" i="24"/>
  <c r="I44" i="24"/>
  <c r="J44" i="24" s="1"/>
  <c r="P43" i="24"/>
  <c r="I43" i="24"/>
  <c r="J43" i="24" s="1"/>
  <c r="N43" i="24" s="1"/>
  <c r="O43" i="24" s="1"/>
  <c r="P42" i="24"/>
  <c r="I42" i="24"/>
  <c r="J42" i="24" s="1"/>
  <c r="P41" i="24"/>
  <c r="I41" i="24"/>
  <c r="N41" i="24" s="1"/>
  <c r="O41" i="24" s="1"/>
  <c r="P40" i="24"/>
  <c r="I40" i="24"/>
  <c r="J40" i="24" s="1"/>
  <c r="P39" i="24"/>
  <c r="I39" i="24"/>
  <c r="P38" i="24"/>
  <c r="I38" i="24"/>
  <c r="J38" i="24" s="1"/>
  <c r="P37" i="24"/>
  <c r="I37" i="24"/>
  <c r="J37" i="24" s="1"/>
  <c r="P36" i="24"/>
  <c r="I36" i="24"/>
  <c r="J36" i="24" s="1"/>
  <c r="P35" i="24"/>
  <c r="I35" i="24"/>
  <c r="J35" i="24" s="1"/>
  <c r="P34" i="24"/>
  <c r="H34" i="24"/>
  <c r="J34" i="24" s="1"/>
  <c r="P33" i="24"/>
  <c r="I33" i="24"/>
  <c r="J33" i="24" s="1"/>
  <c r="N33" i="24" s="1"/>
  <c r="O33" i="24" s="1"/>
  <c r="P32" i="24"/>
  <c r="I32" i="24"/>
  <c r="J32" i="24" s="1"/>
  <c r="P31" i="24"/>
  <c r="I31" i="24"/>
  <c r="J31" i="24" s="1"/>
  <c r="P30" i="24"/>
  <c r="I30" i="24"/>
  <c r="J30" i="24" s="1"/>
  <c r="P29" i="24"/>
  <c r="I29" i="24"/>
  <c r="J29" i="24" s="1"/>
  <c r="P28" i="24"/>
  <c r="I28" i="24"/>
  <c r="J28" i="24" s="1"/>
  <c r="P27" i="24"/>
  <c r="I27" i="24"/>
  <c r="J27" i="24" s="1"/>
  <c r="P26" i="24"/>
  <c r="I26" i="24"/>
  <c r="J26" i="24" s="1"/>
  <c r="P25" i="24"/>
  <c r="I25" i="24"/>
  <c r="J25" i="24" s="1"/>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s="1"/>
  <c r="C14" i="24"/>
  <c r="D25" i="24" s="1"/>
  <c r="D10" i="24"/>
  <c r="B10" i="24"/>
  <c r="C10" i="24" s="1"/>
  <c r="C9" i="24"/>
  <c r="C8" i="24"/>
  <c r="A5" i="24"/>
  <c r="P56" i="23"/>
  <c r="I56" i="23"/>
  <c r="J56" i="23" s="1"/>
  <c r="N56" i="23" s="1"/>
  <c r="O56" i="23" s="1"/>
  <c r="P55" i="23"/>
  <c r="I55" i="23"/>
  <c r="J55" i="23" s="1"/>
  <c r="N55" i="23" s="1"/>
  <c r="O55" i="23" s="1"/>
  <c r="D55" i="23"/>
  <c r="P54" i="23"/>
  <c r="I54" i="23"/>
  <c r="J54" i="23" s="1"/>
  <c r="N54" i="23" s="1"/>
  <c r="O54" i="23" s="1"/>
  <c r="P53" i="23"/>
  <c r="I53" i="23"/>
  <c r="J53" i="23" s="1"/>
  <c r="P52" i="23"/>
  <c r="J52" i="23"/>
  <c r="D52" i="23"/>
  <c r="L52" i="23" s="1"/>
  <c r="O52" i="23" s="1"/>
  <c r="P51" i="23"/>
  <c r="I51" i="23"/>
  <c r="N51" i="23" s="1"/>
  <c r="O51" i="23" s="1"/>
  <c r="P50" i="23"/>
  <c r="I50" i="23"/>
  <c r="J50" i="23" s="1"/>
  <c r="P49" i="23"/>
  <c r="J49" i="23"/>
  <c r="P48" i="23"/>
  <c r="I48" i="23"/>
  <c r="N48" i="23" s="1"/>
  <c r="O48" i="23" s="1"/>
  <c r="P47" i="23"/>
  <c r="I47" i="23"/>
  <c r="J47" i="23" s="1"/>
  <c r="P46" i="23"/>
  <c r="I46" i="23"/>
  <c r="J46" i="23" s="1"/>
  <c r="P45" i="23"/>
  <c r="I45" i="23"/>
  <c r="J45" i="23" s="1"/>
  <c r="P44" i="23"/>
  <c r="I44" i="23"/>
  <c r="J44" i="23" s="1"/>
  <c r="P43" i="23"/>
  <c r="H43" i="23"/>
  <c r="J43" i="23" s="1"/>
  <c r="P42" i="23"/>
  <c r="P41" i="23"/>
  <c r="J41" i="23"/>
  <c r="D41" i="23"/>
  <c r="L41" i="23" s="1"/>
  <c r="O41" i="23" s="1"/>
  <c r="P40" i="23"/>
  <c r="J40" i="23"/>
  <c r="D40" i="23"/>
  <c r="L40" i="23" s="1"/>
  <c r="O40" i="23" s="1"/>
  <c r="P39" i="23"/>
  <c r="J39" i="23"/>
  <c r="D39" i="23"/>
  <c r="L39" i="23" s="1"/>
  <c r="P38" i="23"/>
  <c r="I38" i="23"/>
  <c r="J38" i="23" s="1"/>
  <c r="P37" i="23"/>
  <c r="I37" i="23"/>
  <c r="J37" i="23" s="1"/>
  <c r="P36" i="23"/>
  <c r="I36" i="23"/>
  <c r="J36" i="23" s="1"/>
  <c r="P35" i="23"/>
  <c r="I35" i="23"/>
  <c r="J35" i="23" s="1"/>
  <c r="P34" i="23"/>
  <c r="I34" i="23"/>
  <c r="J34" i="23" s="1"/>
  <c r="P33" i="23"/>
  <c r="I33" i="23"/>
  <c r="J33" i="23" s="1"/>
  <c r="P32" i="23"/>
  <c r="I32" i="23"/>
  <c r="J32" i="23" s="1"/>
  <c r="P27" i="23"/>
  <c r="I27" i="23"/>
  <c r="P26" i="23"/>
  <c r="I26" i="23"/>
  <c r="I25" i="23"/>
  <c r="N25" i="23" s="1"/>
  <c r="O25" i="23" s="1"/>
  <c r="D18" i="23"/>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s="1"/>
  <c r="C10" i="23"/>
  <c r="C9" i="23"/>
  <c r="A6" i="23"/>
  <c r="A4" i="23"/>
  <c r="L53" i="22"/>
  <c r="L55" i="22" s="1"/>
  <c r="P51" i="22"/>
  <c r="I51" i="22"/>
  <c r="J51" i="22" s="1"/>
  <c r="N51" i="22" s="1"/>
  <c r="O51" i="22" s="1"/>
  <c r="P50" i="22"/>
  <c r="I50" i="22"/>
  <c r="J50" i="22" s="1"/>
  <c r="P49" i="22"/>
  <c r="I49" i="22"/>
  <c r="J49" i="22" s="1"/>
  <c r="N49" i="22" s="1"/>
  <c r="O49" i="22" s="1"/>
  <c r="P48" i="22"/>
  <c r="I48" i="22"/>
  <c r="J48" i="22" s="1"/>
  <c r="P47" i="22"/>
  <c r="I47" i="22"/>
  <c r="N47" i="22" s="1"/>
  <c r="O47" i="22" s="1"/>
  <c r="P46" i="22"/>
  <c r="I46" i="22"/>
  <c r="J46" i="22" s="1"/>
  <c r="P45" i="22"/>
  <c r="I45" i="22"/>
  <c r="N45" i="22" s="1"/>
  <c r="O45" i="22" s="1"/>
  <c r="P44" i="22"/>
  <c r="I44" i="22"/>
  <c r="J44" i="22" s="1"/>
  <c r="P43" i="22"/>
  <c r="I43" i="22"/>
  <c r="J43" i="22" s="1"/>
  <c r="P42" i="22"/>
  <c r="I42" i="22"/>
  <c r="J42" i="22" s="1"/>
  <c r="P41" i="22"/>
  <c r="I41" i="22"/>
  <c r="J41" i="22" s="1"/>
  <c r="P40" i="22"/>
  <c r="H40" i="22"/>
  <c r="J40" i="22" s="1"/>
  <c r="P39" i="22"/>
  <c r="I39" i="22"/>
  <c r="J39" i="22" s="1"/>
  <c r="N39" i="22" s="1"/>
  <c r="O39" i="22" s="1"/>
  <c r="P38" i="22"/>
  <c r="I38" i="22"/>
  <c r="J38" i="22" s="1"/>
  <c r="P37" i="22"/>
  <c r="I37" i="22"/>
  <c r="J37" i="22" s="1"/>
  <c r="P36" i="22"/>
  <c r="I36" i="22"/>
  <c r="J36" i="22" s="1"/>
  <c r="P35" i="22"/>
  <c r="I35" i="22"/>
  <c r="J35" i="22" s="1"/>
  <c r="P34" i="22"/>
  <c r="I34" i="22"/>
  <c r="J34" i="22" s="1"/>
  <c r="P33" i="22"/>
  <c r="I33" i="22"/>
  <c r="J33" i="22" s="1"/>
  <c r="P32" i="22"/>
  <c r="I32" i="22"/>
  <c r="J32" i="22" s="1"/>
  <c r="P31" i="22"/>
  <c r="I31" i="22"/>
  <c r="J31" i="22" s="1"/>
  <c r="J26" i="22"/>
  <c r="N25" i="22"/>
  <c r="O25" i="22" s="1"/>
  <c r="J25" i="22"/>
  <c r="D17" i="22"/>
  <c r="D31" i="22" s="1"/>
  <c r="D11" i="22"/>
  <c r="B11" i="22"/>
  <c r="C11" i="22" s="1"/>
  <c r="C10" i="22"/>
  <c r="C9" i="22"/>
  <c r="A6" i="22"/>
  <c r="A4" i="22"/>
  <c r="D72" i="21"/>
  <c r="P59" i="21"/>
  <c r="I59" i="21"/>
  <c r="J59" i="21" s="1"/>
  <c r="N59" i="21" s="1"/>
  <c r="O59" i="21" s="1"/>
  <c r="P58" i="21"/>
  <c r="I58" i="21"/>
  <c r="J58" i="21" s="1"/>
  <c r="P57" i="21"/>
  <c r="I57" i="21"/>
  <c r="J57" i="21" s="1"/>
  <c r="P56" i="21"/>
  <c r="I56" i="21"/>
  <c r="J56" i="21" s="1"/>
  <c r="P55" i="21"/>
  <c r="I55" i="21"/>
  <c r="J55" i="21" s="1"/>
  <c r="P54" i="21"/>
  <c r="G54" i="21"/>
  <c r="D54" i="21"/>
  <c r="P53" i="21"/>
  <c r="I53" i="21"/>
  <c r="P52" i="21"/>
  <c r="I52" i="21"/>
  <c r="J52" i="21" s="1"/>
  <c r="P51" i="21"/>
  <c r="J51" i="21"/>
  <c r="P50" i="21"/>
  <c r="J50" i="21"/>
  <c r="P49" i="21"/>
  <c r="I49" i="21"/>
  <c r="N49" i="21" s="1"/>
  <c r="O49" i="21" s="1"/>
  <c r="P48" i="21"/>
  <c r="I48" i="21"/>
  <c r="J48" i="21" s="1"/>
  <c r="P47" i="21"/>
  <c r="I47" i="21"/>
  <c r="J47" i="21" s="1"/>
  <c r="I46" i="21"/>
  <c r="J46" i="21" s="1"/>
  <c r="P45" i="21"/>
  <c r="I45" i="21"/>
  <c r="J45" i="21" s="1"/>
  <c r="P44" i="21"/>
  <c r="H44" i="21"/>
  <c r="J44" i="21" s="1"/>
  <c r="P43" i="21"/>
  <c r="H43" i="21"/>
  <c r="J43" i="21" s="1"/>
  <c r="P42" i="21"/>
  <c r="I42" i="21"/>
  <c r="J42" i="21" s="1"/>
  <c r="P41" i="21"/>
  <c r="G41" i="21"/>
  <c r="J41" i="21" s="1"/>
  <c r="D41" i="21"/>
  <c r="L41" i="21" s="1"/>
  <c r="O41" i="21" s="1"/>
  <c r="P40" i="21"/>
  <c r="G40" i="21"/>
  <c r="J40" i="21" s="1"/>
  <c r="D40" i="21"/>
  <c r="P39" i="21"/>
  <c r="G39" i="21"/>
  <c r="J39" i="21" s="1"/>
  <c r="D39" i="21"/>
  <c r="L39" i="21" s="1"/>
  <c r="P38" i="21"/>
  <c r="I38" i="21"/>
  <c r="J38" i="21" s="1"/>
  <c r="P37" i="21"/>
  <c r="I37" i="21"/>
  <c r="J37" i="21" s="1"/>
  <c r="P36" i="21"/>
  <c r="I36" i="21"/>
  <c r="J36" i="21" s="1"/>
  <c r="P35" i="21"/>
  <c r="I35" i="21"/>
  <c r="J35" i="21" s="1"/>
  <c r="P34" i="21"/>
  <c r="I34" i="21"/>
  <c r="J34" i="21" s="1"/>
  <c r="P33" i="21"/>
  <c r="I33" i="21"/>
  <c r="J33" i="21" s="1"/>
  <c r="J28" i="21"/>
  <c r="J27" i="21"/>
  <c r="C17" i="21"/>
  <c r="C16" i="21"/>
  <c r="D34" i="21" s="1"/>
  <c r="C15" i="21"/>
  <c r="C14" i="21"/>
  <c r="AD12" i="21"/>
  <c r="AC12" i="21"/>
  <c r="AB12" i="21"/>
  <c r="AA12" i="21"/>
  <c r="Z12" i="21"/>
  <c r="Y12" i="21"/>
  <c r="X12" i="21"/>
  <c r="W12" i="21"/>
  <c r="V12" i="21"/>
  <c r="U12" i="21"/>
  <c r="T12" i="21"/>
  <c r="S12" i="21"/>
  <c r="D10" i="21"/>
  <c r="B10" i="21"/>
  <c r="C10" i="21" s="1"/>
  <c r="C9" i="21"/>
  <c r="C8" i="21"/>
  <c r="A6" i="21"/>
  <c r="A4" i="21"/>
  <c r="D73" i="20"/>
  <c r="P60" i="20"/>
  <c r="I60" i="20"/>
  <c r="J60" i="20" s="1"/>
  <c r="N60" i="20" s="1"/>
  <c r="O60" i="20" s="1"/>
  <c r="P59" i="20"/>
  <c r="I59" i="20"/>
  <c r="J59" i="20" s="1"/>
  <c r="P58" i="20"/>
  <c r="I58" i="20"/>
  <c r="J58" i="20" s="1"/>
  <c r="P57" i="20"/>
  <c r="I57" i="20"/>
  <c r="J57" i="20" s="1"/>
  <c r="P56" i="20"/>
  <c r="I56" i="20"/>
  <c r="J56" i="20" s="1"/>
  <c r="P55" i="20"/>
  <c r="G55" i="20"/>
  <c r="J55" i="20" s="1"/>
  <c r="D55" i="20"/>
  <c r="L55" i="20" s="1"/>
  <c r="O55" i="20" s="1"/>
  <c r="P54" i="20"/>
  <c r="I54" i="20"/>
  <c r="N54" i="20" s="1"/>
  <c r="O54" i="20" s="1"/>
  <c r="P53" i="20"/>
  <c r="I53" i="20"/>
  <c r="J53" i="20" s="1"/>
  <c r="P52" i="20"/>
  <c r="J52" i="20"/>
  <c r="P51" i="20"/>
  <c r="J51" i="20"/>
  <c r="P50" i="20"/>
  <c r="I50" i="20"/>
  <c r="N50" i="20" s="1"/>
  <c r="O50" i="20" s="1"/>
  <c r="P49" i="20"/>
  <c r="I49" i="20"/>
  <c r="J49" i="20" s="1"/>
  <c r="P48" i="20"/>
  <c r="I48" i="20"/>
  <c r="J48" i="20" s="1"/>
  <c r="P47" i="20"/>
  <c r="I47" i="20"/>
  <c r="J47" i="20" s="1"/>
  <c r="P46" i="20"/>
  <c r="I46" i="20"/>
  <c r="J46" i="20" s="1"/>
  <c r="P45" i="20"/>
  <c r="H45" i="20"/>
  <c r="J45" i="20" s="1"/>
  <c r="P44" i="20"/>
  <c r="H44" i="20"/>
  <c r="J44" i="20" s="1"/>
  <c r="P43" i="20"/>
  <c r="I43" i="20"/>
  <c r="J43" i="20" s="1"/>
  <c r="P42" i="20"/>
  <c r="G42" i="20"/>
  <c r="J42" i="20" s="1"/>
  <c r="D42" i="20"/>
  <c r="L42" i="20" s="1"/>
  <c r="O42" i="20" s="1"/>
  <c r="P41" i="20"/>
  <c r="G41" i="20"/>
  <c r="D41" i="20"/>
  <c r="P40" i="20"/>
  <c r="G40" i="20"/>
  <c r="J40" i="20" s="1"/>
  <c r="D40" i="20"/>
  <c r="P39" i="20"/>
  <c r="I39" i="20"/>
  <c r="J39" i="20" s="1"/>
  <c r="P38" i="20"/>
  <c r="J38" i="20"/>
  <c r="I38" i="20"/>
  <c r="P37" i="20"/>
  <c r="I37" i="20"/>
  <c r="J37" i="20" s="1"/>
  <c r="P36" i="20"/>
  <c r="I36" i="20"/>
  <c r="J36" i="20" s="1"/>
  <c r="P35" i="20"/>
  <c r="I35" i="20"/>
  <c r="J35" i="20" s="1"/>
  <c r="P34" i="20"/>
  <c r="I34" i="20"/>
  <c r="J34" i="20" s="1"/>
  <c r="J29" i="20"/>
  <c r="J28" i="20"/>
  <c r="N26" i="20"/>
  <c r="O26" i="20" s="1"/>
  <c r="J26" i="20"/>
  <c r="C17" i="20"/>
  <c r="D17" i="20" s="1"/>
  <c r="C16" i="20"/>
  <c r="D34" i="20" s="1"/>
  <c r="C15" i="20"/>
  <c r="C14" i="20"/>
  <c r="AD12" i="20"/>
  <c r="AC12" i="20"/>
  <c r="AB12" i="20"/>
  <c r="AA12" i="20"/>
  <c r="Z12" i="20"/>
  <c r="Y12" i="20"/>
  <c r="X12" i="20"/>
  <c r="W12" i="20"/>
  <c r="V12" i="20"/>
  <c r="U12" i="20"/>
  <c r="T12" i="20"/>
  <c r="S12" i="20"/>
  <c r="D10" i="20"/>
  <c r="B10" i="20"/>
  <c r="C10" i="20" s="1"/>
  <c r="C9" i="20"/>
  <c r="C8" i="20"/>
  <c r="A6" i="20"/>
  <c r="A4" i="20"/>
  <c r="P60" i="19"/>
  <c r="I60" i="19"/>
  <c r="J60" i="19" s="1"/>
  <c r="N60" i="19" s="1"/>
  <c r="O60" i="19" s="1"/>
  <c r="P59" i="19"/>
  <c r="I59" i="19"/>
  <c r="J59" i="19" s="1"/>
  <c r="P58" i="19"/>
  <c r="I58" i="19"/>
  <c r="J58" i="19" s="1"/>
  <c r="P57" i="19"/>
  <c r="I57" i="19"/>
  <c r="J57" i="19" s="1"/>
  <c r="P56" i="19"/>
  <c r="I56" i="19"/>
  <c r="J56" i="19" s="1"/>
  <c r="P55" i="19"/>
  <c r="G55" i="19"/>
  <c r="J55" i="19" s="1"/>
  <c r="D55" i="19"/>
  <c r="P54" i="19"/>
  <c r="I54" i="19"/>
  <c r="P53" i="19"/>
  <c r="I53" i="19"/>
  <c r="J53" i="19" s="1"/>
  <c r="P52" i="19"/>
  <c r="P51" i="19"/>
  <c r="P50" i="19"/>
  <c r="I50" i="19"/>
  <c r="N50" i="19" s="1"/>
  <c r="O50" i="19" s="1"/>
  <c r="P49" i="19"/>
  <c r="I49" i="19"/>
  <c r="J49" i="19" s="1"/>
  <c r="P48" i="19"/>
  <c r="I48" i="19"/>
  <c r="J48" i="19" s="1"/>
  <c r="P47" i="19"/>
  <c r="I47" i="19"/>
  <c r="J47" i="19" s="1"/>
  <c r="P46" i="19"/>
  <c r="O46" i="19"/>
  <c r="I46" i="19"/>
  <c r="J46" i="19" s="1"/>
  <c r="P45" i="19"/>
  <c r="H45" i="19"/>
  <c r="J45" i="19" s="1"/>
  <c r="P44" i="19"/>
  <c r="H44" i="19"/>
  <c r="J44" i="19" s="1"/>
  <c r="P43" i="19"/>
  <c r="I43" i="19"/>
  <c r="J43" i="19" s="1"/>
  <c r="P42" i="19"/>
  <c r="G42" i="19"/>
  <c r="J42" i="19" s="1"/>
  <c r="D42" i="19"/>
  <c r="L42" i="19" s="1"/>
  <c r="O42" i="19" s="1"/>
  <c r="P41" i="19"/>
  <c r="G41" i="19"/>
  <c r="D41" i="19"/>
  <c r="P40" i="19"/>
  <c r="G40" i="19"/>
  <c r="J40" i="19" s="1"/>
  <c r="D40" i="19"/>
  <c r="L40" i="19" s="1"/>
  <c r="P39" i="19"/>
  <c r="O39" i="19"/>
  <c r="I39" i="19"/>
  <c r="J39" i="19" s="1"/>
  <c r="P38" i="19"/>
  <c r="I38" i="19"/>
  <c r="J38" i="19" s="1"/>
  <c r="P37" i="19"/>
  <c r="I37" i="19"/>
  <c r="J37" i="19" s="1"/>
  <c r="P36" i="19"/>
  <c r="I36" i="19"/>
  <c r="J36" i="19" s="1"/>
  <c r="P35" i="19"/>
  <c r="I35" i="19"/>
  <c r="J35" i="19" s="1"/>
  <c r="P34" i="19"/>
  <c r="I34" i="19"/>
  <c r="J34" i="19" s="1"/>
  <c r="J29" i="19"/>
  <c r="J28" i="19"/>
  <c r="N26" i="19"/>
  <c r="O26" i="19" s="1"/>
  <c r="J26" i="19"/>
  <c r="C18" i="19"/>
  <c r="D18" i="19" s="1"/>
  <c r="C17" i="19"/>
  <c r="C16" i="19"/>
  <c r="D34" i="19" s="1"/>
  <c r="D51" i="19" s="1"/>
  <c r="C15" i="19"/>
  <c r="C14" i="19"/>
  <c r="I15" i="19" s="1"/>
  <c r="D10" i="19"/>
  <c r="B10" i="19"/>
  <c r="C10" i="19" s="1"/>
  <c r="C9" i="19"/>
  <c r="C8" i="19"/>
  <c r="A6" i="19"/>
  <c r="P53" i="18"/>
  <c r="I53" i="18"/>
  <c r="J53" i="18" s="1"/>
  <c r="N53" i="18" s="1"/>
  <c r="O53" i="18" s="1"/>
  <c r="P52" i="18"/>
  <c r="I52" i="18"/>
  <c r="J52" i="18" s="1"/>
  <c r="P51" i="18"/>
  <c r="I51" i="18"/>
  <c r="J51" i="18" s="1"/>
  <c r="P50" i="18"/>
  <c r="I50" i="18"/>
  <c r="J50" i="18" s="1"/>
  <c r="P49" i="18"/>
  <c r="I49" i="18"/>
  <c r="J49" i="18" s="1"/>
  <c r="P48" i="18"/>
  <c r="G48" i="18"/>
  <c r="J48" i="18" s="1"/>
  <c r="P47" i="18"/>
  <c r="I47" i="18"/>
  <c r="J47" i="18" s="1"/>
  <c r="P46" i="18"/>
  <c r="I46" i="18"/>
  <c r="J46" i="18" s="1"/>
  <c r="P45" i="18"/>
  <c r="J45" i="18"/>
  <c r="P44" i="18"/>
  <c r="I44" i="18"/>
  <c r="N44" i="18" s="1"/>
  <c r="O44" i="18" s="1"/>
  <c r="P43" i="18"/>
  <c r="I43" i="18"/>
  <c r="J43" i="18" s="1"/>
  <c r="P42" i="18"/>
  <c r="I42" i="18"/>
  <c r="J42" i="18" s="1"/>
  <c r="I41" i="18"/>
  <c r="J41" i="18" s="1"/>
  <c r="N41" i="18" s="1"/>
  <c r="O41" i="18" s="1"/>
  <c r="P40" i="18"/>
  <c r="I40" i="18"/>
  <c r="J40" i="18" s="1"/>
  <c r="P39" i="18"/>
  <c r="H39" i="18"/>
  <c r="J39" i="18" s="1"/>
  <c r="P38" i="18"/>
  <c r="I38" i="18"/>
  <c r="J38" i="18" s="1"/>
  <c r="P37" i="18"/>
  <c r="G37" i="18"/>
  <c r="J37" i="18" s="1"/>
  <c r="P36" i="18"/>
  <c r="G36" i="18"/>
  <c r="J36" i="18" s="1"/>
  <c r="P35" i="18"/>
  <c r="G35" i="18"/>
  <c r="J35" i="18" s="1"/>
  <c r="P34" i="18"/>
  <c r="G34" i="18"/>
  <c r="J34" i="18" s="1"/>
  <c r="P33" i="18"/>
  <c r="I33" i="18"/>
  <c r="J33" i="18" s="1"/>
  <c r="P32" i="18"/>
  <c r="I32" i="18"/>
  <c r="J32" i="18" s="1"/>
  <c r="P31" i="18"/>
  <c r="I31" i="18"/>
  <c r="J31" i="18" s="1"/>
  <c r="P30" i="18"/>
  <c r="I30" i="18"/>
  <c r="J30" i="18" s="1"/>
  <c r="P29" i="18"/>
  <c r="I29" i="18"/>
  <c r="J29" i="18" s="1"/>
  <c r="P28" i="18"/>
  <c r="I28" i="18"/>
  <c r="J28" i="18" s="1"/>
  <c r="P27" i="18"/>
  <c r="I27" i="18"/>
  <c r="J27" i="18" s="1"/>
  <c r="P22" i="18"/>
  <c r="I22" i="18"/>
  <c r="J22" i="18" s="1"/>
  <c r="I21" i="18"/>
  <c r="J21" i="18" s="1"/>
  <c r="C17" i="18"/>
  <c r="D36" i="18" s="1"/>
  <c r="C16" i="18"/>
  <c r="D35" i="18" s="1"/>
  <c r="C15" i="18"/>
  <c r="D27" i="18" s="1"/>
  <c r="AD13" i="18"/>
  <c r="AC13" i="18"/>
  <c r="AB13" i="18"/>
  <c r="AA13" i="18"/>
  <c r="Z13" i="18"/>
  <c r="Y13" i="18"/>
  <c r="X13" i="18"/>
  <c r="W13" i="18"/>
  <c r="V13" i="18"/>
  <c r="U13" i="18"/>
  <c r="T13" i="18"/>
  <c r="S13" i="18"/>
  <c r="D11" i="18"/>
  <c r="B11" i="18"/>
  <c r="C11" i="18" s="1"/>
  <c r="C10" i="18"/>
  <c r="C9" i="18"/>
  <c r="A6" i="18"/>
  <c r="A4" i="18"/>
  <c r="P53" i="17"/>
  <c r="I53" i="17"/>
  <c r="J53" i="17" s="1"/>
  <c r="N53" i="17" s="1"/>
  <c r="O53" i="17" s="1"/>
  <c r="P52" i="17"/>
  <c r="I52" i="17"/>
  <c r="J52" i="17" s="1"/>
  <c r="P51" i="17"/>
  <c r="I51" i="17"/>
  <c r="J51" i="17" s="1"/>
  <c r="P50" i="17"/>
  <c r="I50" i="17"/>
  <c r="J50" i="17" s="1"/>
  <c r="P49" i="17"/>
  <c r="I49" i="17"/>
  <c r="J49" i="17" s="1"/>
  <c r="P48" i="17"/>
  <c r="G48" i="17"/>
  <c r="J48" i="17" s="1"/>
  <c r="P47" i="17"/>
  <c r="I47" i="17"/>
  <c r="N47" i="17" s="1"/>
  <c r="O47" i="17" s="1"/>
  <c r="P46" i="17"/>
  <c r="I46" i="17"/>
  <c r="J46" i="17" s="1"/>
  <c r="P45" i="17"/>
  <c r="J45" i="17"/>
  <c r="P44" i="17"/>
  <c r="I44" i="17"/>
  <c r="J44" i="17" s="1"/>
  <c r="P43" i="17"/>
  <c r="I43" i="17"/>
  <c r="J43" i="17" s="1"/>
  <c r="P42" i="17"/>
  <c r="I42" i="17"/>
  <c r="J42" i="17" s="1"/>
  <c r="I41" i="17"/>
  <c r="J41" i="17" s="1"/>
  <c r="N41" i="17" s="1"/>
  <c r="O41" i="17" s="1"/>
  <c r="P40" i="17"/>
  <c r="I40" i="17"/>
  <c r="J40" i="17" s="1"/>
  <c r="P39" i="17"/>
  <c r="H39" i="17"/>
  <c r="J39" i="17" s="1"/>
  <c r="P38" i="17"/>
  <c r="I38" i="17"/>
  <c r="J38" i="17" s="1"/>
  <c r="P37" i="17"/>
  <c r="G37" i="17"/>
  <c r="J37" i="17" s="1"/>
  <c r="P36" i="17"/>
  <c r="G36" i="17"/>
  <c r="J36" i="17" s="1"/>
  <c r="P35" i="17"/>
  <c r="G35" i="17"/>
  <c r="J35" i="17" s="1"/>
  <c r="P34" i="17"/>
  <c r="G34" i="17"/>
  <c r="J34" i="17" s="1"/>
  <c r="P33" i="17"/>
  <c r="I33" i="17"/>
  <c r="J33" i="17" s="1"/>
  <c r="P32" i="17"/>
  <c r="I32" i="17"/>
  <c r="J32" i="17" s="1"/>
  <c r="P31" i="17"/>
  <c r="I31" i="17"/>
  <c r="J31" i="17" s="1"/>
  <c r="P30" i="17"/>
  <c r="I30" i="17"/>
  <c r="J30" i="17" s="1"/>
  <c r="P29" i="17"/>
  <c r="I29" i="17"/>
  <c r="J29" i="17" s="1"/>
  <c r="P28" i="17"/>
  <c r="I28" i="17"/>
  <c r="J28" i="17" s="1"/>
  <c r="P27" i="17"/>
  <c r="I27" i="17"/>
  <c r="J27" i="17" s="1"/>
  <c r="P22" i="17"/>
  <c r="I22" i="17"/>
  <c r="J22" i="17" s="1"/>
  <c r="I21" i="17"/>
  <c r="N21" i="17" s="1"/>
  <c r="O21" i="17" s="1"/>
  <c r="C17" i="17"/>
  <c r="D36" i="17" s="1"/>
  <c r="C16" i="17"/>
  <c r="C15" i="17"/>
  <c r="D39" i="17" s="1"/>
  <c r="AD13" i="17"/>
  <c r="AC13" i="17"/>
  <c r="AB13" i="17"/>
  <c r="AA13" i="17"/>
  <c r="Z13" i="17"/>
  <c r="Y13" i="17"/>
  <c r="X13" i="17"/>
  <c r="W13" i="17"/>
  <c r="V13" i="17"/>
  <c r="U13" i="17"/>
  <c r="T13" i="17"/>
  <c r="S13" i="17"/>
  <c r="D11" i="17"/>
  <c r="B11" i="17"/>
  <c r="C11" i="17" s="1"/>
  <c r="C10" i="17"/>
  <c r="C9" i="17"/>
  <c r="A6" i="17"/>
  <c r="A4" i="17"/>
  <c r="P53" i="16"/>
  <c r="I53" i="16"/>
  <c r="J53" i="16" s="1"/>
  <c r="N53" i="16" s="1"/>
  <c r="O53" i="16" s="1"/>
  <c r="P52" i="16"/>
  <c r="I52" i="16"/>
  <c r="J52" i="16" s="1"/>
  <c r="P51" i="16"/>
  <c r="I51" i="16"/>
  <c r="J51" i="16" s="1"/>
  <c r="P50" i="16"/>
  <c r="I50" i="16"/>
  <c r="J50" i="16" s="1"/>
  <c r="P49" i="16"/>
  <c r="I49" i="16"/>
  <c r="J49" i="16" s="1"/>
  <c r="P48" i="16"/>
  <c r="G48" i="16"/>
  <c r="J48" i="16" s="1"/>
  <c r="P47" i="16"/>
  <c r="I47" i="16"/>
  <c r="J47" i="16" s="1"/>
  <c r="P46" i="16"/>
  <c r="I46" i="16"/>
  <c r="J46" i="16" s="1"/>
  <c r="P45" i="16"/>
  <c r="J45" i="16"/>
  <c r="P44" i="16"/>
  <c r="I44" i="16"/>
  <c r="N44" i="16" s="1"/>
  <c r="O44" i="16" s="1"/>
  <c r="P43" i="16"/>
  <c r="I43" i="16"/>
  <c r="J43" i="16" s="1"/>
  <c r="P42" i="16"/>
  <c r="I42" i="16"/>
  <c r="J42" i="16" s="1"/>
  <c r="I41" i="16"/>
  <c r="J41" i="16" s="1"/>
  <c r="N41" i="16" s="1"/>
  <c r="O41" i="16" s="1"/>
  <c r="P40" i="16"/>
  <c r="I40" i="16"/>
  <c r="J40" i="16" s="1"/>
  <c r="P39" i="16"/>
  <c r="H39" i="16"/>
  <c r="J39" i="16" s="1"/>
  <c r="P38" i="16"/>
  <c r="I38" i="16"/>
  <c r="J38" i="16" s="1"/>
  <c r="P37" i="16"/>
  <c r="G37" i="16"/>
  <c r="J37" i="16" s="1"/>
  <c r="P36" i="16"/>
  <c r="G36" i="16"/>
  <c r="J36" i="16" s="1"/>
  <c r="P35" i="16"/>
  <c r="G35" i="16"/>
  <c r="J35" i="16" s="1"/>
  <c r="P34" i="16"/>
  <c r="G34" i="16"/>
  <c r="J34" i="16" s="1"/>
  <c r="D34" i="16"/>
  <c r="P33" i="16"/>
  <c r="I33" i="16"/>
  <c r="J33" i="16" s="1"/>
  <c r="P32" i="16"/>
  <c r="I32" i="16"/>
  <c r="J32" i="16" s="1"/>
  <c r="P31" i="16"/>
  <c r="I31" i="16"/>
  <c r="J31" i="16" s="1"/>
  <c r="P30" i="16"/>
  <c r="I30" i="16"/>
  <c r="J30" i="16" s="1"/>
  <c r="P29" i="16"/>
  <c r="I29" i="16"/>
  <c r="J29" i="16" s="1"/>
  <c r="P28" i="16"/>
  <c r="I28" i="16"/>
  <c r="J28" i="16" s="1"/>
  <c r="P27" i="16"/>
  <c r="I27" i="16"/>
  <c r="J27" i="16" s="1"/>
  <c r="P22" i="16"/>
  <c r="I22" i="16"/>
  <c r="J22" i="16" s="1"/>
  <c r="I21" i="16"/>
  <c r="J21" i="16" s="1"/>
  <c r="C17" i="16"/>
  <c r="D36" i="16" s="1"/>
  <c r="C16" i="16"/>
  <c r="D48" i="16" s="1"/>
  <c r="C15" i="16"/>
  <c r="D30" i="16" s="1"/>
  <c r="AD13" i="16"/>
  <c r="AC13" i="16"/>
  <c r="AB13" i="16"/>
  <c r="AA13" i="16"/>
  <c r="Z13" i="16"/>
  <c r="Y13" i="16"/>
  <c r="X13" i="16"/>
  <c r="W13" i="16"/>
  <c r="V13" i="16"/>
  <c r="U13" i="16"/>
  <c r="T13" i="16"/>
  <c r="S13" i="16"/>
  <c r="D11" i="16"/>
  <c r="B11" i="16"/>
  <c r="C11" i="16" s="1"/>
  <c r="C10" i="16"/>
  <c r="C9" i="16"/>
  <c r="A6" i="16"/>
  <c r="A4" i="16"/>
  <c r="D66" i="15"/>
  <c r="P53" i="15"/>
  <c r="I53" i="15"/>
  <c r="J53" i="15" s="1"/>
  <c r="N53" i="15" s="1"/>
  <c r="O53" i="15" s="1"/>
  <c r="P52" i="15"/>
  <c r="I52" i="15"/>
  <c r="J52" i="15" s="1"/>
  <c r="P51" i="15"/>
  <c r="I51" i="15"/>
  <c r="J51" i="15" s="1"/>
  <c r="P50" i="15"/>
  <c r="I50" i="15"/>
  <c r="J50" i="15" s="1"/>
  <c r="P49" i="15"/>
  <c r="I49" i="15"/>
  <c r="J49" i="15" s="1"/>
  <c r="P48" i="15"/>
  <c r="G48" i="15"/>
  <c r="J48" i="15" s="1"/>
  <c r="D48" i="15"/>
  <c r="P47" i="15"/>
  <c r="I47" i="15"/>
  <c r="J47" i="15" s="1"/>
  <c r="P46" i="15"/>
  <c r="I46" i="15"/>
  <c r="J46" i="15" s="1"/>
  <c r="P45" i="15"/>
  <c r="J45" i="15"/>
  <c r="P44" i="15"/>
  <c r="J44" i="15"/>
  <c r="P43" i="15"/>
  <c r="I43" i="15"/>
  <c r="N43" i="15" s="1"/>
  <c r="O43" i="15" s="1"/>
  <c r="P42" i="15"/>
  <c r="I42" i="15"/>
  <c r="J42" i="15" s="1"/>
  <c r="P41" i="15"/>
  <c r="I41" i="15"/>
  <c r="J41" i="15" s="1"/>
  <c r="P40" i="15"/>
  <c r="I40" i="15"/>
  <c r="J40" i="15" s="1"/>
  <c r="P39" i="15"/>
  <c r="H39" i="15"/>
  <c r="J39" i="15" s="1"/>
  <c r="P38" i="15"/>
  <c r="I38" i="15"/>
  <c r="J38" i="15" s="1"/>
  <c r="P37" i="15"/>
  <c r="G37" i="15"/>
  <c r="J37" i="15" s="1"/>
  <c r="D37" i="15"/>
  <c r="L37" i="15" s="1"/>
  <c r="O37" i="15" s="1"/>
  <c r="P36" i="15"/>
  <c r="G36" i="15"/>
  <c r="J36" i="15" s="1"/>
  <c r="D36" i="15"/>
  <c r="L36" i="15" s="1"/>
  <c r="O36" i="15" s="1"/>
  <c r="P35" i="15"/>
  <c r="G35" i="15"/>
  <c r="D35" i="15"/>
  <c r="P34" i="15"/>
  <c r="I34" i="15"/>
  <c r="J34" i="15" s="1"/>
  <c r="P33" i="15"/>
  <c r="I33" i="15"/>
  <c r="J33" i="15" s="1"/>
  <c r="P32" i="15"/>
  <c r="I32" i="15"/>
  <c r="J32" i="15" s="1"/>
  <c r="P31" i="15"/>
  <c r="I31" i="15"/>
  <c r="J31" i="15" s="1"/>
  <c r="P30" i="15"/>
  <c r="I30" i="15"/>
  <c r="J30" i="15" s="1"/>
  <c r="P29" i="15"/>
  <c r="I29" i="15"/>
  <c r="J29" i="15" s="1"/>
  <c r="J24" i="15"/>
  <c r="N23" i="15"/>
  <c r="O23" i="15" s="1"/>
  <c r="J23" i="15"/>
  <c r="C16" i="15"/>
  <c r="D38" i="15" s="1"/>
  <c r="C15" i="15"/>
  <c r="C14" i="15"/>
  <c r="AD12" i="15"/>
  <c r="AC12" i="15"/>
  <c r="AB12" i="15"/>
  <c r="AA12" i="15"/>
  <c r="Z12" i="15"/>
  <c r="Y12" i="15"/>
  <c r="X12" i="15"/>
  <c r="W12" i="15"/>
  <c r="V12" i="15"/>
  <c r="U12" i="15"/>
  <c r="T12" i="15"/>
  <c r="S12" i="15"/>
  <c r="D10" i="15"/>
  <c r="B10" i="15"/>
  <c r="C10" i="15" s="1"/>
  <c r="C9" i="15"/>
  <c r="C8" i="15"/>
  <c r="A6" i="15"/>
  <c r="A4" i="15"/>
  <c r="D66" i="14"/>
  <c r="P53" i="14"/>
  <c r="I53" i="14"/>
  <c r="J53" i="14" s="1"/>
  <c r="N53" i="14" s="1"/>
  <c r="O53" i="14" s="1"/>
  <c r="P52" i="14"/>
  <c r="I52" i="14"/>
  <c r="J52" i="14" s="1"/>
  <c r="P51" i="14"/>
  <c r="I51" i="14"/>
  <c r="J51" i="14" s="1"/>
  <c r="P50" i="14"/>
  <c r="I50" i="14"/>
  <c r="J50" i="14" s="1"/>
  <c r="P49" i="14"/>
  <c r="I49" i="14"/>
  <c r="J49" i="14" s="1"/>
  <c r="P48" i="14"/>
  <c r="G48" i="14"/>
  <c r="D48" i="14"/>
  <c r="P47" i="14"/>
  <c r="I47" i="14"/>
  <c r="J47" i="14" s="1"/>
  <c r="P46" i="14"/>
  <c r="I46" i="14"/>
  <c r="J46" i="14" s="1"/>
  <c r="P45" i="14"/>
  <c r="J45" i="14"/>
  <c r="P44" i="14"/>
  <c r="J44" i="14"/>
  <c r="P43" i="14"/>
  <c r="I43" i="14"/>
  <c r="N43" i="14" s="1"/>
  <c r="O43" i="14" s="1"/>
  <c r="P42" i="14"/>
  <c r="I42" i="14"/>
  <c r="J42" i="14" s="1"/>
  <c r="P41" i="14"/>
  <c r="I41" i="14"/>
  <c r="J41" i="14" s="1"/>
  <c r="P40" i="14"/>
  <c r="I40" i="14"/>
  <c r="J40" i="14" s="1"/>
  <c r="P39" i="14"/>
  <c r="H39" i="14"/>
  <c r="J39" i="14" s="1"/>
  <c r="P38" i="14"/>
  <c r="I38" i="14"/>
  <c r="J38" i="14" s="1"/>
  <c r="P37" i="14"/>
  <c r="G37" i="14"/>
  <c r="J37" i="14" s="1"/>
  <c r="D37" i="14"/>
  <c r="P36" i="14"/>
  <c r="G36" i="14"/>
  <c r="J36" i="14" s="1"/>
  <c r="D36" i="14"/>
  <c r="L36" i="14" s="1"/>
  <c r="P35" i="14"/>
  <c r="G35" i="14"/>
  <c r="J35" i="14" s="1"/>
  <c r="D35" i="14"/>
  <c r="L35" i="14" s="1"/>
  <c r="O35" i="14" s="1"/>
  <c r="P34" i="14"/>
  <c r="I34" i="14"/>
  <c r="J34" i="14" s="1"/>
  <c r="P33" i="14"/>
  <c r="I33" i="14"/>
  <c r="J33" i="14" s="1"/>
  <c r="P32" i="14"/>
  <c r="I32" i="14"/>
  <c r="J32" i="14" s="1"/>
  <c r="P31" i="14"/>
  <c r="I31" i="14"/>
  <c r="J31" i="14" s="1"/>
  <c r="P30" i="14"/>
  <c r="I30" i="14"/>
  <c r="J30" i="14" s="1"/>
  <c r="P29" i="14"/>
  <c r="I29" i="14"/>
  <c r="J29" i="14" s="1"/>
  <c r="J24" i="14"/>
  <c r="N23" i="14"/>
  <c r="J23" i="14"/>
  <c r="C16" i="14"/>
  <c r="D38" i="14" s="1"/>
  <c r="N38" i="14" s="1"/>
  <c r="O38" i="14" s="1"/>
  <c r="C15" i="14"/>
  <c r="C14" i="14"/>
  <c r="AD12" i="14"/>
  <c r="AC12" i="14"/>
  <c r="AB12" i="14"/>
  <c r="AA12" i="14"/>
  <c r="Z12" i="14"/>
  <c r="Y12" i="14"/>
  <c r="X12" i="14"/>
  <c r="W12" i="14"/>
  <c r="V12" i="14"/>
  <c r="U12" i="14"/>
  <c r="T12" i="14"/>
  <c r="S12" i="14"/>
  <c r="D10" i="14"/>
  <c r="B10" i="14"/>
  <c r="C10" i="14" s="1"/>
  <c r="C9" i="14"/>
  <c r="C8" i="14"/>
  <c r="A6" i="14"/>
  <c r="A4" i="14"/>
  <c r="P53" i="13"/>
  <c r="I53" i="13"/>
  <c r="J53" i="13" s="1"/>
  <c r="N53" i="13" s="1"/>
  <c r="O53" i="13" s="1"/>
  <c r="P52" i="13"/>
  <c r="I52" i="13"/>
  <c r="J52" i="13" s="1"/>
  <c r="P51" i="13"/>
  <c r="I51" i="13"/>
  <c r="J51" i="13" s="1"/>
  <c r="P50" i="13"/>
  <c r="I50" i="13"/>
  <c r="J50" i="13" s="1"/>
  <c r="P49" i="13"/>
  <c r="I49" i="13"/>
  <c r="J49" i="13" s="1"/>
  <c r="P48" i="13"/>
  <c r="G48" i="13"/>
  <c r="J48" i="13" s="1"/>
  <c r="P47" i="13"/>
  <c r="I47" i="13"/>
  <c r="N47" i="13" s="1"/>
  <c r="O47" i="13" s="1"/>
  <c r="P46" i="13"/>
  <c r="I46" i="13"/>
  <c r="J46" i="13" s="1"/>
  <c r="P45" i="13"/>
  <c r="J45" i="13"/>
  <c r="P44" i="13"/>
  <c r="I44" i="13"/>
  <c r="N44" i="13" s="1"/>
  <c r="O44" i="13" s="1"/>
  <c r="P43" i="13"/>
  <c r="I43" i="13"/>
  <c r="J43" i="13" s="1"/>
  <c r="P42" i="13"/>
  <c r="I42" i="13"/>
  <c r="J42" i="13" s="1"/>
  <c r="I41" i="13"/>
  <c r="J41" i="13" s="1"/>
  <c r="N41" i="13" s="1"/>
  <c r="O41" i="13" s="1"/>
  <c r="P40" i="13"/>
  <c r="I40" i="13"/>
  <c r="J40" i="13" s="1"/>
  <c r="P39" i="13"/>
  <c r="H39" i="13"/>
  <c r="J39" i="13" s="1"/>
  <c r="P38" i="13"/>
  <c r="I38" i="13"/>
  <c r="J38" i="13" s="1"/>
  <c r="P37" i="13"/>
  <c r="G37" i="13"/>
  <c r="J37" i="13" s="1"/>
  <c r="P36" i="13"/>
  <c r="G36" i="13"/>
  <c r="J36" i="13" s="1"/>
  <c r="P35" i="13"/>
  <c r="G35" i="13"/>
  <c r="J35" i="13" s="1"/>
  <c r="P34" i="13"/>
  <c r="G34" i="13"/>
  <c r="J34" i="13" s="1"/>
  <c r="P33" i="13"/>
  <c r="I33" i="13"/>
  <c r="J33" i="13" s="1"/>
  <c r="P32" i="13"/>
  <c r="I32" i="13"/>
  <c r="J32" i="13" s="1"/>
  <c r="P31" i="13"/>
  <c r="I31" i="13"/>
  <c r="J31" i="13" s="1"/>
  <c r="P30" i="13"/>
  <c r="I30" i="13"/>
  <c r="J30" i="13" s="1"/>
  <c r="P29" i="13"/>
  <c r="I29" i="13"/>
  <c r="J29" i="13" s="1"/>
  <c r="P28" i="13"/>
  <c r="I28" i="13"/>
  <c r="J28" i="13" s="1"/>
  <c r="P27" i="13"/>
  <c r="I27" i="13"/>
  <c r="J27" i="13" s="1"/>
  <c r="J22" i="13"/>
  <c r="N21" i="13"/>
  <c r="J21" i="13"/>
  <c r="C17" i="13"/>
  <c r="C16" i="13"/>
  <c r="D35" i="13" s="1"/>
  <c r="C15" i="13"/>
  <c r="AD13" i="13"/>
  <c r="AC13" i="13"/>
  <c r="AB13" i="13"/>
  <c r="AA13" i="13"/>
  <c r="Z13" i="13"/>
  <c r="Y13" i="13"/>
  <c r="X13" i="13"/>
  <c r="W13" i="13"/>
  <c r="V13" i="13"/>
  <c r="U13" i="13"/>
  <c r="T13" i="13"/>
  <c r="S13" i="13"/>
  <c r="D11" i="13"/>
  <c r="B11" i="13"/>
  <c r="C11" i="13" s="1"/>
  <c r="C10" i="13"/>
  <c r="C9" i="13"/>
  <c r="A6" i="13"/>
  <c r="A4" i="13"/>
  <c r="P51" i="12"/>
  <c r="I51" i="12"/>
  <c r="J51" i="12" s="1"/>
  <c r="N51" i="12" s="1"/>
  <c r="O51" i="12" s="1"/>
  <c r="P50" i="12"/>
  <c r="I50" i="12"/>
  <c r="J50" i="12" s="1"/>
  <c r="D50" i="12"/>
  <c r="N50" i="12" s="1"/>
  <c r="O50" i="12" s="1"/>
  <c r="P49" i="12"/>
  <c r="I49" i="12"/>
  <c r="J49" i="12" s="1"/>
  <c r="P48" i="12"/>
  <c r="I48" i="12"/>
  <c r="J48" i="12" s="1"/>
  <c r="P47" i="12"/>
  <c r="I47" i="12"/>
  <c r="J47" i="12" s="1"/>
  <c r="P46" i="12"/>
  <c r="G46" i="12"/>
  <c r="D46" i="12"/>
  <c r="P45" i="12"/>
  <c r="N45" i="12"/>
  <c r="O45" i="12" s="1"/>
  <c r="I45" i="12"/>
  <c r="J45" i="12" s="1"/>
  <c r="P44" i="12"/>
  <c r="I44" i="12"/>
  <c r="J44" i="12" s="1"/>
  <c r="P43" i="12"/>
  <c r="J43" i="12"/>
  <c r="P42" i="12"/>
  <c r="J42" i="12"/>
  <c r="P41" i="12"/>
  <c r="I41" i="12"/>
  <c r="N41" i="12" s="1"/>
  <c r="O41" i="12" s="1"/>
  <c r="P40" i="12"/>
  <c r="I40" i="12"/>
  <c r="J40" i="12" s="1"/>
  <c r="P39" i="12"/>
  <c r="I39" i="12"/>
  <c r="J39" i="12" s="1"/>
  <c r="P38" i="12"/>
  <c r="I38" i="12"/>
  <c r="J38" i="12" s="1"/>
  <c r="N38" i="12" s="1"/>
  <c r="O38" i="12" s="1"/>
  <c r="P37" i="12"/>
  <c r="I37" i="12"/>
  <c r="J37" i="12" s="1"/>
  <c r="P36" i="12"/>
  <c r="H36" i="12"/>
  <c r="J36" i="12" s="1"/>
  <c r="P35" i="12"/>
  <c r="I35" i="12"/>
  <c r="J35" i="12" s="1"/>
  <c r="P34" i="12"/>
  <c r="G34" i="12"/>
  <c r="D34" i="12"/>
  <c r="P33" i="12"/>
  <c r="G33" i="12"/>
  <c r="J33" i="12" s="1"/>
  <c r="D33" i="12"/>
  <c r="L33" i="12" s="1"/>
  <c r="O33" i="12" s="1"/>
  <c r="P32" i="12"/>
  <c r="G32" i="12"/>
  <c r="D32" i="12"/>
  <c r="P31" i="12"/>
  <c r="G31" i="12"/>
  <c r="J31" i="12" s="1"/>
  <c r="D31" i="12"/>
  <c r="P30" i="12"/>
  <c r="I30" i="12"/>
  <c r="J30" i="12" s="1"/>
  <c r="P29" i="12"/>
  <c r="I29" i="12"/>
  <c r="J29" i="12" s="1"/>
  <c r="P28" i="12"/>
  <c r="I28" i="12"/>
  <c r="J28" i="12" s="1"/>
  <c r="P27" i="12"/>
  <c r="I27" i="12"/>
  <c r="J27" i="12" s="1"/>
  <c r="P26" i="12"/>
  <c r="I26" i="12"/>
  <c r="J26" i="12" s="1"/>
  <c r="P25" i="12"/>
  <c r="I25" i="12"/>
  <c r="J25" i="12" s="1"/>
  <c r="J20" i="12"/>
  <c r="N19" i="12"/>
  <c r="J19" i="12"/>
  <c r="C15" i="12"/>
  <c r="AD13" i="12"/>
  <c r="AC13" i="12"/>
  <c r="AB13" i="12"/>
  <c r="AA13" i="12"/>
  <c r="Z13" i="12"/>
  <c r="Y13" i="12"/>
  <c r="X13" i="12"/>
  <c r="W13" i="12"/>
  <c r="V13" i="12"/>
  <c r="U13" i="12"/>
  <c r="T13" i="12"/>
  <c r="S13" i="12"/>
  <c r="D11" i="12"/>
  <c r="B11" i="12"/>
  <c r="C11" i="12" s="1"/>
  <c r="C10" i="12"/>
  <c r="C9" i="12"/>
  <c r="A5" i="12"/>
  <c r="A4" i="12"/>
  <c r="P53" i="11"/>
  <c r="I53" i="11"/>
  <c r="J53" i="11" s="1"/>
  <c r="N53" i="11" s="1"/>
  <c r="O53" i="11" s="1"/>
  <c r="P52" i="11"/>
  <c r="I52" i="11"/>
  <c r="J52" i="11" s="1"/>
  <c r="P51" i="11"/>
  <c r="I51" i="11"/>
  <c r="J51" i="11" s="1"/>
  <c r="P50" i="11"/>
  <c r="I50" i="11"/>
  <c r="J50" i="11" s="1"/>
  <c r="P49" i="11"/>
  <c r="I49" i="11"/>
  <c r="J49" i="11" s="1"/>
  <c r="P48" i="11"/>
  <c r="G48" i="11"/>
  <c r="J48" i="11" s="1"/>
  <c r="P47" i="11"/>
  <c r="I47" i="11"/>
  <c r="N47" i="11" s="1"/>
  <c r="O47" i="11" s="1"/>
  <c r="P46" i="11"/>
  <c r="I46" i="11"/>
  <c r="J46" i="11" s="1"/>
  <c r="P45" i="11"/>
  <c r="J45" i="11"/>
  <c r="P44" i="11"/>
  <c r="I44" i="11"/>
  <c r="N44" i="11" s="1"/>
  <c r="O44" i="11" s="1"/>
  <c r="P43" i="11"/>
  <c r="I43" i="11"/>
  <c r="J43" i="11" s="1"/>
  <c r="P42" i="11"/>
  <c r="I42" i="11"/>
  <c r="J42" i="11" s="1"/>
  <c r="I41" i="11"/>
  <c r="J41" i="11" s="1"/>
  <c r="N41" i="11" s="1"/>
  <c r="O41" i="11" s="1"/>
  <c r="P40" i="11"/>
  <c r="I40" i="11"/>
  <c r="J40" i="11" s="1"/>
  <c r="P39" i="11"/>
  <c r="H39" i="11"/>
  <c r="J39" i="11" s="1"/>
  <c r="P38" i="11"/>
  <c r="I38" i="11"/>
  <c r="J38" i="11" s="1"/>
  <c r="P37" i="11"/>
  <c r="G37" i="11"/>
  <c r="J37" i="11" s="1"/>
  <c r="P36" i="11"/>
  <c r="G36" i="11"/>
  <c r="J36" i="11" s="1"/>
  <c r="P35" i="11"/>
  <c r="G35" i="11"/>
  <c r="J35" i="11" s="1"/>
  <c r="P34" i="11"/>
  <c r="G34" i="11"/>
  <c r="P33" i="11"/>
  <c r="I33" i="11"/>
  <c r="J33" i="11" s="1"/>
  <c r="P32" i="11"/>
  <c r="I32" i="11"/>
  <c r="J32" i="11" s="1"/>
  <c r="P31" i="11"/>
  <c r="I31" i="11"/>
  <c r="J31" i="11" s="1"/>
  <c r="P30" i="11"/>
  <c r="I30" i="11"/>
  <c r="J30" i="11" s="1"/>
  <c r="P29" i="11"/>
  <c r="I29" i="11"/>
  <c r="J29" i="11" s="1"/>
  <c r="P28" i="11"/>
  <c r="I28" i="11"/>
  <c r="J28" i="11" s="1"/>
  <c r="P27" i="11"/>
  <c r="I27" i="11"/>
  <c r="J27" i="11" s="1"/>
  <c r="J22" i="11"/>
  <c r="N21" i="11"/>
  <c r="J21" i="11"/>
  <c r="C17" i="11"/>
  <c r="D36" i="11" s="1"/>
  <c r="C16" i="11"/>
  <c r="D34" i="11" s="1"/>
  <c r="C15" i="11"/>
  <c r="D29" i="11" s="1"/>
  <c r="AD13" i="11"/>
  <c r="AC13" i="11"/>
  <c r="AB13" i="11"/>
  <c r="AA13" i="11"/>
  <c r="Z13" i="11"/>
  <c r="Y13" i="11"/>
  <c r="X13" i="11"/>
  <c r="W13" i="11"/>
  <c r="V13" i="11"/>
  <c r="U13" i="11"/>
  <c r="T13" i="11"/>
  <c r="S13" i="11"/>
  <c r="D11" i="11"/>
  <c r="B11" i="11"/>
  <c r="C11" i="11" s="1"/>
  <c r="C10" i="11"/>
  <c r="C9" i="11"/>
  <c r="A6" i="11"/>
  <c r="A4" i="11"/>
  <c r="P52" i="10"/>
  <c r="I52" i="10"/>
  <c r="J52" i="10" s="1"/>
  <c r="N52" i="10" s="1"/>
  <c r="O52" i="10" s="1"/>
  <c r="P51" i="10"/>
  <c r="I51" i="10"/>
  <c r="J51" i="10" s="1"/>
  <c r="P50" i="10"/>
  <c r="I50" i="10"/>
  <c r="J50" i="10" s="1"/>
  <c r="P49" i="10"/>
  <c r="I49" i="10"/>
  <c r="J49" i="10" s="1"/>
  <c r="P48" i="10"/>
  <c r="I48" i="10"/>
  <c r="J48" i="10" s="1"/>
  <c r="P47" i="10"/>
  <c r="G47" i="10"/>
  <c r="D47" i="10"/>
  <c r="P46" i="10"/>
  <c r="I46" i="10"/>
  <c r="N46" i="10" s="1"/>
  <c r="O46" i="10" s="1"/>
  <c r="P45" i="10"/>
  <c r="I45" i="10"/>
  <c r="J45" i="10" s="1"/>
  <c r="P44" i="10"/>
  <c r="J44" i="10"/>
  <c r="P43" i="10"/>
  <c r="I43" i="10"/>
  <c r="N43" i="10" s="1"/>
  <c r="O43" i="10" s="1"/>
  <c r="P42" i="10"/>
  <c r="I42" i="10"/>
  <c r="J42" i="10" s="1"/>
  <c r="P41" i="10"/>
  <c r="I41" i="10"/>
  <c r="J41" i="10" s="1"/>
  <c r="P40" i="10"/>
  <c r="I40" i="10"/>
  <c r="J40" i="10" s="1"/>
  <c r="N40" i="10" s="1"/>
  <c r="O40" i="10" s="1"/>
  <c r="P39" i="10"/>
  <c r="I39" i="10"/>
  <c r="J39" i="10" s="1"/>
  <c r="P38" i="10"/>
  <c r="H38" i="10"/>
  <c r="J38" i="10" s="1"/>
  <c r="P37" i="10"/>
  <c r="I37" i="10"/>
  <c r="J37" i="10" s="1"/>
  <c r="P36" i="10"/>
  <c r="G36" i="10"/>
  <c r="J36" i="10" s="1"/>
  <c r="D36" i="10"/>
  <c r="P35" i="10"/>
  <c r="G35" i="10"/>
  <c r="J35" i="10" s="1"/>
  <c r="D35" i="10"/>
  <c r="P34" i="10"/>
  <c r="G34" i="10"/>
  <c r="J34" i="10" s="1"/>
  <c r="D34" i="10"/>
  <c r="P33" i="10"/>
  <c r="I33" i="10"/>
  <c r="J33" i="10" s="1"/>
  <c r="P32" i="10"/>
  <c r="I32" i="10"/>
  <c r="J32" i="10" s="1"/>
  <c r="P31" i="10"/>
  <c r="I31" i="10"/>
  <c r="J31" i="10" s="1"/>
  <c r="P30" i="10"/>
  <c r="I30" i="10"/>
  <c r="J30" i="10" s="1"/>
  <c r="P29" i="10"/>
  <c r="I29" i="10"/>
  <c r="J29" i="10" s="1"/>
  <c r="P28" i="10"/>
  <c r="I28" i="10"/>
  <c r="J28" i="10" s="1"/>
  <c r="P27" i="10"/>
  <c r="I27" i="10"/>
  <c r="J27" i="10" s="1"/>
  <c r="J22" i="10"/>
  <c r="N21" i="10"/>
  <c r="O21" i="10" s="1"/>
  <c r="J21" i="10"/>
  <c r="C15" i="10"/>
  <c r="D49" i="10" s="1"/>
  <c r="AD13" i="10"/>
  <c r="AC13" i="10"/>
  <c r="AB13" i="10"/>
  <c r="AA13" i="10"/>
  <c r="Z13" i="10"/>
  <c r="Y13" i="10"/>
  <c r="X13" i="10"/>
  <c r="W13" i="10"/>
  <c r="V13" i="10"/>
  <c r="U13" i="10"/>
  <c r="T13" i="10"/>
  <c r="S13" i="10"/>
  <c r="D11" i="10"/>
  <c r="B11" i="10"/>
  <c r="C11" i="10" s="1"/>
  <c r="C10" i="10"/>
  <c r="C9" i="10"/>
  <c r="A6" i="10"/>
  <c r="A4" i="10"/>
  <c r="P56" i="9"/>
  <c r="I56" i="9"/>
  <c r="J56" i="9" s="1"/>
  <c r="N56" i="9" s="1"/>
  <c r="O56" i="9" s="1"/>
  <c r="P55" i="9"/>
  <c r="I55" i="9"/>
  <c r="J55" i="9" s="1"/>
  <c r="P54" i="9"/>
  <c r="I54" i="9"/>
  <c r="J54" i="9" s="1"/>
  <c r="N54" i="9" s="1"/>
  <c r="O54" i="9" s="1"/>
  <c r="P53" i="9"/>
  <c r="I53" i="9"/>
  <c r="J53" i="9" s="1"/>
  <c r="P52" i="9"/>
  <c r="G52" i="9"/>
  <c r="J52" i="9" s="1"/>
  <c r="D52" i="9"/>
  <c r="L52" i="9" s="1"/>
  <c r="O52" i="9" s="1"/>
  <c r="P51" i="9"/>
  <c r="I51" i="9"/>
  <c r="N51" i="9" s="1"/>
  <c r="O51" i="9" s="1"/>
  <c r="P50" i="9"/>
  <c r="I50" i="9"/>
  <c r="J50" i="9" s="1"/>
  <c r="P49" i="9"/>
  <c r="J49" i="9"/>
  <c r="P48" i="9"/>
  <c r="I48" i="9"/>
  <c r="N48" i="9" s="1"/>
  <c r="O48" i="9" s="1"/>
  <c r="P47" i="9"/>
  <c r="I47" i="9"/>
  <c r="J47" i="9" s="1"/>
  <c r="P46" i="9"/>
  <c r="I46" i="9"/>
  <c r="J46" i="9" s="1"/>
  <c r="P45" i="9"/>
  <c r="I45" i="9"/>
  <c r="J45" i="9" s="1"/>
  <c r="P44" i="9"/>
  <c r="I44" i="9"/>
  <c r="J44" i="9" s="1"/>
  <c r="P43" i="9"/>
  <c r="H43" i="9"/>
  <c r="J43" i="9" s="1"/>
  <c r="P42" i="9"/>
  <c r="I42" i="9"/>
  <c r="J42" i="9" s="1"/>
  <c r="N42" i="9" s="1"/>
  <c r="O42" i="9" s="1"/>
  <c r="P41" i="9"/>
  <c r="G41" i="9"/>
  <c r="J41" i="9" s="1"/>
  <c r="D41" i="9"/>
  <c r="P40" i="9"/>
  <c r="G40" i="9"/>
  <c r="J40" i="9" s="1"/>
  <c r="D40" i="9"/>
  <c r="L40" i="9" s="1"/>
  <c r="O40" i="9" s="1"/>
  <c r="P39" i="9"/>
  <c r="G39" i="9"/>
  <c r="J39" i="9" s="1"/>
  <c r="D39" i="9"/>
  <c r="P38" i="9"/>
  <c r="I38" i="9"/>
  <c r="J38" i="9" s="1"/>
  <c r="P37" i="9"/>
  <c r="I37" i="9"/>
  <c r="J37" i="9" s="1"/>
  <c r="P36" i="9"/>
  <c r="I36" i="9"/>
  <c r="J36" i="9" s="1"/>
  <c r="P35" i="9"/>
  <c r="I35" i="9"/>
  <c r="J35" i="9" s="1"/>
  <c r="P34" i="9"/>
  <c r="I34" i="9"/>
  <c r="J34" i="9" s="1"/>
  <c r="P33" i="9"/>
  <c r="I33" i="9"/>
  <c r="J33" i="9" s="1"/>
  <c r="P32" i="9"/>
  <c r="I32" i="9"/>
  <c r="J32" i="9" s="1"/>
  <c r="J27" i="9"/>
  <c r="J26" i="9"/>
  <c r="N25" i="9"/>
  <c r="O25" i="9" s="1"/>
  <c r="J25" i="9"/>
  <c r="D18" i="9"/>
  <c r="D27" i="9" s="1"/>
  <c r="N27" i="9" s="1"/>
  <c r="O27" i="9" s="1"/>
  <c r="D17" i="9"/>
  <c r="D43" i="9" s="1"/>
  <c r="D11" i="9"/>
  <c r="B11" i="9"/>
  <c r="C11" i="9" s="1"/>
  <c r="C10" i="9"/>
  <c r="C9" i="9"/>
  <c r="A6" i="9"/>
  <c r="A4" i="9"/>
  <c r="P50" i="8"/>
  <c r="I50" i="8"/>
  <c r="J50" i="8" s="1"/>
  <c r="N50" i="8" s="1"/>
  <c r="O50" i="8" s="1"/>
  <c r="P49" i="8"/>
  <c r="I49" i="8"/>
  <c r="J49" i="8" s="1"/>
  <c r="P48" i="8"/>
  <c r="I48" i="8"/>
  <c r="J48" i="8" s="1"/>
  <c r="N48" i="8" s="1"/>
  <c r="O48" i="8" s="1"/>
  <c r="P47" i="8"/>
  <c r="I47" i="8"/>
  <c r="J47" i="8" s="1"/>
  <c r="P46" i="8"/>
  <c r="G46" i="8"/>
  <c r="J46" i="8" s="1"/>
  <c r="D46" i="8"/>
  <c r="P45" i="8"/>
  <c r="I45" i="8"/>
  <c r="P44" i="8"/>
  <c r="I44" i="8"/>
  <c r="J44" i="8" s="1"/>
  <c r="P43" i="8"/>
  <c r="J43" i="8"/>
  <c r="P42" i="8"/>
  <c r="I42" i="8"/>
  <c r="J42" i="8" s="1"/>
  <c r="P41" i="8"/>
  <c r="I41" i="8"/>
  <c r="J41" i="8" s="1"/>
  <c r="P40" i="8"/>
  <c r="I40" i="8"/>
  <c r="J40" i="8" s="1"/>
  <c r="P39" i="8"/>
  <c r="I39" i="8"/>
  <c r="J39" i="8" s="1"/>
  <c r="P38" i="8"/>
  <c r="I38" i="8"/>
  <c r="J38" i="8" s="1"/>
  <c r="P37" i="8"/>
  <c r="H37" i="8"/>
  <c r="J37" i="8" s="1"/>
  <c r="P36" i="8"/>
  <c r="I36" i="8"/>
  <c r="J36" i="8" s="1"/>
  <c r="N36" i="8" s="1"/>
  <c r="O36" i="8" s="1"/>
  <c r="P35" i="8"/>
  <c r="G35" i="8"/>
  <c r="J35" i="8" s="1"/>
  <c r="D35" i="8"/>
  <c r="L35" i="8" s="1"/>
  <c r="O35" i="8" s="1"/>
  <c r="P34" i="8"/>
  <c r="G34" i="8"/>
  <c r="J34" i="8" s="1"/>
  <c r="D34" i="8"/>
  <c r="P33" i="8"/>
  <c r="G33" i="8"/>
  <c r="J33" i="8" s="1"/>
  <c r="D33" i="8"/>
  <c r="P32" i="8"/>
  <c r="G32" i="8"/>
  <c r="J32" i="8" s="1"/>
  <c r="D32" i="8"/>
  <c r="P31" i="8"/>
  <c r="I31" i="8"/>
  <c r="J31" i="8" s="1"/>
  <c r="P30" i="8"/>
  <c r="I30" i="8"/>
  <c r="J30" i="8" s="1"/>
  <c r="P29" i="8"/>
  <c r="I29" i="8"/>
  <c r="J29" i="8" s="1"/>
  <c r="P28" i="8"/>
  <c r="I28" i="8"/>
  <c r="J28" i="8" s="1"/>
  <c r="P27" i="8"/>
  <c r="I27" i="8"/>
  <c r="J27" i="8" s="1"/>
  <c r="P26" i="8"/>
  <c r="I26" i="8"/>
  <c r="J26" i="8" s="1"/>
  <c r="P25" i="8"/>
  <c r="I25" i="8"/>
  <c r="J25" i="8" s="1"/>
  <c r="J20" i="8"/>
  <c r="N19" i="8"/>
  <c r="J19" i="8"/>
  <c r="AD15" i="8"/>
  <c r="AC15" i="8"/>
  <c r="AB15" i="8"/>
  <c r="AA15" i="8"/>
  <c r="Z15" i="8"/>
  <c r="Y15" i="8"/>
  <c r="X15" i="8"/>
  <c r="W15" i="8"/>
  <c r="V15" i="8"/>
  <c r="U15" i="8"/>
  <c r="T15" i="8"/>
  <c r="S15" i="8"/>
  <c r="C15" i="8"/>
  <c r="D43" i="8" s="1"/>
  <c r="O43" i="8" s="1"/>
  <c r="D11" i="8"/>
  <c r="B11" i="8"/>
  <c r="C11" i="8" s="1"/>
  <c r="C10" i="8"/>
  <c r="C9" i="8"/>
  <c r="A6" i="8"/>
  <c r="A4" i="8"/>
  <c r="P56" i="7"/>
  <c r="I56" i="7"/>
  <c r="J56" i="7" s="1"/>
  <c r="N56" i="7" s="1"/>
  <c r="O56" i="7" s="1"/>
  <c r="P55" i="7"/>
  <c r="I55" i="7"/>
  <c r="J55" i="7" s="1"/>
  <c r="N55" i="7" s="1"/>
  <c r="O55" i="7" s="1"/>
  <c r="D55" i="7"/>
  <c r="P54" i="7"/>
  <c r="I54" i="7"/>
  <c r="J54" i="7" s="1"/>
  <c r="N54" i="7" s="1"/>
  <c r="O54" i="7" s="1"/>
  <c r="P53" i="7"/>
  <c r="I53" i="7"/>
  <c r="J53" i="7" s="1"/>
  <c r="P52" i="7"/>
  <c r="G52" i="7"/>
  <c r="J52" i="7" s="1"/>
  <c r="D52" i="7"/>
  <c r="P51" i="7"/>
  <c r="I51" i="7"/>
  <c r="P50" i="7"/>
  <c r="I50" i="7"/>
  <c r="J50" i="7" s="1"/>
  <c r="P49" i="7"/>
  <c r="J49" i="7"/>
  <c r="P48" i="7"/>
  <c r="I48" i="7"/>
  <c r="N48" i="7" s="1"/>
  <c r="O48" i="7" s="1"/>
  <c r="P47" i="7"/>
  <c r="I47" i="7"/>
  <c r="J47" i="7" s="1"/>
  <c r="P46" i="7"/>
  <c r="I46" i="7"/>
  <c r="J46" i="7" s="1"/>
  <c r="P45" i="7"/>
  <c r="I45" i="7"/>
  <c r="J45" i="7" s="1"/>
  <c r="P44" i="7"/>
  <c r="I44" i="7"/>
  <c r="J44" i="7" s="1"/>
  <c r="P43" i="7"/>
  <c r="H43" i="7"/>
  <c r="J43" i="7" s="1"/>
  <c r="P42" i="7"/>
  <c r="I42" i="7"/>
  <c r="J42" i="7" s="1"/>
  <c r="N42" i="7" s="1"/>
  <c r="O42" i="7" s="1"/>
  <c r="P41" i="7"/>
  <c r="G41" i="7"/>
  <c r="J41" i="7" s="1"/>
  <c r="D41" i="7"/>
  <c r="P40" i="7"/>
  <c r="G40" i="7"/>
  <c r="J40" i="7" s="1"/>
  <c r="D40" i="7"/>
  <c r="P39" i="7"/>
  <c r="G39" i="7"/>
  <c r="D39" i="7"/>
  <c r="P38" i="7"/>
  <c r="I38" i="7"/>
  <c r="J38" i="7" s="1"/>
  <c r="P37" i="7"/>
  <c r="I37" i="7"/>
  <c r="J37" i="7" s="1"/>
  <c r="P36" i="7"/>
  <c r="I36" i="7"/>
  <c r="J36" i="7" s="1"/>
  <c r="P35" i="7"/>
  <c r="I35" i="7"/>
  <c r="J35" i="7" s="1"/>
  <c r="P34" i="7"/>
  <c r="I34" i="7"/>
  <c r="J34" i="7" s="1"/>
  <c r="P33" i="7"/>
  <c r="I33" i="7"/>
  <c r="J33" i="7" s="1"/>
  <c r="P32" i="7"/>
  <c r="I32" i="7"/>
  <c r="J32" i="7" s="1"/>
  <c r="P27" i="7"/>
  <c r="I27" i="7"/>
  <c r="P26" i="7"/>
  <c r="I26" i="7"/>
  <c r="I25" i="7"/>
  <c r="J25" i="7" s="1"/>
  <c r="D18" i="7"/>
  <c r="D27" i="7" s="1"/>
  <c r="D17" i="7"/>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s="1"/>
  <c r="C10" i="7"/>
  <c r="C9" i="7"/>
  <c r="A6" i="7"/>
  <c r="A4" i="7"/>
  <c r="P56" i="6"/>
  <c r="I56" i="6"/>
  <c r="J56" i="6" s="1"/>
  <c r="N56" i="6" s="1"/>
  <c r="O56" i="6" s="1"/>
  <c r="P55" i="6"/>
  <c r="I55" i="6"/>
  <c r="J55" i="6" s="1"/>
  <c r="D55" i="6"/>
  <c r="P54" i="6"/>
  <c r="I54" i="6"/>
  <c r="J54" i="6" s="1"/>
  <c r="N54" i="6" s="1"/>
  <c r="O54" i="6" s="1"/>
  <c r="P53" i="6"/>
  <c r="I53" i="6"/>
  <c r="J53" i="6" s="1"/>
  <c r="P52" i="6"/>
  <c r="G52" i="6"/>
  <c r="J52" i="6" s="1"/>
  <c r="D52" i="6"/>
  <c r="L52" i="6" s="1"/>
  <c r="O52" i="6" s="1"/>
  <c r="P51" i="6"/>
  <c r="I51" i="6"/>
  <c r="J51" i="6" s="1"/>
  <c r="P50" i="6"/>
  <c r="I50" i="6"/>
  <c r="J50" i="6" s="1"/>
  <c r="P49" i="6"/>
  <c r="J49" i="6"/>
  <c r="P48" i="6"/>
  <c r="I48" i="6"/>
  <c r="N48" i="6" s="1"/>
  <c r="O48" i="6" s="1"/>
  <c r="P47" i="6"/>
  <c r="I47" i="6"/>
  <c r="J47" i="6" s="1"/>
  <c r="P46" i="6"/>
  <c r="I46" i="6"/>
  <c r="J46" i="6" s="1"/>
  <c r="P45" i="6"/>
  <c r="I45" i="6"/>
  <c r="J45" i="6" s="1"/>
  <c r="P44" i="6"/>
  <c r="I44" i="6"/>
  <c r="J44" i="6" s="1"/>
  <c r="P43" i="6"/>
  <c r="H43" i="6"/>
  <c r="J43" i="6" s="1"/>
  <c r="P42" i="6"/>
  <c r="I42" i="6"/>
  <c r="J42" i="6" s="1"/>
  <c r="N42" i="6" s="1"/>
  <c r="O42" i="6" s="1"/>
  <c r="P41" i="6"/>
  <c r="G41" i="6"/>
  <c r="J41" i="6" s="1"/>
  <c r="D41" i="6"/>
  <c r="P40" i="6"/>
  <c r="G40" i="6"/>
  <c r="J40" i="6" s="1"/>
  <c r="P39" i="6"/>
  <c r="G39" i="6"/>
  <c r="J39" i="6" s="1"/>
  <c r="P38" i="6"/>
  <c r="G38" i="6"/>
  <c r="J38" i="6" s="1"/>
  <c r="D38" i="6"/>
  <c r="P37" i="6"/>
  <c r="I37" i="6"/>
  <c r="J37" i="6" s="1"/>
  <c r="P36" i="6"/>
  <c r="I36" i="6"/>
  <c r="J36" i="6" s="1"/>
  <c r="P35" i="6"/>
  <c r="I35" i="6"/>
  <c r="J35" i="6" s="1"/>
  <c r="P34" i="6"/>
  <c r="I34" i="6"/>
  <c r="J34" i="6" s="1"/>
  <c r="P33" i="6"/>
  <c r="I33" i="6"/>
  <c r="J33" i="6" s="1"/>
  <c r="P32" i="6"/>
  <c r="I32" i="6"/>
  <c r="J32" i="6" s="1"/>
  <c r="P31" i="6"/>
  <c r="I31" i="6"/>
  <c r="J31" i="6" s="1"/>
  <c r="J26" i="6"/>
  <c r="N25" i="6"/>
  <c r="O25" i="6" s="1"/>
  <c r="J25" i="6"/>
  <c r="D19" i="6"/>
  <c r="D40" i="6" s="1"/>
  <c r="D18" i="6"/>
  <c r="D39" i="6" s="1"/>
  <c r="D17" i="6"/>
  <c r="D33" i="6" s="1"/>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s="1"/>
  <c r="C10" i="6"/>
  <c r="C9" i="6"/>
  <c r="A6" i="6"/>
  <c r="A4" i="6"/>
  <c r="P49" i="5"/>
  <c r="I49" i="5"/>
  <c r="J49" i="5" s="1"/>
  <c r="N49" i="5" s="1"/>
  <c r="O49" i="5" s="1"/>
  <c r="P48" i="5"/>
  <c r="I48" i="5"/>
  <c r="J48" i="5" s="1"/>
  <c r="P47" i="5"/>
  <c r="I47" i="5"/>
  <c r="J47" i="5" s="1"/>
  <c r="N47" i="5" s="1"/>
  <c r="O47" i="5" s="1"/>
  <c r="P46" i="5"/>
  <c r="I46" i="5"/>
  <c r="J46" i="5" s="1"/>
  <c r="P45" i="5"/>
  <c r="G45" i="5"/>
  <c r="J45" i="5" s="1"/>
  <c r="D45" i="5"/>
  <c r="P44" i="5"/>
  <c r="I44" i="5"/>
  <c r="N44" i="5" s="1"/>
  <c r="O44" i="5" s="1"/>
  <c r="P43" i="5"/>
  <c r="I43" i="5"/>
  <c r="J43" i="5" s="1"/>
  <c r="P42" i="5"/>
  <c r="J42" i="5"/>
  <c r="P41" i="5"/>
  <c r="I41" i="5"/>
  <c r="J41" i="5" s="1"/>
  <c r="P40" i="5"/>
  <c r="I40" i="5"/>
  <c r="J40" i="5" s="1"/>
  <c r="P39" i="5"/>
  <c r="I39" i="5"/>
  <c r="J39" i="5" s="1"/>
  <c r="P38" i="5"/>
  <c r="I38" i="5"/>
  <c r="J38" i="5" s="1"/>
  <c r="P37" i="5"/>
  <c r="I37" i="5"/>
  <c r="J37" i="5" s="1"/>
  <c r="P36" i="5"/>
  <c r="H36" i="5"/>
  <c r="J36" i="5" s="1"/>
  <c r="P35" i="5"/>
  <c r="I35" i="5"/>
  <c r="J35" i="5" s="1"/>
  <c r="N35" i="5" s="1"/>
  <c r="O35" i="5" s="1"/>
  <c r="P34" i="5"/>
  <c r="G34" i="5"/>
  <c r="J34" i="5" s="1"/>
  <c r="D34" i="5"/>
  <c r="L34" i="5" s="1"/>
  <c r="O34" i="5" s="1"/>
  <c r="P33" i="5"/>
  <c r="G33" i="5"/>
  <c r="J33" i="5" s="1"/>
  <c r="D33" i="5"/>
  <c r="L33" i="5" s="1"/>
  <c r="O33" i="5" s="1"/>
  <c r="P32" i="5"/>
  <c r="G32" i="5"/>
  <c r="J32" i="5" s="1"/>
  <c r="D32" i="5"/>
  <c r="L32" i="5" s="1"/>
  <c r="O32" i="5" s="1"/>
  <c r="P31" i="5"/>
  <c r="I31" i="5"/>
  <c r="J31" i="5" s="1"/>
  <c r="P30" i="5"/>
  <c r="I30" i="5"/>
  <c r="J30" i="5" s="1"/>
  <c r="P29" i="5"/>
  <c r="J29" i="5"/>
  <c r="I29" i="5"/>
  <c r="P28" i="5"/>
  <c r="I28" i="5"/>
  <c r="J28" i="5" s="1"/>
  <c r="P27" i="5"/>
  <c r="I27" i="5"/>
  <c r="J27" i="5" s="1"/>
  <c r="P26" i="5"/>
  <c r="I26" i="5"/>
  <c r="J26" i="5" s="1"/>
  <c r="P25" i="5"/>
  <c r="I25" i="5"/>
  <c r="J25" i="5" s="1"/>
  <c r="J20" i="5"/>
  <c r="AD19" i="5"/>
  <c r="AC19" i="5"/>
  <c r="AB19" i="5"/>
  <c r="AA19" i="5"/>
  <c r="Z19" i="5"/>
  <c r="Y19" i="5"/>
  <c r="X19" i="5"/>
  <c r="W19" i="5"/>
  <c r="V19" i="5"/>
  <c r="U19" i="5"/>
  <c r="T19" i="5"/>
  <c r="S19" i="5"/>
  <c r="N19" i="5"/>
  <c r="O19" i="5" s="1"/>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s="1"/>
  <c r="C14" i="5"/>
  <c r="D38" i="5" s="1"/>
  <c r="N38" i="5" s="1"/>
  <c r="O38" i="5" s="1"/>
  <c r="D10" i="5"/>
  <c r="B10" i="5"/>
  <c r="C10" i="5" s="1"/>
  <c r="C9" i="5"/>
  <c r="C8" i="5"/>
  <c r="A5" i="5"/>
  <c r="P50" i="4"/>
  <c r="I50" i="4"/>
  <c r="J50" i="4" s="1"/>
  <c r="N50" i="4" s="1"/>
  <c r="O50" i="4" s="1"/>
  <c r="P49" i="4"/>
  <c r="I49" i="4"/>
  <c r="J49" i="4" s="1"/>
  <c r="P48" i="4"/>
  <c r="I48" i="4"/>
  <c r="J48" i="4" s="1"/>
  <c r="N48" i="4" s="1"/>
  <c r="O48" i="4" s="1"/>
  <c r="P47" i="4"/>
  <c r="I47" i="4"/>
  <c r="J47" i="4" s="1"/>
  <c r="P46" i="4"/>
  <c r="G46" i="4"/>
  <c r="J46" i="4" s="1"/>
  <c r="D46" i="4"/>
  <c r="P45" i="4"/>
  <c r="I45" i="4"/>
  <c r="J45" i="4" s="1"/>
  <c r="P44" i="4"/>
  <c r="I44" i="4"/>
  <c r="J44" i="4" s="1"/>
  <c r="P43" i="4"/>
  <c r="J43" i="4"/>
  <c r="P42" i="4"/>
  <c r="I42" i="4"/>
  <c r="N42" i="4" s="1"/>
  <c r="O42" i="4" s="1"/>
  <c r="P41" i="4"/>
  <c r="I41" i="4"/>
  <c r="J41" i="4" s="1"/>
  <c r="P40" i="4"/>
  <c r="I40" i="4"/>
  <c r="J40" i="4" s="1"/>
  <c r="P39" i="4"/>
  <c r="I39" i="4"/>
  <c r="J39" i="4" s="1"/>
  <c r="P38" i="4"/>
  <c r="I38" i="4"/>
  <c r="J38" i="4" s="1"/>
  <c r="P37" i="4"/>
  <c r="H37" i="4"/>
  <c r="J37" i="4" s="1"/>
  <c r="P36" i="4"/>
  <c r="I36" i="4"/>
  <c r="J36" i="4" s="1"/>
  <c r="N36" i="4" s="1"/>
  <c r="O36" i="4" s="1"/>
  <c r="P35" i="4"/>
  <c r="G35" i="4"/>
  <c r="J35" i="4" s="1"/>
  <c r="D35" i="4"/>
  <c r="P34" i="4"/>
  <c r="P33" i="4"/>
  <c r="P32" i="4"/>
  <c r="D32" i="4"/>
  <c r="P31" i="4"/>
  <c r="D31" i="4"/>
  <c r="P30" i="4"/>
  <c r="I30" i="4"/>
  <c r="J30" i="4" s="1"/>
  <c r="P29" i="4"/>
  <c r="I29" i="4"/>
  <c r="J29" i="4" s="1"/>
  <c r="P28" i="4"/>
  <c r="I28" i="4"/>
  <c r="J28" i="4" s="1"/>
  <c r="P27" i="4"/>
  <c r="I27" i="4"/>
  <c r="J27" i="4" s="1"/>
  <c r="P26" i="4"/>
  <c r="I26" i="4"/>
  <c r="J26" i="4" s="1"/>
  <c r="P25" i="4"/>
  <c r="I25" i="4"/>
  <c r="J25" i="4" s="1"/>
  <c r="P24" i="4"/>
  <c r="I24" i="4"/>
  <c r="J24" i="4" s="1"/>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25" i="4" s="1"/>
  <c r="D10" i="4"/>
  <c r="B10" i="4"/>
  <c r="C10" i="4" s="1"/>
  <c r="C9" i="4"/>
  <c r="C8" i="4"/>
  <c r="A5" i="4"/>
  <c r="P55" i="3"/>
  <c r="I55" i="3"/>
  <c r="J55" i="3" s="1"/>
  <c r="N55" i="3" s="1"/>
  <c r="O55" i="3" s="1"/>
  <c r="P54" i="3"/>
  <c r="I54" i="3"/>
  <c r="J54" i="3" s="1"/>
  <c r="P53" i="3"/>
  <c r="I53" i="3"/>
  <c r="J53" i="3" s="1"/>
  <c r="N53" i="3" s="1"/>
  <c r="O53" i="3" s="1"/>
  <c r="P52" i="3"/>
  <c r="I52" i="3"/>
  <c r="J52" i="3" s="1"/>
  <c r="P51" i="3"/>
  <c r="G51" i="3"/>
  <c r="J51" i="3" s="1"/>
  <c r="D51" i="3"/>
  <c r="P50" i="3"/>
  <c r="I50" i="3"/>
  <c r="N50" i="3" s="1"/>
  <c r="O50" i="3" s="1"/>
  <c r="P49" i="3"/>
  <c r="I49" i="3"/>
  <c r="J49" i="3" s="1"/>
  <c r="P48" i="3"/>
  <c r="J48" i="3"/>
  <c r="P47" i="3"/>
  <c r="I47" i="3"/>
  <c r="N47" i="3" s="1"/>
  <c r="O47" i="3" s="1"/>
  <c r="P46" i="3"/>
  <c r="I46" i="3"/>
  <c r="J46" i="3" s="1"/>
  <c r="P45" i="3"/>
  <c r="I45" i="3"/>
  <c r="J45" i="3" s="1"/>
  <c r="P44" i="3"/>
  <c r="I44" i="3"/>
  <c r="J44" i="3" s="1"/>
  <c r="P43" i="3"/>
  <c r="I43" i="3"/>
  <c r="J43" i="3" s="1"/>
  <c r="P42" i="3"/>
  <c r="H42" i="3"/>
  <c r="J42" i="3" s="1"/>
  <c r="P41" i="3"/>
  <c r="I41" i="3"/>
  <c r="J41" i="3" s="1"/>
  <c r="N41" i="3" s="1"/>
  <c r="O41" i="3" s="1"/>
  <c r="P40" i="3"/>
  <c r="G40" i="3"/>
  <c r="J40" i="3" s="1"/>
  <c r="D40" i="3"/>
  <c r="P39" i="3"/>
  <c r="G39" i="3"/>
  <c r="D39" i="3"/>
  <c r="P38" i="3"/>
  <c r="G38" i="3"/>
  <c r="J38" i="3" s="1"/>
  <c r="D38" i="3"/>
  <c r="P37" i="3"/>
  <c r="I37" i="3"/>
  <c r="J37" i="3" s="1"/>
  <c r="P36" i="3"/>
  <c r="I36" i="3"/>
  <c r="J36" i="3" s="1"/>
  <c r="P35" i="3"/>
  <c r="I35" i="3"/>
  <c r="J35" i="3" s="1"/>
  <c r="P34" i="3"/>
  <c r="I34" i="3"/>
  <c r="J34" i="3" s="1"/>
  <c r="P33" i="3"/>
  <c r="I33" i="3"/>
  <c r="J33" i="3" s="1"/>
  <c r="P32" i="3"/>
  <c r="I32" i="3"/>
  <c r="J32" i="3" s="1"/>
  <c r="P31" i="3"/>
  <c r="I31" i="3"/>
  <c r="J31" i="3" s="1"/>
  <c r="J26" i="3"/>
  <c r="N25" i="3"/>
  <c r="O25" i="3" s="1"/>
  <c r="J25" i="3"/>
  <c r="D17" i="3"/>
  <c r="D31" i="3" s="1"/>
  <c r="D11" i="3"/>
  <c r="B11" i="3"/>
  <c r="C11" i="3" s="1"/>
  <c r="C10" i="3"/>
  <c r="C9" i="3"/>
  <c r="A6" i="3"/>
  <c r="A4" i="3"/>
  <c r="D30" i="1"/>
  <c r="C18" i="28" s="1"/>
  <c r="D18" i="28" s="1"/>
  <c r="E19" i="1"/>
  <c r="D34" i="28" l="1"/>
  <c r="N34" i="28" s="1"/>
  <c r="O34" i="28" s="1"/>
  <c r="D38" i="8"/>
  <c r="N38" i="8" s="1"/>
  <c r="O38" i="8" s="1"/>
  <c r="D49" i="8"/>
  <c r="L37" i="14"/>
  <c r="O37" i="14" s="1"/>
  <c r="D29" i="28"/>
  <c r="N29" i="28" s="1"/>
  <c r="O29" i="28" s="1"/>
  <c r="D34" i="29"/>
  <c r="N34" i="29" s="1"/>
  <c r="O34" i="29" s="1"/>
  <c r="D49" i="11"/>
  <c r="N49" i="11" s="1"/>
  <c r="O49" i="11" s="1"/>
  <c r="D31" i="11"/>
  <c r="N31" i="11" s="1"/>
  <c r="O31" i="11" s="1"/>
  <c r="D30" i="8"/>
  <c r="N30" i="8" s="1"/>
  <c r="O30" i="8" s="1"/>
  <c r="D27" i="11"/>
  <c r="N27" i="11" s="1"/>
  <c r="D51" i="26"/>
  <c r="N51" i="26" s="1"/>
  <c r="O51" i="26" s="1"/>
  <c r="D35" i="27"/>
  <c r="N35" i="27" s="1"/>
  <c r="O35" i="27" s="1"/>
  <c r="N31" i="22"/>
  <c r="O31" i="22" s="1"/>
  <c r="M39" i="17"/>
  <c r="M55" i="17" s="1"/>
  <c r="M57" i="17" s="1"/>
  <c r="N33" i="6"/>
  <c r="O33" i="6" s="1"/>
  <c r="L39" i="6"/>
  <c r="O39" i="6" s="1"/>
  <c r="L36" i="18"/>
  <c r="O36" i="18" s="1"/>
  <c r="J49" i="21"/>
  <c r="N21" i="16"/>
  <c r="M43" i="9"/>
  <c r="M58" i="9" s="1"/>
  <c r="M60" i="9" s="1"/>
  <c r="L33" i="8"/>
  <c r="O33" i="8" s="1"/>
  <c r="L45" i="5"/>
  <c r="O45" i="5" s="1"/>
  <c r="L34" i="8"/>
  <c r="O34" i="8" s="1"/>
  <c r="L41" i="9"/>
  <c r="O41" i="9" s="1"/>
  <c r="L46" i="4"/>
  <c r="O46" i="4" s="1"/>
  <c r="L41" i="7"/>
  <c r="O41" i="7" s="1"/>
  <c r="L52" i="7"/>
  <c r="O52" i="7" s="1"/>
  <c r="L40" i="21"/>
  <c r="O40" i="21" s="1"/>
  <c r="L35" i="13"/>
  <c r="O35" i="13" s="1"/>
  <c r="N49" i="10"/>
  <c r="O49" i="10" s="1"/>
  <c r="N47" i="18"/>
  <c r="O47" i="18" s="1"/>
  <c r="L40" i="6"/>
  <c r="O40" i="6" s="1"/>
  <c r="N31" i="3"/>
  <c r="O31" i="3" s="1"/>
  <c r="L40" i="3"/>
  <c r="O40" i="3" s="1"/>
  <c r="L39" i="9"/>
  <c r="O39" i="9" s="1"/>
  <c r="J46" i="10"/>
  <c r="L31" i="12"/>
  <c r="O31" i="12" s="1"/>
  <c r="L34" i="16"/>
  <c r="O34" i="16" s="1"/>
  <c r="N47" i="16"/>
  <c r="O47" i="16" s="1"/>
  <c r="L36" i="16"/>
  <c r="O36" i="16" s="1"/>
  <c r="N25" i="24"/>
  <c r="O25" i="24" s="1"/>
  <c r="N29" i="11"/>
  <c r="O29" i="11" s="1"/>
  <c r="L38" i="6"/>
  <c r="O38" i="6" s="1"/>
  <c r="L48" i="15"/>
  <c r="O48" i="15" s="1"/>
  <c r="J21" i="32"/>
  <c r="N44" i="32"/>
  <c r="O44" i="32" s="1"/>
  <c r="D27" i="31"/>
  <c r="N27" i="31" s="1"/>
  <c r="O27" i="31" s="1"/>
  <c r="D35" i="31"/>
  <c r="L35" i="31" s="1"/>
  <c r="O35" i="31" s="1"/>
  <c r="D48" i="31"/>
  <c r="L48" i="31" s="1"/>
  <c r="O48" i="31" s="1"/>
  <c r="D38" i="31"/>
  <c r="N38" i="31" s="1"/>
  <c r="O38" i="31" s="1"/>
  <c r="J47" i="31"/>
  <c r="D30" i="31"/>
  <c r="N30" i="31" s="1"/>
  <c r="O30" i="31" s="1"/>
  <c r="D34" i="31"/>
  <c r="L34" i="31" s="1"/>
  <c r="O34" i="31" s="1"/>
  <c r="N44" i="30"/>
  <c r="O44" i="30" s="1"/>
  <c r="D50" i="30"/>
  <c r="N50" i="30" s="1"/>
  <c r="O50" i="30" s="1"/>
  <c r="D31" i="30"/>
  <c r="N31" i="30" s="1"/>
  <c r="O31" i="30" s="1"/>
  <c r="J47" i="30"/>
  <c r="D27" i="30"/>
  <c r="N27" i="30" s="1"/>
  <c r="D50" i="29"/>
  <c r="N50" i="29" s="1"/>
  <c r="O50" i="29" s="1"/>
  <c r="D16" i="28"/>
  <c r="D53" i="28" s="1"/>
  <c r="N53" i="28" s="1"/>
  <c r="O53" i="28" s="1"/>
  <c r="J47" i="28"/>
  <c r="J47" i="27"/>
  <c r="N28" i="26"/>
  <c r="O28" i="26" s="1"/>
  <c r="J47" i="26"/>
  <c r="D30" i="26"/>
  <c r="N30" i="26" s="1"/>
  <c r="O30" i="26" s="1"/>
  <c r="N44" i="26"/>
  <c r="O44" i="26" s="1"/>
  <c r="J41" i="24"/>
  <c r="J51" i="23"/>
  <c r="O63" i="23"/>
  <c r="J48" i="23"/>
  <c r="J25" i="23"/>
  <c r="D26" i="23"/>
  <c r="N26" i="23" s="1"/>
  <c r="O26" i="23" s="1"/>
  <c r="J47" i="22"/>
  <c r="D37" i="22"/>
  <c r="N37" i="22" s="1"/>
  <c r="O37" i="22" s="1"/>
  <c r="J45" i="22"/>
  <c r="J50" i="20"/>
  <c r="J54" i="20"/>
  <c r="D46" i="19"/>
  <c r="J50" i="19"/>
  <c r="J44" i="18"/>
  <c r="N21" i="18"/>
  <c r="O21" i="18" s="1"/>
  <c r="N27" i="18"/>
  <c r="O27" i="18" s="1"/>
  <c r="J47" i="17"/>
  <c r="N30" i="16"/>
  <c r="O30" i="16" s="1"/>
  <c r="L48" i="16"/>
  <c r="O48" i="16" s="1"/>
  <c r="L35" i="15"/>
  <c r="J43" i="15"/>
  <c r="N47" i="15"/>
  <c r="O47" i="15" s="1"/>
  <c r="J43" i="14"/>
  <c r="J44" i="13"/>
  <c r="J44" i="11"/>
  <c r="L36" i="11"/>
  <c r="O36" i="11" s="1"/>
  <c r="J47" i="11"/>
  <c r="D51" i="11"/>
  <c r="N51" i="11" s="1"/>
  <c r="O51" i="11" s="1"/>
  <c r="D38" i="11"/>
  <c r="N38" i="11" s="1"/>
  <c r="O38" i="11" s="1"/>
  <c r="L36" i="10"/>
  <c r="O36" i="10" s="1"/>
  <c r="J43" i="10"/>
  <c r="J51" i="9"/>
  <c r="L46" i="8"/>
  <c r="O46" i="8" s="1"/>
  <c r="N42" i="8"/>
  <c r="O42" i="8" s="1"/>
  <c r="D27" i="8"/>
  <c r="N27" i="8" s="1"/>
  <c r="O27" i="8" s="1"/>
  <c r="L32" i="8"/>
  <c r="N27" i="7"/>
  <c r="O27" i="7" s="1"/>
  <c r="J48" i="7"/>
  <c r="L40" i="7"/>
  <c r="O40" i="7" s="1"/>
  <c r="N51" i="6"/>
  <c r="O51" i="6" s="1"/>
  <c r="N55" i="6"/>
  <c r="O55" i="6" s="1"/>
  <c r="N25" i="4"/>
  <c r="O25" i="4" s="1"/>
  <c r="L35" i="4"/>
  <c r="O35" i="4" s="1"/>
  <c r="L51" i="3"/>
  <c r="O51" i="3" s="1"/>
  <c r="G33" i="4"/>
  <c r="J33" i="4" s="1"/>
  <c r="G31" i="4"/>
  <c r="J31" i="4" s="1"/>
  <c r="D28" i="8"/>
  <c r="N28" i="8" s="1"/>
  <c r="O28" i="8" s="1"/>
  <c r="D27" i="16"/>
  <c r="N27" i="16" s="1"/>
  <c r="O27" i="16" s="1"/>
  <c r="D40" i="28"/>
  <c r="N40" i="28" s="1"/>
  <c r="O40" i="28" s="1"/>
  <c r="D51" i="29"/>
  <c r="N51" i="29" s="1"/>
  <c r="O51" i="29" s="1"/>
  <c r="D31" i="15"/>
  <c r="N31" i="15" s="1"/>
  <c r="O31" i="15" s="1"/>
  <c r="D32" i="26"/>
  <c r="N32" i="26" s="1"/>
  <c r="O32" i="26" s="1"/>
  <c r="D36" i="28"/>
  <c r="N36" i="28" s="1"/>
  <c r="O36" i="28" s="1"/>
  <c r="D30" i="18"/>
  <c r="N30" i="18" s="1"/>
  <c r="O30" i="18" s="1"/>
  <c r="D47" i="4"/>
  <c r="N47" i="4" s="1"/>
  <c r="O47" i="4" s="1"/>
  <c r="D49" i="14"/>
  <c r="N49" i="14" s="1"/>
  <c r="O49" i="14" s="1"/>
  <c r="D49" i="16"/>
  <c r="N49" i="16" s="1"/>
  <c r="O49" i="16" s="1"/>
  <c r="D34" i="4"/>
  <c r="D50" i="28"/>
  <c r="N50" i="28" s="1"/>
  <c r="O50" i="28" s="1"/>
  <c r="D49" i="29"/>
  <c r="N49" i="29" s="1"/>
  <c r="O49" i="29" s="1"/>
  <c r="D49" i="31"/>
  <c r="N49" i="31" s="1"/>
  <c r="O49" i="31" s="1"/>
  <c r="D29" i="4"/>
  <c r="N29" i="4" s="1"/>
  <c r="O29" i="4" s="1"/>
  <c r="D27" i="5"/>
  <c r="N27" i="5" s="1"/>
  <c r="O27" i="5" s="1"/>
  <c r="L32" i="12"/>
  <c r="O32" i="12" s="1"/>
  <c r="D27" i="17"/>
  <c r="N27" i="17" s="1"/>
  <c r="O27" i="17" s="1"/>
  <c r="D49" i="26"/>
  <c r="N49" i="26" s="1"/>
  <c r="O49" i="26" s="1"/>
  <c r="D22" i="31"/>
  <c r="N22" i="31" s="1"/>
  <c r="O22" i="31" s="1"/>
  <c r="O63" i="6"/>
  <c r="D31" i="16"/>
  <c r="N31" i="16" s="1"/>
  <c r="O31" i="16" s="1"/>
  <c r="D38" i="16"/>
  <c r="N38" i="16" s="1"/>
  <c r="O38" i="16" s="1"/>
  <c r="D52" i="27"/>
  <c r="N52" i="27" s="1"/>
  <c r="O52" i="27" s="1"/>
  <c r="D45" i="9"/>
  <c r="N45" i="9" s="1"/>
  <c r="O45" i="9" s="1"/>
  <c r="D44" i="10"/>
  <c r="O44" i="10" s="1"/>
  <c r="D28" i="16"/>
  <c r="N28" i="16" s="1"/>
  <c r="O28" i="16" s="1"/>
  <c r="D34" i="9"/>
  <c r="N34" i="9" s="1"/>
  <c r="O34" i="9" s="1"/>
  <c r="L41" i="20"/>
  <c r="O41" i="20" s="1"/>
  <c r="D45" i="21"/>
  <c r="N45" i="21" s="1"/>
  <c r="O45" i="21" s="1"/>
  <c r="D38" i="30"/>
  <c r="N38" i="30" s="1"/>
  <c r="O38" i="30" s="1"/>
  <c r="D27" i="4"/>
  <c r="N27" i="4" s="1"/>
  <c r="O27" i="4" s="1"/>
  <c r="D31" i="6"/>
  <c r="N31" i="6" s="1"/>
  <c r="O31" i="6" s="1"/>
  <c r="D35" i="6"/>
  <c r="N35" i="6" s="1"/>
  <c r="O35" i="6" s="1"/>
  <c r="D39" i="8"/>
  <c r="N39" i="8" s="1"/>
  <c r="O39" i="8" s="1"/>
  <c r="O63" i="9"/>
  <c r="D32" i="10"/>
  <c r="N32" i="10" s="1"/>
  <c r="O32" i="10" s="1"/>
  <c r="D32" i="14"/>
  <c r="N32" i="14" s="1"/>
  <c r="O32" i="14" s="1"/>
  <c r="D35" i="19"/>
  <c r="D52" i="19" s="1"/>
  <c r="D27" i="26"/>
  <c r="N27" i="26" s="1"/>
  <c r="O27" i="26" s="1"/>
  <c r="D31" i="31"/>
  <c r="N31" i="31" s="1"/>
  <c r="O31" i="31" s="1"/>
  <c r="D48" i="32"/>
  <c r="L48" i="32" s="1"/>
  <c r="O48" i="32" s="1"/>
  <c r="D29" i="16"/>
  <c r="N29" i="16" s="1"/>
  <c r="O29" i="16" s="1"/>
  <c r="D26" i="24"/>
  <c r="N26" i="24" s="1"/>
  <c r="O26" i="24" s="1"/>
  <c r="D39" i="30"/>
  <c r="M39" i="30" s="1"/>
  <c r="D19" i="4"/>
  <c r="N19" i="4" s="1"/>
  <c r="O19" i="4" s="1"/>
  <c r="D20" i="8"/>
  <c r="N20" i="8" s="1"/>
  <c r="O20" i="8" s="1"/>
  <c r="D31" i="1"/>
  <c r="D36" i="3"/>
  <c r="N36" i="3" s="1"/>
  <c r="O36" i="3" s="1"/>
  <c r="D44" i="3"/>
  <c r="N44" i="3" s="1"/>
  <c r="O44" i="3" s="1"/>
  <c r="O62" i="3"/>
  <c r="D22" i="16"/>
  <c r="N22" i="16" s="1"/>
  <c r="O22" i="16" s="1"/>
  <c r="D36" i="24"/>
  <c r="N36" i="24" s="1"/>
  <c r="O36" i="24" s="1"/>
  <c r="D40" i="31"/>
  <c r="N40" i="31" s="1"/>
  <c r="O40" i="31" s="1"/>
  <c r="D37" i="32"/>
  <c r="L37" i="32" s="1"/>
  <c r="O37" i="32" s="1"/>
  <c r="D32" i="16"/>
  <c r="N32" i="16" s="1"/>
  <c r="O32" i="16" s="1"/>
  <c r="D47" i="8"/>
  <c r="N47" i="8" s="1"/>
  <c r="O47" i="8" s="1"/>
  <c r="D28" i="10"/>
  <c r="N28" i="10" s="1"/>
  <c r="O28" i="10" s="1"/>
  <c r="D33" i="4"/>
  <c r="D43" i="4"/>
  <c r="O43" i="4" s="1"/>
  <c r="D25" i="8"/>
  <c r="N25" i="8" s="1"/>
  <c r="O25" i="8" s="1"/>
  <c r="D40" i="16"/>
  <c r="N40" i="16" s="1"/>
  <c r="O40" i="16" s="1"/>
  <c r="D45" i="16"/>
  <c r="O45" i="16" s="1"/>
  <c r="D58" i="19"/>
  <c r="N58" i="19" s="1"/>
  <c r="O58" i="19" s="1"/>
  <c r="D35" i="21"/>
  <c r="N35" i="21" s="1"/>
  <c r="O35" i="21" s="1"/>
  <c r="D42" i="29"/>
  <c r="N42" i="29" s="1"/>
  <c r="O42" i="29" s="1"/>
  <c r="D51" i="31"/>
  <c r="N51" i="31" s="1"/>
  <c r="O51" i="31" s="1"/>
  <c r="D37" i="4"/>
  <c r="M37" i="4" s="1"/>
  <c r="O37" i="4" s="1"/>
  <c r="D52" i="3"/>
  <c r="N52" i="3" s="1"/>
  <c r="O52" i="3" s="1"/>
  <c r="D53" i="6"/>
  <c r="N53" i="6" s="1"/>
  <c r="O53" i="6" s="1"/>
  <c r="D37" i="8"/>
  <c r="M37" i="8" s="1"/>
  <c r="O37" i="8" s="1"/>
  <c r="D55" i="21"/>
  <c r="N55" i="21" s="1"/>
  <c r="O55" i="21" s="1"/>
  <c r="D52" i="26"/>
  <c r="N52" i="26" s="1"/>
  <c r="O52" i="26" s="1"/>
  <c r="D52" i="28"/>
  <c r="N52" i="28" s="1"/>
  <c r="O52" i="28" s="1"/>
  <c r="D29" i="31"/>
  <c r="N29" i="31" s="1"/>
  <c r="O29" i="31" s="1"/>
  <c r="D45" i="31"/>
  <c r="O45" i="31" s="1"/>
  <c r="D47" i="12"/>
  <c r="N47" i="12" s="1"/>
  <c r="O47" i="12" s="1"/>
  <c r="D35" i="12"/>
  <c r="N35" i="12" s="1"/>
  <c r="O35" i="12" s="1"/>
  <c r="D49" i="12"/>
  <c r="N49" i="12" s="1"/>
  <c r="O49" i="12" s="1"/>
  <c r="D25" i="12"/>
  <c r="D48" i="12"/>
  <c r="N48" i="12" s="1"/>
  <c r="O48" i="12" s="1"/>
  <c r="D37" i="12"/>
  <c r="N37" i="12" s="1"/>
  <c r="O37" i="12" s="1"/>
  <c r="D35" i="11"/>
  <c r="L35" i="11" s="1"/>
  <c r="O35" i="11" s="1"/>
  <c r="D48" i="11"/>
  <c r="L48" i="11" s="1"/>
  <c r="O48" i="11" s="1"/>
  <c r="D37" i="11"/>
  <c r="L37" i="11" s="1"/>
  <c r="O37" i="11" s="1"/>
  <c r="L47" i="10"/>
  <c r="O47" i="10" s="1"/>
  <c r="D45" i="25"/>
  <c r="N45" i="25" s="1"/>
  <c r="O45" i="25" s="1"/>
  <c r="L39" i="7"/>
  <c r="L34" i="11"/>
  <c r="O34" i="11" s="1"/>
  <c r="D43" i="19"/>
  <c r="N43" i="19" s="1"/>
  <c r="O43" i="19" s="1"/>
  <c r="D37" i="10"/>
  <c r="N37" i="10" s="1"/>
  <c r="O37" i="10" s="1"/>
  <c r="D48" i="10"/>
  <c r="N48" i="10" s="1"/>
  <c r="O48" i="10" s="1"/>
  <c r="D56" i="19"/>
  <c r="N56" i="19" s="1"/>
  <c r="O56" i="19" s="1"/>
  <c r="N20" i="24"/>
  <c r="O20" i="24" s="1"/>
  <c r="D35" i="30"/>
  <c r="L35" i="30" s="1"/>
  <c r="D48" i="30"/>
  <c r="L48" i="30" s="1"/>
  <c r="O48" i="30" s="1"/>
  <c r="D51" i="15"/>
  <c r="N51" i="15" s="1"/>
  <c r="O51" i="15" s="1"/>
  <c r="D36" i="19"/>
  <c r="D22" i="25"/>
  <c r="N22" i="25" s="1"/>
  <c r="O22" i="25" s="1"/>
  <c r="D50" i="27"/>
  <c r="N50" i="27" s="1"/>
  <c r="O50" i="27" s="1"/>
  <c r="N20" i="5"/>
  <c r="N21" i="5" s="1"/>
  <c r="D39" i="5" s="1"/>
  <c r="N39" i="5" s="1"/>
  <c r="O39" i="5" s="1"/>
  <c r="D22" i="10"/>
  <c r="N22" i="10" s="1"/>
  <c r="O22" i="10" s="1"/>
  <c r="O23" i="10" s="1"/>
  <c r="D29" i="15"/>
  <c r="D44" i="19"/>
  <c r="M44" i="19" s="1"/>
  <c r="O44" i="19" s="1"/>
  <c r="L54" i="21"/>
  <c r="O54" i="21" s="1"/>
  <c r="D42" i="3"/>
  <c r="M42" i="3" s="1"/>
  <c r="O42" i="3" s="1"/>
  <c r="D38" i="4"/>
  <c r="N38" i="4" s="1"/>
  <c r="O38" i="4" s="1"/>
  <c r="D36" i="5"/>
  <c r="M36" i="5" s="1"/>
  <c r="O36" i="5" s="1"/>
  <c r="D43" i="6"/>
  <c r="M43" i="6" s="1"/>
  <c r="D29" i="8"/>
  <c r="N29" i="8" s="1"/>
  <c r="O29" i="8" s="1"/>
  <c r="D31" i="10"/>
  <c r="N31" i="10" s="1"/>
  <c r="O31" i="10" s="1"/>
  <c r="D32" i="11"/>
  <c r="N32" i="11" s="1"/>
  <c r="O32" i="11" s="1"/>
  <c r="L34" i="12"/>
  <c r="O34" i="12" s="1"/>
  <c r="D30" i="14"/>
  <c r="D45" i="14" s="1"/>
  <c r="O45" i="14" s="1"/>
  <c r="D51" i="14"/>
  <c r="N51" i="14" s="1"/>
  <c r="O51" i="14" s="1"/>
  <c r="D39" i="16"/>
  <c r="M39" i="16" s="1"/>
  <c r="O39" i="16" s="1"/>
  <c r="D51" i="16"/>
  <c r="N51" i="16" s="1"/>
  <c r="O51" i="16" s="1"/>
  <c r="D42" i="21"/>
  <c r="N42" i="21" s="1"/>
  <c r="O42" i="21" s="1"/>
  <c r="D35" i="22"/>
  <c r="N35" i="22" s="1"/>
  <c r="O35" i="22" s="1"/>
  <c r="C18" i="27"/>
  <c r="D18" i="27" s="1"/>
  <c r="D29" i="5"/>
  <c r="N29" i="5" s="1"/>
  <c r="O29" i="5" s="1"/>
  <c r="D27" i="10"/>
  <c r="N27" i="10" s="1"/>
  <c r="O27" i="10" s="1"/>
  <c r="D37" i="19"/>
  <c r="N37" i="19" s="1"/>
  <c r="O37" i="19" s="1"/>
  <c r="D57" i="19"/>
  <c r="N57" i="19" s="1"/>
  <c r="O57" i="19" s="1"/>
  <c r="D32" i="25"/>
  <c r="N32" i="25" s="1"/>
  <c r="O32" i="25" s="1"/>
  <c r="D36" i="25"/>
  <c r="M36" i="25" s="1"/>
  <c r="O36" i="25" s="1"/>
  <c r="L39" i="3"/>
  <c r="O39" i="3" s="1"/>
  <c r="D26" i="8"/>
  <c r="N26" i="8" s="1"/>
  <c r="O26" i="8" s="1"/>
  <c r="D39" i="10"/>
  <c r="N39" i="10" s="1"/>
  <c r="O39" i="10" s="1"/>
  <c r="D50" i="10"/>
  <c r="N50" i="10" s="1"/>
  <c r="O50" i="10" s="1"/>
  <c r="C18" i="20"/>
  <c r="D18" i="20" s="1"/>
  <c r="D28" i="25"/>
  <c r="N28" i="25" s="1"/>
  <c r="O28" i="25" s="1"/>
  <c r="D47" i="25"/>
  <c r="N47" i="25" s="1"/>
  <c r="O47" i="25" s="1"/>
  <c r="D51" i="28"/>
  <c r="N51" i="28" s="1"/>
  <c r="O51" i="28" s="1"/>
  <c r="D28" i="31"/>
  <c r="N28" i="31" s="1"/>
  <c r="O28" i="31" s="1"/>
  <c r="D48" i="5"/>
  <c r="N48" i="5" s="1"/>
  <c r="O48" i="5" s="1"/>
  <c r="D39" i="4"/>
  <c r="N39" i="4" s="1"/>
  <c r="O39" i="4" s="1"/>
  <c r="D40" i="14"/>
  <c r="N40" i="14" s="1"/>
  <c r="O40" i="14" s="1"/>
  <c r="L48" i="14"/>
  <c r="O48" i="14" s="1"/>
  <c r="D37" i="27"/>
  <c r="N37" i="27" s="1"/>
  <c r="O37" i="27" s="1"/>
  <c r="D41" i="27"/>
  <c r="M41" i="27" s="1"/>
  <c r="O41" i="27" s="1"/>
  <c r="D50" i="31"/>
  <c r="N50" i="31" s="1"/>
  <c r="O50" i="31" s="1"/>
  <c r="D37" i="5"/>
  <c r="N37" i="5" s="1"/>
  <c r="O37" i="5" s="1"/>
  <c r="I15" i="14"/>
  <c r="I15" i="15"/>
  <c r="D32" i="31"/>
  <c r="N32" i="31" s="1"/>
  <c r="O32" i="31" s="1"/>
  <c r="I15" i="20"/>
  <c r="D51" i="21"/>
  <c r="O51" i="21" s="1"/>
  <c r="N34" i="21"/>
  <c r="O34" i="21" s="1"/>
  <c r="O36" i="14"/>
  <c r="O39" i="17"/>
  <c r="D35" i="16"/>
  <c r="L35" i="16" s="1"/>
  <c r="O35" i="16" s="1"/>
  <c r="J39" i="7"/>
  <c r="J47" i="10"/>
  <c r="J34" i="11"/>
  <c r="D45" i="13"/>
  <c r="O45" i="13" s="1"/>
  <c r="D51" i="13"/>
  <c r="N51" i="13" s="1"/>
  <c r="O51" i="13" s="1"/>
  <c r="D40" i="13"/>
  <c r="N40" i="13" s="1"/>
  <c r="O40" i="13" s="1"/>
  <c r="D27" i="13"/>
  <c r="N27" i="13" s="1"/>
  <c r="D49" i="13"/>
  <c r="N49" i="13" s="1"/>
  <c r="O49" i="13" s="1"/>
  <c r="D32" i="13"/>
  <c r="N32" i="13" s="1"/>
  <c r="O32" i="13" s="1"/>
  <c r="D39" i="13"/>
  <c r="M39" i="13" s="1"/>
  <c r="D29" i="13"/>
  <c r="N29" i="13" s="1"/>
  <c r="O29" i="13" s="1"/>
  <c r="D28" i="13"/>
  <c r="N28" i="13" s="1"/>
  <c r="O28" i="13" s="1"/>
  <c r="J44" i="16"/>
  <c r="L58" i="23"/>
  <c r="L60" i="23" s="1"/>
  <c r="O39" i="23"/>
  <c r="L41" i="6"/>
  <c r="O41" i="6" s="1"/>
  <c r="O19" i="8"/>
  <c r="J41" i="12"/>
  <c r="J46" i="12"/>
  <c r="L46" i="12"/>
  <c r="O46" i="12" s="1"/>
  <c r="D31" i="13"/>
  <c r="N31" i="13" s="1"/>
  <c r="O31" i="13" s="1"/>
  <c r="D51" i="20"/>
  <c r="O51" i="20" s="1"/>
  <c r="N34" i="20"/>
  <c r="N48" i="29"/>
  <c r="O48" i="29" s="1"/>
  <c r="J48" i="29"/>
  <c r="J31" i="31"/>
  <c r="D19" i="7"/>
  <c r="J45" i="8"/>
  <c r="N45" i="8"/>
  <c r="O45" i="8" s="1"/>
  <c r="O19" i="12"/>
  <c r="D36" i="13"/>
  <c r="L36" i="13" s="1"/>
  <c r="O36" i="13" s="1"/>
  <c r="D37" i="13"/>
  <c r="L37" i="13" s="1"/>
  <c r="O37" i="13" s="1"/>
  <c r="D34" i="13"/>
  <c r="L34" i="13" s="1"/>
  <c r="D43" i="20"/>
  <c r="N43" i="20" s="1"/>
  <c r="O43" i="20" s="1"/>
  <c r="D37" i="20"/>
  <c r="N37" i="20" s="1"/>
  <c r="O37" i="20" s="1"/>
  <c r="D35" i="20"/>
  <c r="D56" i="20"/>
  <c r="N56" i="20" s="1"/>
  <c r="O56" i="20" s="1"/>
  <c r="D58" i="20"/>
  <c r="N58" i="20" s="1"/>
  <c r="O58" i="20" s="1"/>
  <c r="D44" i="20"/>
  <c r="M44" i="20" s="1"/>
  <c r="N21" i="31"/>
  <c r="J21" i="31"/>
  <c r="J47" i="3"/>
  <c r="O21" i="11"/>
  <c r="J47" i="13"/>
  <c r="D50" i="13"/>
  <c r="N50" i="13" s="1"/>
  <c r="O50" i="13" s="1"/>
  <c r="N47" i="14"/>
  <c r="O47" i="14" s="1"/>
  <c r="D52" i="17"/>
  <c r="N52" i="17" s="1"/>
  <c r="O52" i="17" s="1"/>
  <c r="D50" i="17"/>
  <c r="N50" i="17" s="1"/>
  <c r="O50" i="17" s="1"/>
  <c r="D49" i="17"/>
  <c r="N49" i="17" s="1"/>
  <c r="O49" i="17" s="1"/>
  <c r="D45" i="17"/>
  <c r="O45" i="17" s="1"/>
  <c r="D38" i="17"/>
  <c r="N38" i="17" s="1"/>
  <c r="O38" i="17" s="1"/>
  <c r="D34" i="17"/>
  <c r="L34" i="17" s="1"/>
  <c r="D32" i="17"/>
  <c r="N32" i="17" s="1"/>
  <c r="O32" i="17" s="1"/>
  <c r="D30" i="17"/>
  <c r="N30" i="17" s="1"/>
  <c r="O30" i="17" s="1"/>
  <c r="D28" i="17"/>
  <c r="N28" i="17" s="1"/>
  <c r="O28" i="17" s="1"/>
  <c r="D22" i="17"/>
  <c r="N22" i="17" s="1"/>
  <c r="D40" i="17"/>
  <c r="N40" i="17" s="1"/>
  <c r="O40" i="17" s="1"/>
  <c r="D34" i="18"/>
  <c r="L34" i="18" s="1"/>
  <c r="D49" i="18"/>
  <c r="N49" i="18" s="1"/>
  <c r="O49" i="18" s="1"/>
  <c r="D45" i="18"/>
  <c r="O45" i="18" s="1"/>
  <c r="D40" i="18"/>
  <c r="N40" i="18" s="1"/>
  <c r="O40" i="18" s="1"/>
  <c r="D52" i="18"/>
  <c r="N52" i="18" s="1"/>
  <c r="O52" i="18" s="1"/>
  <c r="D22" i="18"/>
  <c r="N22" i="18" s="1"/>
  <c r="D38" i="18"/>
  <c r="N38" i="18" s="1"/>
  <c r="O38" i="18" s="1"/>
  <c r="D51" i="18"/>
  <c r="N51" i="18" s="1"/>
  <c r="O51" i="18" s="1"/>
  <c r="D31" i="18"/>
  <c r="N31" i="18" s="1"/>
  <c r="O31" i="18" s="1"/>
  <c r="D28" i="18"/>
  <c r="N28" i="18" s="1"/>
  <c r="O28" i="18" s="1"/>
  <c r="I15" i="28"/>
  <c r="D14" i="28"/>
  <c r="D38" i="13"/>
  <c r="N38" i="13" s="1"/>
  <c r="O38" i="13" s="1"/>
  <c r="O21" i="16"/>
  <c r="D48" i="17"/>
  <c r="L48" i="17" s="1"/>
  <c r="O48" i="17" s="1"/>
  <c r="D35" i="17"/>
  <c r="L35" i="17" s="1"/>
  <c r="O35" i="17" s="1"/>
  <c r="D15" i="19"/>
  <c r="D27" i="23"/>
  <c r="N27" i="23" s="1"/>
  <c r="D19" i="23"/>
  <c r="J39" i="24"/>
  <c r="N39" i="24"/>
  <c r="O39" i="24" s="1"/>
  <c r="O35" i="30"/>
  <c r="D48" i="3"/>
  <c r="O48" i="3" s="1"/>
  <c r="D54" i="3"/>
  <c r="N54" i="3" s="1"/>
  <c r="O54" i="3" s="1"/>
  <c r="D26" i="3"/>
  <c r="N26" i="3" s="1"/>
  <c r="D32" i="3"/>
  <c r="N32" i="3" s="1"/>
  <c r="O32" i="3" s="1"/>
  <c r="D43" i="3"/>
  <c r="N43" i="3" s="1"/>
  <c r="O43" i="3" s="1"/>
  <c r="D34" i="3"/>
  <c r="N34" i="3" s="1"/>
  <c r="O34" i="3" s="1"/>
  <c r="O21" i="13"/>
  <c r="L36" i="17"/>
  <c r="O36" i="17" s="1"/>
  <c r="D31" i="17"/>
  <c r="N31" i="17" s="1"/>
  <c r="O31" i="17" s="1"/>
  <c r="D37" i="17"/>
  <c r="L37" i="17" s="1"/>
  <c r="O37" i="17" s="1"/>
  <c r="O40" i="19"/>
  <c r="N45" i="4"/>
  <c r="O45" i="4" s="1"/>
  <c r="N41" i="5"/>
  <c r="O41" i="5" s="1"/>
  <c r="N51" i="7"/>
  <c r="O51" i="7" s="1"/>
  <c r="J51" i="7"/>
  <c r="N49" i="8"/>
  <c r="O49" i="8" s="1"/>
  <c r="D53" i="9"/>
  <c r="N53" i="9" s="1"/>
  <c r="O53" i="9" s="1"/>
  <c r="D37" i="9"/>
  <c r="N37" i="9" s="1"/>
  <c r="O37" i="9" s="1"/>
  <c r="D35" i="9"/>
  <c r="N35" i="9" s="1"/>
  <c r="O35" i="9" s="1"/>
  <c r="D33" i="9"/>
  <c r="N33" i="9" s="1"/>
  <c r="O33" i="9" s="1"/>
  <c r="D26" i="9"/>
  <c r="N26" i="9" s="1"/>
  <c r="D49" i="9"/>
  <c r="O49" i="9" s="1"/>
  <c r="D55" i="9"/>
  <c r="N55" i="9" s="1"/>
  <c r="O55" i="9" s="1"/>
  <c r="D44" i="9"/>
  <c r="N44" i="9" s="1"/>
  <c r="O44" i="9" s="1"/>
  <c r="D32" i="9"/>
  <c r="N32" i="9" s="1"/>
  <c r="D22" i="13"/>
  <c r="N22" i="13" s="1"/>
  <c r="O22" i="13" s="1"/>
  <c r="D39" i="18"/>
  <c r="M39" i="18" s="1"/>
  <c r="D50" i="18"/>
  <c r="N50" i="18" s="1"/>
  <c r="O50" i="18" s="1"/>
  <c r="O39" i="21"/>
  <c r="D35" i="3"/>
  <c r="N35" i="3" s="1"/>
  <c r="O35" i="3" s="1"/>
  <c r="J44" i="5"/>
  <c r="D48" i="13"/>
  <c r="L48" i="13" s="1"/>
  <c r="O48" i="13" s="1"/>
  <c r="J35" i="15"/>
  <c r="J21" i="17"/>
  <c r="D36" i="20"/>
  <c r="N36" i="20" s="1"/>
  <c r="O36" i="20" s="1"/>
  <c r="J50" i="3"/>
  <c r="J34" i="12"/>
  <c r="D30" i="13"/>
  <c r="N30" i="13" s="1"/>
  <c r="O30" i="13" s="1"/>
  <c r="N38" i="15"/>
  <c r="O38" i="15" s="1"/>
  <c r="D37" i="16"/>
  <c r="L37" i="16" s="1"/>
  <c r="O37" i="16" s="1"/>
  <c r="N44" i="17"/>
  <c r="O44" i="17" s="1"/>
  <c r="D32" i="18"/>
  <c r="N32" i="18" s="1"/>
  <c r="O32" i="18" s="1"/>
  <c r="D57" i="20"/>
  <c r="N57" i="20" s="1"/>
  <c r="O57" i="20" s="1"/>
  <c r="O18" i="4"/>
  <c r="D26" i="7"/>
  <c r="N26" i="7" s="1"/>
  <c r="O26" i="7" s="1"/>
  <c r="J32" i="12"/>
  <c r="D24" i="4"/>
  <c r="N24" i="4" s="1"/>
  <c r="D26" i="4"/>
  <c r="N26" i="4" s="1"/>
  <c r="O26" i="4" s="1"/>
  <c r="D49" i="4"/>
  <c r="N49" i="4" s="1"/>
  <c r="O49" i="4" s="1"/>
  <c r="D28" i="4"/>
  <c r="N28" i="4" s="1"/>
  <c r="O28" i="4" s="1"/>
  <c r="D45" i="6"/>
  <c r="N45" i="6" s="1"/>
  <c r="O45" i="6" s="1"/>
  <c r="D44" i="6"/>
  <c r="N44" i="6" s="1"/>
  <c r="O44" i="6" s="1"/>
  <c r="D36" i="6"/>
  <c r="N36" i="6" s="1"/>
  <c r="O36" i="6" s="1"/>
  <c r="D34" i="6"/>
  <c r="N34" i="6" s="1"/>
  <c r="O34" i="6" s="1"/>
  <c r="D32" i="6"/>
  <c r="N32" i="6" s="1"/>
  <c r="O32" i="6" s="1"/>
  <c r="D26" i="6"/>
  <c r="N26" i="6" s="1"/>
  <c r="D49" i="6"/>
  <c r="O49" i="6" s="1"/>
  <c r="D36" i="9"/>
  <c r="N36" i="9" s="1"/>
  <c r="O36" i="9" s="1"/>
  <c r="D52" i="13"/>
  <c r="N52" i="13" s="1"/>
  <c r="O52" i="13" s="1"/>
  <c r="D29" i="17"/>
  <c r="N29" i="17" s="1"/>
  <c r="O29" i="17" s="1"/>
  <c r="D51" i="17"/>
  <c r="N51" i="17" s="1"/>
  <c r="O51" i="17" s="1"/>
  <c r="D29" i="18"/>
  <c r="N29" i="18" s="1"/>
  <c r="O29" i="18" s="1"/>
  <c r="N34" i="19"/>
  <c r="J39" i="3"/>
  <c r="D46" i="20"/>
  <c r="N46" i="20" s="1"/>
  <c r="O46" i="20" s="1"/>
  <c r="J48" i="6"/>
  <c r="D33" i="3"/>
  <c r="N33" i="3" s="1"/>
  <c r="O33" i="3" s="1"/>
  <c r="L38" i="3"/>
  <c r="L34" i="10"/>
  <c r="J54" i="19"/>
  <c r="N54" i="19"/>
  <c r="O54" i="19" s="1"/>
  <c r="D43" i="21"/>
  <c r="M43" i="21" s="1"/>
  <c r="D56" i="21"/>
  <c r="N56" i="21" s="1"/>
  <c r="O56" i="21" s="1"/>
  <c r="D36" i="21"/>
  <c r="N36" i="21" s="1"/>
  <c r="O36" i="21" s="1"/>
  <c r="D33" i="21"/>
  <c r="D57" i="21"/>
  <c r="N57" i="21" s="1"/>
  <c r="O57" i="21" s="1"/>
  <c r="N53" i="21"/>
  <c r="O53" i="21" s="1"/>
  <c r="J53" i="21"/>
  <c r="D41" i="22"/>
  <c r="N41" i="22" s="1"/>
  <c r="O41" i="22" s="1"/>
  <c r="D34" i="22"/>
  <c r="N34" i="22" s="1"/>
  <c r="O34" i="22" s="1"/>
  <c r="D32" i="22"/>
  <c r="N32" i="22" s="1"/>
  <c r="O32" i="22" s="1"/>
  <c r="O63" i="22"/>
  <c r="D48" i="22"/>
  <c r="N48" i="22" s="1"/>
  <c r="O48" i="22" s="1"/>
  <c r="D26" i="22"/>
  <c r="N26" i="22" s="1"/>
  <c r="D40" i="22"/>
  <c r="M40" i="22" s="1"/>
  <c r="O21" i="25"/>
  <c r="J46" i="29"/>
  <c r="N46" i="29"/>
  <c r="O46" i="29" s="1"/>
  <c r="D52" i="32"/>
  <c r="N52" i="32" s="1"/>
  <c r="O52" i="32" s="1"/>
  <c r="D50" i="32"/>
  <c r="N50" i="32" s="1"/>
  <c r="O50" i="32" s="1"/>
  <c r="D31" i="32"/>
  <c r="N31" i="32" s="1"/>
  <c r="O31" i="32" s="1"/>
  <c r="D29" i="32"/>
  <c r="N29" i="32" s="1"/>
  <c r="O29" i="32" s="1"/>
  <c r="D27" i="32"/>
  <c r="N27" i="32" s="1"/>
  <c r="D51" i="32"/>
  <c r="N51" i="32" s="1"/>
  <c r="O51" i="32" s="1"/>
  <c r="N22" i="32"/>
  <c r="O22" i="32" s="1"/>
  <c r="D45" i="32"/>
  <c r="O45" i="32" s="1"/>
  <c r="D32" i="32"/>
  <c r="N32" i="32" s="1"/>
  <c r="O32" i="32" s="1"/>
  <c r="D28" i="32"/>
  <c r="N28" i="32" s="1"/>
  <c r="O28" i="32" s="1"/>
  <c r="D39" i="32"/>
  <c r="M39" i="32" s="1"/>
  <c r="D34" i="32"/>
  <c r="L34" i="32" s="1"/>
  <c r="D30" i="32"/>
  <c r="N30" i="32" s="1"/>
  <c r="O30" i="32" s="1"/>
  <c r="D40" i="32"/>
  <c r="N40" i="32" s="1"/>
  <c r="O40" i="32" s="1"/>
  <c r="D49" i="32"/>
  <c r="N49" i="32" s="1"/>
  <c r="O49" i="32" s="1"/>
  <c r="D38" i="32"/>
  <c r="N38" i="32" s="1"/>
  <c r="O38" i="32" s="1"/>
  <c r="C20" i="27"/>
  <c r="C20" i="19"/>
  <c r="C19" i="21"/>
  <c r="D15" i="21" s="1"/>
  <c r="C20" i="20"/>
  <c r="D50" i="11"/>
  <c r="N50" i="11" s="1"/>
  <c r="O50" i="11" s="1"/>
  <c r="D39" i="11"/>
  <c r="M39" i="11" s="1"/>
  <c r="D22" i="11"/>
  <c r="N22" i="11" s="1"/>
  <c r="O22" i="11" s="1"/>
  <c r="D45" i="11"/>
  <c r="O45" i="11" s="1"/>
  <c r="C17" i="14"/>
  <c r="J48" i="14"/>
  <c r="D32" i="15"/>
  <c r="N32" i="15" s="1"/>
  <c r="O32" i="15" s="1"/>
  <c r="D30" i="15"/>
  <c r="D50" i="15"/>
  <c r="N50" i="15" s="1"/>
  <c r="O50" i="15" s="1"/>
  <c r="D39" i="15"/>
  <c r="M39" i="15" s="1"/>
  <c r="L35" i="18"/>
  <c r="O35" i="18" s="1"/>
  <c r="D48" i="18"/>
  <c r="L48" i="18" s="1"/>
  <c r="O48" i="18" s="1"/>
  <c r="O58" i="22"/>
  <c r="D29" i="24"/>
  <c r="N29" i="24" s="1"/>
  <c r="O29" i="24" s="1"/>
  <c r="D31" i="24"/>
  <c r="N31" i="24" s="1"/>
  <c r="O31" i="24" s="1"/>
  <c r="D44" i="24"/>
  <c r="N44" i="24" s="1"/>
  <c r="O44" i="24" s="1"/>
  <c r="D34" i="24"/>
  <c r="M34" i="24" s="1"/>
  <c r="D27" i="24"/>
  <c r="N27" i="24" s="1"/>
  <c r="O27" i="24" s="1"/>
  <c r="D42" i="24"/>
  <c r="N42" i="24" s="1"/>
  <c r="O42" i="24" s="1"/>
  <c r="D35" i="24"/>
  <c r="N35" i="24" s="1"/>
  <c r="O35" i="24" s="1"/>
  <c r="D28" i="24"/>
  <c r="N28" i="24" s="1"/>
  <c r="O28" i="24" s="1"/>
  <c r="J42" i="4"/>
  <c r="D25" i="5"/>
  <c r="N25" i="5" s="1"/>
  <c r="N25" i="7"/>
  <c r="J48" i="9"/>
  <c r="D30" i="10"/>
  <c r="N30" i="10" s="1"/>
  <c r="O30" i="10" s="1"/>
  <c r="L35" i="10"/>
  <c r="O35" i="10" s="1"/>
  <c r="D30" i="11"/>
  <c r="N30" i="11" s="1"/>
  <c r="O30" i="11" s="1"/>
  <c r="D40" i="11"/>
  <c r="N40" i="11" s="1"/>
  <c r="O40" i="11" s="1"/>
  <c r="D52" i="11"/>
  <c r="N52" i="11" s="1"/>
  <c r="O52" i="11" s="1"/>
  <c r="D49" i="15"/>
  <c r="N49" i="15" s="1"/>
  <c r="O49" i="15" s="1"/>
  <c r="J41" i="20"/>
  <c r="D33" i="22"/>
  <c r="N33" i="22" s="1"/>
  <c r="O33" i="22" s="1"/>
  <c r="O56" i="24"/>
  <c r="C19" i="29"/>
  <c r="J44" i="31"/>
  <c r="G34" i="4"/>
  <c r="J34" i="4" s="1"/>
  <c r="G32" i="4"/>
  <c r="J32" i="4" s="1"/>
  <c r="D51" i="10"/>
  <c r="N51" i="10" s="1"/>
  <c r="O51" i="10" s="1"/>
  <c r="D38" i="10"/>
  <c r="M38" i="10" s="1"/>
  <c r="D29" i="10"/>
  <c r="N29" i="10" s="1"/>
  <c r="O29" i="10" s="1"/>
  <c r="D36" i="12"/>
  <c r="M36" i="12" s="1"/>
  <c r="D28" i="12"/>
  <c r="N28" i="12" s="1"/>
  <c r="O28" i="12" s="1"/>
  <c r="D26" i="12"/>
  <c r="D20" i="12"/>
  <c r="N20" i="12" s="1"/>
  <c r="O20" i="12" s="1"/>
  <c r="D27" i="12"/>
  <c r="C17" i="15"/>
  <c r="D14" i="15" s="1"/>
  <c r="D40" i="15"/>
  <c r="N40" i="15" s="1"/>
  <c r="O40" i="15" s="1"/>
  <c r="D42" i="22"/>
  <c r="N42" i="22" s="1"/>
  <c r="O42" i="22" s="1"/>
  <c r="D46" i="5"/>
  <c r="N46" i="5" s="1"/>
  <c r="O46" i="5" s="1"/>
  <c r="D30" i="5"/>
  <c r="N30" i="5" s="1"/>
  <c r="O30" i="5" s="1"/>
  <c r="D28" i="5"/>
  <c r="N28" i="5" s="1"/>
  <c r="O28" i="5" s="1"/>
  <c r="D26" i="5"/>
  <c r="N26" i="5" s="1"/>
  <c r="O26" i="5" s="1"/>
  <c r="D42" i="5"/>
  <c r="O42" i="5" s="1"/>
  <c r="D28" i="11"/>
  <c r="N28" i="11" s="1"/>
  <c r="O28" i="11" s="1"/>
  <c r="O23" i="14"/>
  <c r="D37" i="18"/>
  <c r="L37" i="18" s="1"/>
  <c r="O37" i="18" s="1"/>
  <c r="J41" i="19"/>
  <c r="L41" i="19"/>
  <c r="O41" i="19" s="1"/>
  <c r="I15" i="21"/>
  <c r="J54" i="21"/>
  <c r="D50" i="22"/>
  <c r="N50" i="22" s="1"/>
  <c r="O50" i="22" s="1"/>
  <c r="O19" i="24"/>
  <c r="D37" i="26"/>
  <c r="D34" i="26"/>
  <c r="D35" i="26"/>
  <c r="N49" i="27"/>
  <c r="O49" i="27" s="1"/>
  <c r="J49" i="27"/>
  <c r="D15" i="28"/>
  <c r="D31" i="14"/>
  <c r="N43" i="25"/>
  <c r="O43" i="25" s="1"/>
  <c r="J43" i="25"/>
  <c r="N49" i="28"/>
  <c r="O49" i="28" s="1"/>
  <c r="J21" i="30"/>
  <c r="N21" i="30"/>
  <c r="D39" i="14"/>
  <c r="M39" i="14" s="1"/>
  <c r="D29" i="14"/>
  <c r="D50" i="14"/>
  <c r="N50" i="14" s="1"/>
  <c r="O50" i="14" s="1"/>
  <c r="D52" i="16"/>
  <c r="N52" i="16" s="1"/>
  <c r="O52" i="16" s="1"/>
  <c r="D50" i="16"/>
  <c r="N50" i="16" s="1"/>
  <c r="O50" i="16" s="1"/>
  <c r="N44" i="25"/>
  <c r="O44" i="25" s="1"/>
  <c r="D48" i="26"/>
  <c r="L40" i="20"/>
  <c r="D17" i="27"/>
  <c r="O65" i="26"/>
  <c r="D39" i="26"/>
  <c r="M39" i="26" s="1"/>
  <c r="D29" i="26"/>
  <c r="N29" i="26" s="1"/>
  <c r="O29" i="26" s="1"/>
  <c r="D50" i="26"/>
  <c r="N50" i="26" s="1"/>
  <c r="O50" i="26" s="1"/>
  <c r="D40" i="26"/>
  <c r="N40" i="26" s="1"/>
  <c r="O40" i="26" s="1"/>
  <c r="D45" i="26"/>
  <c r="O45" i="26" s="1"/>
  <c r="D31" i="26"/>
  <c r="N31" i="26" s="1"/>
  <c r="O31" i="26" s="1"/>
  <c r="D22" i="26"/>
  <c r="N22" i="26" s="1"/>
  <c r="D38" i="26"/>
  <c r="N38" i="26" s="1"/>
  <c r="O38" i="26" s="1"/>
  <c r="O21" i="32"/>
  <c r="L55" i="19"/>
  <c r="O55" i="19" s="1"/>
  <c r="D39" i="29"/>
  <c r="N39" i="29" s="1"/>
  <c r="O39" i="29" s="1"/>
  <c r="D35" i="29"/>
  <c r="N35" i="29" s="1"/>
  <c r="O35" i="29" s="1"/>
  <c r="D33" i="29"/>
  <c r="N33" i="29" s="1"/>
  <c r="D36" i="29"/>
  <c r="N36" i="29" s="1"/>
  <c r="O36" i="29" s="1"/>
  <c r="D40" i="29"/>
  <c r="M40" i="29" s="1"/>
  <c r="D16" i="29"/>
  <c r="D15" i="27"/>
  <c r="D14" i="29"/>
  <c r="O60" i="25"/>
  <c r="D37" i="25"/>
  <c r="N37" i="25" s="1"/>
  <c r="O37" i="25" s="1"/>
  <c r="D35" i="25"/>
  <c r="N35" i="25" s="1"/>
  <c r="O35" i="25" s="1"/>
  <c r="D33" i="25"/>
  <c r="N33" i="25" s="1"/>
  <c r="O33" i="25" s="1"/>
  <c r="D31" i="25"/>
  <c r="N31" i="25" s="1"/>
  <c r="O31" i="25" s="1"/>
  <c r="D29" i="25"/>
  <c r="N29" i="25" s="1"/>
  <c r="O29" i="25" s="1"/>
  <c r="D23" i="25"/>
  <c r="N23" i="25" s="1"/>
  <c r="O23" i="25" s="1"/>
  <c r="D30" i="25"/>
  <c r="N30" i="25" s="1"/>
  <c r="O30" i="25" s="1"/>
  <c r="D46" i="25"/>
  <c r="N46" i="25" s="1"/>
  <c r="O46" i="25" s="1"/>
  <c r="D40" i="27"/>
  <c r="N40" i="27" s="1"/>
  <c r="O40" i="27" s="1"/>
  <c r="D36" i="27"/>
  <c r="N36" i="27" s="1"/>
  <c r="O36" i="27" s="1"/>
  <c r="D34" i="27"/>
  <c r="N34" i="27" s="1"/>
  <c r="O65" i="27"/>
  <c r="D51" i="27"/>
  <c r="N51" i="27" s="1"/>
  <c r="O51" i="27" s="1"/>
  <c r="D43" i="28"/>
  <c r="N43" i="28" s="1"/>
  <c r="O43" i="28" s="1"/>
  <c r="D41" i="28"/>
  <c r="M41" i="28" s="1"/>
  <c r="D37" i="28"/>
  <c r="N37" i="28" s="1"/>
  <c r="O37" i="28" s="1"/>
  <c r="D35" i="28"/>
  <c r="N35" i="28" s="1"/>
  <c r="O35" i="28" s="1"/>
  <c r="J47" i="32"/>
  <c r="D51" i="30"/>
  <c r="N51" i="30" s="1"/>
  <c r="O51" i="30" s="1"/>
  <c r="D49" i="30"/>
  <c r="N49" i="30" s="1"/>
  <c r="O49" i="30" s="1"/>
  <c r="D32" i="30"/>
  <c r="N32" i="30" s="1"/>
  <c r="O32" i="30" s="1"/>
  <c r="D30" i="30"/>
  <c r="N30" i="30" s="1"/>
  <c r="O30" i="30" s="1"/>
  <c r="D28" i="30"/>
  <c r="N28" i="30" s="1"/>
  <c r="O28" i="30" s="1"/>
  <c r="D45" i="30"/>
  <c r="O45" i="30" s="1"/>
  <c r="D22" i="30"/>
  <c r="N22" i="30" s="1"/>
  <c r="O22" i="30" s="1"/>
  <c r="D29" i="30"/>
  <c r="N29" i="30" s="1"/>
  <c r="O29" i="30" s="1"/>
  <c r="D52" i="30"/>
  <c r="N52" i="30" s="1"/>
  <c r="O52" i="30" s="1"/>
  <c r="J41" i="25"/>
  <c r="D39" i="31"/>
  <c r="M39" i="31" s="1"/>
  <c r="N35" i="19" l="1"/>
  <c r="O35" i="19" s="1"/>
  <c r="O20" i="5"/>
  <c r="O21" i="5" s="1"/>
  <c r="D40" i="5"/>
  <c r="N40" i="5" s="1"/>
  <c r="O40" i="5" s="1"/>
  <c r="L51" i="5"/>
  <c r="L53" i="5" s="1"/>
  <c r="O60" i="5" s="1"/>
  <c r="M52" i="4"/>
  <c r="M54" i="4" s="1"/>
  <c r="M55" i="16"/>
  <c r="M57" i="16" s="1"/>
  <c r="L58" i="9"/>
  <c r="L60" i="9" s="1"/>
  <c r="O68" i="9" s="1"/>
  <c r="L52" i="8"/>
  <c r="L54" i="8" s="1"/>
  <c r="O62" i="8" s="1"/>
  <c r="O43" i="9"/>
  <c r="O32" i="8"/>
  <c r="L55" i="15"/>
  <c r="L57" i="15" s="1"/>
  <c r="O64" i="15" s="1"/>
  <c r="M57" i="3"/>
  <c r="M59" i="3" s="1"/>
  <c r="L58" i="7"/>
  <c r="L60" i="7" s="1"/>
  <c r="L55" i="31"/>
  <c r="L57" i="31" s="1"/>
  <c r="O65" i="31" s="1"/>
  <c r="D27" i="28"/>
  <c r="O35" i="15"/>
  <c r="L33" i="4"/>
  <c r="O33" i="4" s="1"/>
  <c r="L32" i="4"/>
  <c r="O32" i="4" s="1"/>
  <c r="L34" i="4"/>
  <c r="O34" i="4" s="1"/>
  <c r="L31" i="4"/>
  <c r="O31" i="4" s="1"/>
  <c r="N21" i="8"/>
  <c r="N30" i="14"/>
  <c r="O30" i="14" s="1"/>
  <c r="M52" i="8"/>
  <c r="M54" i="8" s="1"/>
  <c r="D38" i="19"/>
  <c r="N38" i="19" s="1"/>
  <c r="O38" i="19" s="1"/>
  <c r="N36" i="19"/>
  <c r="O36" i="19" s="1"/>
  <c r="N20" i="4"/>
  <c r="D44" i="4" s="1"/>
  <c r="N44" i="4" s="1"/>
  <c r="O44" i="4" s="1"/>
  <c r="D31" i="5"/>
  <c r="N31" i="5" s="1"/>
  <c r="O31" i="5" s="1"/>
  <c r="L55" i="14"/>
  <c r="L57" i="14" s="1"/>
  <c r="O64" i="14" s="1"/>
  <c r="D38" i="28"/>
  <c r="N38" i="28" s="1"/>
  <c r="O38" i="28" s="1"/>
  <c r="O39" i="7"/>
  <c r="L61" i="21"/>
  <c r="L63" i="21" s="1"/>
  <c r="O70" i="21" s="1"/>
  <c r="M50" i="25"/>
  <c r="M52" i="25" s="1"/>
  <c r="D37" i="21"/>
  <c r="N37" i="21" s="1"/>
  <c r="O37" i="21" s="1"/>
  <c r="O21" i="24"/>
  <c r="N21" i="24"/>
  <c r="D30" i="24" s="1"/>
  <c r="N30" i="24" s="1"/>
  <c r="O30" i="24" s="1"/>
  <c r="M58" i="6"/>
  <c r="M60" i="6" s="1"/>
  <c r="O43" i="6"/>
  <c r="L55" i="30"/>
  <c r="L57" i="30" s="1"/>
  <c r="O65" i="30" s="1"/>
  <c r="N23" i="10"/>
  <c r="D45" i="10" s="1"/>
  <c r="N45" i="10" s="1"/>
  <c r="O45" i="10" s="1"/>
  <c r="L55" i="11"/>
  <c r="L57" i="11" s="1"/>
  <c r="O65" i="11" s="1"/>
  <c r="D37" i="29"/>
  <c r="N37" i="29" s="1"/>
  <c r="O37" i="29" s="1"/>
  <c r="N24" i="25"/>
  <c r="D39" i="25" s="1"/>
  <c r="N39" i="25" s="1"/>
  <c r="O39" i="25" s="1"/>
  <c r="N25" i="12"/>
  <c r="O25" i="12" s="1"/>
  <c r="D42" i="12"/>
  <c r="O42" i="12" s="1"/>
  <c r="M51" i="5"/>
  <c r="M53" i="5" s="1"/>
  <c r="D43" i="5"/>
  <c r="N43" i="5" s="1"/>
  <c r="O43" i="5" s="1"/>
  <c r="N29" i="15"/>
  <c r="O29" i="15" s="1"/>
  <c r="D44" i="15"/>
  <c r="O44" i="15" s="1"/>
  <c r="L58" i="6"/>
  <c r="L60" i="6" s="1"/>
  <c r="O68" i="6" s="1"/>
  <c r="O22" i="18"/>
  <c r="O23" i="18" s="1"/>
  <c r="N23" i="18"/>
  <c r="M53" i="12"/>
  <c r="M55" i="12" s="1"/>
  <c r="O36" i="12"/>
  <c r="M55" i="15"/>
  <c r="M57" i="15" s="1"/>
  <c r="O39" i="15"/>
  <c r="M55" i="32"/>
  <c r="M57" i="32" s="1"/>
  <c r="O39" i="32"/>
  <c r="N23" i="31"/>
  <c r="O21" i="31"/>
  <c r="D44" i="7"/>
  <c r="N44" i="7" s="1"/>
  <c r="O44" i="7" s="1"/>
  <c r="O68" i="7"/>
  <c r="D43" i="7"/>
  <c r="M43" i="7" s="1"/>
  <c r="D45" i="7"/>
  <c r="N45" i="7" s="1"/>
  <c r="O45" i="7" s="1"/>
  <c r="D34" i="7"/>
  <c r="N34" i="7" s="1"/>
  <c r="O34" i="7" s="1"/>
  <c r="D49" i="7"/>
  <c r="O49" i="7" s="1"/>
  <c r="D33" i="7"/>
  <c r="N33" i="7" s="1"/>
  <c r="O33" i="7" s="1"/>
  <c r="D36" i="7"/>
  <c r="N36" i="7" s="1"/>
  <c r="O36" i="7" s="1"/>
  <c r="D35" i="7"/>
  <c r="N35" i="7" s="1"/>
  <c r="O35" i="7" s="1"/>
  <c r="D53" i="7"/>
  <c r="N53" i="7" s="1"/>
  <c r="O53" i="7" s="1"/>
  <c r="D37" i="7"/>
  <c r="N37" i="7" s="1"/>
  <c r="O37" i="7" s="1"/>
  <c r="D32" i="7"/>
  <c r="N32" i="7" s="1"/>
  <c r="M55" i="26"/>
  <c r="M57" i="26" s="1"/>
  <c r="O39" i="26"/>
  <c r="N31" i="14"/>
  <c r="O31" i="14" s="1"/>
  <c r="D33" i="14"/>
  <c r="N33" i="14" s="1"/>
  <c r="O33" i="14" s="1"/>
  <c r="D19" i="20"/>
  <c r="D29" i="20" s="1"/>
  <c r="N29" i="20" s="1"/>
  <c r="O29" i="20" s="1"/>
  <c r="D19" i="19"/>
  <c r="D29" i="19" s="1"/>
  <c r="N29" i="19" s="1"/>
  <c r="O29" i="19" s="1"/>
  <c r="O24" i="4"/>
  <c r="N23" i="16"/>
  <c r="D43" i="29"/>
  <c r="N43" i="29" s="1"/>
  <c r="O43" i="29" s="1"/>
  <c r="I25" i="29"/>
  <c r="N29" i="14"/>
  <c r="D44" i="14"/>
  <c r="O44" i="14" s="1"/>
  <c r="O21" i="8"/>
  <c r="M55" i="13"/>
  <c r="M57" i="13" s="1"/>
  <c r="O39" i="13"/>
  <c r="O23" i="32"/>
  <c r="O25" i="7"/>
  <c r="N28" i="7"/>
  <c r="O34" i="19"/>
  <c r="L62" i="19"/>
  <c r="L64" i="19" s="1"/>
  <c r="O71" i="19" s="1"/>
  <c r="O23" i="16"/>
  <c r="D19" i="27"/>
  <c r="D29" i="27" s="1"/>
  <c r="N29" i="27" s="1"/>
  <c r="O29" i="27" s="1"/>
  <c r="D14" i="27"/>
  <c r="D16" i="27"/>
  <c r="L54" i="10"/>
  <c r="L56" i="10" s="1"/>
  <c r="O64" i="10" s="1"/>
  <c r="O34" i="10"/>
  <c r="O34" i="13"/>
  <c r="L55" i="13"/>
  <c r="L57" i="13" s="1"/>
  <c r="O65" i="13" s="1"/>
  <c r="L62" i="20"/>
  <c r="L64" i="20" s="1"/>
  <c r="O71" i="20" s="1"/>
  <c r="O40" i="20"/>
  <c r="O40" i="22"/>
  <c r="M53" i="22"/>
  <c r="M55" i="22" s="1"/>
  <c r="N23" i="13"/>
  <c r="O27" i="13"/>
  <c r="D14" i="21"/>
  <c r="O27" i="32"/>
  <c r="O26" i="22"/>
  <c r="O27" i="22" s="1"/>
  <c r="N27" i="22"/>
  <c r="O34" i="17"/>
  <c r="L55" i="17"/>
  <c r="L57" i="17" s="1"/>
  <c r="O65" i="17" s="1"/>
  <c r="O23" i="11"/>
  <c r="O34" i="20"/>
  <c r="O41" i="28"/>
  <c r="O40" i="29"/>
  <c r="N23" i="26"/>
  <c r="O22" i="26"/>
  <c r="O23" i="26" s="1"/>
  <c r="M55" i="30"/>
  <c r="M57" i="30" s="1"/>
  <c r="O39" i="30"/>
  <c r="N23" i="30"/>
  <c r="O21" i="30"/>
  <c r="N27" i="12"/>
  <c r="O27" i="12" s="1"/>
  <c r="D29" i="12"/>
  <c r="N29" i="12" s="1"/>
  <c r="O29" i="12" s="1"/>
  <c r="O27" i="30"/>
  <c r="O43" i="21"/>
  <c r="O20" i="4"/>
  <c r="D28" i="28"/>
  <c r="M42" i="28" s="1"/>
  <c r="O42" i="28" s="1"/>
  <c r="D16" i="20"/>
  <c r="O21" i="12"/>
  <c r="D41" i="4"/>
  <c r="N41" i="4" s="1"/>
  <c r="O41" i="4" s="1"/>
  <c r="D17" i="21"/>
  <c r="D15" i="29"/>
  <c r="D27" i="29" s="1"/>
  <c r="D17" i="29"/>
  <c r="D16" i="15"/>
  <c r="M55" i="11"/>
  <c r="M57" i="11" s="1"/>
  <c r="O39" i="11"/>
  <c r="O38" i="3"/>
  <c r="L57" i="3"/>
  <c r="L59" i="3" s="1"/>
  <c r="O67" i="3" s="1"/>
  <c r="D15" i="15"/>
  <c r="O27" i="11"/>
  <c r="O23" i="13"/>
  <c r="D38" i="20"/>
  <c r="N38" i="20" s="1"/>
  <c r="O38" i="20" s="1"/>
  <c r="D15" i="20"/>
  <c r="L55" i="16"/>
  <c r="L57" i="16" s="1"/>
  <c r="O65" i="16" s="1"/>
  <c r="N23" i="11"/>
  <c r="N28" i="23"/>
  <c r="O27" i="23"/>
  <c r="O28" i="23" s="1"/>
  <c r="O34" i="24"/>
  <c r="M47" i="24"/>
  <c r="M49" i="24" s="1"/>
  <c r="M55" i="31"/>
  <c r="M57" i="31" s="1"/>
  <c r="O39" i="31"/>
  <c r="M54" i="10"/>
  <c r="M56" i="10" s="1"/>
  <c r="O38" i="10"/>
  <c r="O22" i="17"/>
  <c r="O23" i="17" s="1"/>
  <c r="N23" i="17"/>
  <c r="O26" i="3"/>
  <c r="O27" i="3" s="1"/>
  <c r="N27" i="3"/>
  <c r="D38" i="27"/>
  <c r="N38" i="27" s="1"/>
  <c r="O38" i="27" s="1"/>
  <c r="M55" i="14"/>
  <c r="M57" i="14" s="1"/>
  <c r="O39" i="14"/>
  <c r="O25" i="5"/>
  <c r="N33" i="21"/>
  <c r="D50" i="21"/>
  <c r="O50" i="21" s="1"/>
  <c r="D16" i="14"/>
  <c r="D14" i="14"/>
  <c r="D26" i="29"/>
  <c r="D52" i="29"/>
  <c r="N52" i="29" s="1"/>
  <c r="O52" i="29" s="1"/>
  <c r="D43" i="12"/>
  <c r="O43" i="12" s="1"/>
  <c r="N26" i="12"/>
  <c r="L55" i="32"/>
  <c r="L57" i="32" s="1"/>
  <c r="O65" i="32" s="1"/>
  <c r="O34" i="32"/>
  <c r="D16" i="21"/>
  <c r="O32" i="9"/>
  <c r="L55" i="18"/>
  <c r="L57" i="18" s="1"/>
  <c r="O65" i="18" s="1"/>
  <c r="O34" i="18"/>
  <c r="D52" i="20"/>
  <c r="O52" i="20" s="1"/>
  <c r="N35" i="20"/>
  <c r="O35" i="20" s="1"/>
  <c r="L53" i="12"/>
  <c r="L55" i="12" s="1"/>
  <c r="O34" i="27"/>
  <c r="D45" i="15"/>
  <c r="O45" i="15" s="1"/>
  <c r="N30" i="15"/>
  <c r="N28" i="9"/>
  <c r="O26" i="9"/>
  <c r="O28" i="9" s="1"/>
  <c r="D33" i="15"/>
  <c r="N33" i="15" s="1"/>
  <c r="O33" i="15" s="1"/>
  <c r="O44" i="20"/>
  <c r="D14" i="20"/>
  <c r="D14" i="19"/>
  <c r="D17" i="19"/>
  <c r="D16" i="19"/>
  <c r="O24" i="25"/>
  <c r="N27" i="6"/>
  <c r="O26" i="6"/>
  <c r="O27" i="6" s="1"/>
  <c r="N23" i="32"/>
  <c r="O39" i="18"/>
  <c r="M55" i="18"/>
  <c r="M57" i="18" s="1"/>
  <c r="D15" i="14"/>
  <c r="O33" i="29"/>
  <c r="D53" i="23"/>
  <c r="N53" i="23" s="1"/>
  <c r="O53" i="23" s="1"/>
  <c r="D45" i="23"/>
  <c r="N45" i="23" s="1"/>
  <c r="O45" i="23" s="1"/>
  <c r="D43" i="23"/>
  <c r="M43" i="23" s="1"/>
  <c r="D37" i="23"/>
  <c r="N37" i="23" s="1"/>
  <c r="O37" i="23" s="1"/>
  <c r="O68" i="23"/>
  <c r="D36" i="23"/>
  <c r="N36" i="23" s="1"/>
  <c r="O36" i="23" s="1"/>
  <c r="D32" i="23"/>
  <c r="N32" i="23" s="1"/>
  <c r="D49" i="23"/>
  <c r="O49" i="23" s="1"/>
  <c r="D33" i="23"/>
  <c r="N33" i="23" s="1"/>
  <c r="O33" i="23" s="1"/>
  <c r="D34" i="23"/>
  <c r="N34" i="23" s="1"/>
  <c r="O34" i="23" s="1"/>
  <c r="D44" i="23"/>
  <c r="N44" i="23" s="1"/>
  <c r="O44" i="23" s="1"/>
  <c r="D35" i="23"/>
  <c r="N35" i="23" s="1"/>
  <c r="O35" i="23" s="1"/>
  <c r="N21" i="12"/>
  <c r="D32" i="24" l="1"/>
  <c r="N32" i="24" s="1"/>
  <c r="O32" i="24" s="1"/>
  <c r="D18" i="29"/>
  <c r="D28" i="29" s="1"/>
  <c r="N28" i="29" s="1"/>
  <c r="O28" i="29" s="1"/>
  <c r="D28" i="27"/>
  <c r="D40" i="4"/>
  <c r="N40" i="4" s="1"/>
  <c r="O40" i="4" s="1"/>
  <c r="D30" i="4"/>
  <c r="N30" i="4" s="1"/>
  <c r="O30" i="4" s="1"/>
  <c r="D40" i="24"/>
  <c r="N40" i="24" s="1"/>
  <c r="O40" i="24" s="1"/>
  <c r="L52" i="4"/>
  <c r="L54" i="4" s="1"/>
  <c r="O61" i="4" s="1"/>
  <c r="D34" i="25"/>
  <c r="N34" i="25" s="1"/>
  <c r="O34" i="25" s="1"/>
  <c r="D42" i="25"/>
  <c r="N42" i="25" s="1"/>
  <c r="O42" i="25" s="1"/>
  <c r="D44" i="8"/>
  <c r="N44" i="8" s="1"/>
  <c r="O44" i="8" s="1"/>
  <c r="D41" i="8"/>
  <c r="N41" i="8" s="1"/>
  <c r="O41" i="8" s="1"/>
  <c r="D40" i="8"/>
  <c r="N40" i="8" s="1"/>
  <c r="O40" i="8" s="1"/>
  <c r="D31" i="8"/>
  <c r="N31" i="8" s="1"/>
  <c r="D37" i="24"/>
  <c r="N37" i="24" s="1"/>
  <c r="O37" i="24" s="1"/>
  <c r="D41" i="10"/>
  <c r="N41" i="10" s="1"/>
  <c r="O41" i="10" s="1"/>
  <c r="D38" i="24"/>
  <c r="N38" i="24" s="1"/>
  <c r="O38" i="24" s="1"/>
  <c r="D33" i="10"/>
  <c r="N33" i="10" s="1"/>
  <c r="O33" i="10" s="1"/>
  <c r="D42" i="10"/>
  <c r="N42" i="10" s="1"/>
  <c r="O42" i="10" s="1"/>
  <c r="O51" i="5"/>
  <c r="O53" i="5" s="1"/>
  <c r="O59" i="5" s="1"/>
  <c r="D40" i="25"/>
  <c r="N40" i="25" s="1"/>
  <c r="O40" i="25" s="1"/>
  <c r="N51" i="5"/>
  <c r="N53" i="5" s="1"/>
  <c r="M56" i="28"/>
  <c r="M58" i="28" s="1"/>
  <c r="N27" i="29"/>
  <c r="O27" i="29" s="1"/>
  <c r="M41" i="29"/>
  <c r="O41" i="29" s="1"/>
  <c r="D42" i="11"/>
  <c r="N42" i="11" s="1"/>
  <c r="O42" i="11" s="1"/>
  <c r="D33" i="11"/>
  <c r="N33" i="11" s="1"/>
  <c r="D43" i="11"/>
  <c r="N43" i="11" s="1"/>
  <c r="O43" i="11" s="1"/>
  <c r="D46" i="11"/>
  <c r="N46" i="11" s="1"/>
  <c r="O46" i="11" s="1"/>
  <c r="D46" i="26"/>
  <c r="N46" i="26" s="1"/>
  <c r="O46" i="26" s="1"/>
  <c r="D43" i="26"/>
  <c r="N43" i="26" s="1"/>
  <c r="O43" i="26" s="1"/>
  <c r="D42" i="26"/>
  <c r="N42" i="26" s="1"/>
  <c r="O42" i="26" s="1"/>
  <c r="D33" i="26"/>
  <c r="N33" i="26" s="1"/>
  <c r="O23" i="31"/>
  <c r="D52" i="14"/>
  <c r="N52" i="14" s="1"/>
  <c r="O52" i="14" s="1"/>
  <c r="D24" i="14"/>
  <c r="N24" i="14" s="1"/>
  <c r="D27" i="27"/>
  <c r="D53" i="27"/>
  <c r="N53" i="27" s="1"/>
  <c r="O53" i="27" s="1"/>
  <c r="D46" i="31"/>
  <c r="N46" i="31" s="1"/>
  <c r="O46" i="31" s="1"/>
  <c r="D43" i="31"/>
  <c r="N43" i="31" s="1"/>
  <c r="O43" i="31" s="1"/>
  <c r="D33" i="31"/>
  <c r="N33" i="31" s="1"/>
  <c r="D42" i="31"/>
  <c r="N42" i="31" s="1"/>
  <c r="O42" i="31" s="1"/>
  <c r="D42" i="32"/>
  <c r="N42" i="32" s="1"/>
  <c r="O42" i="32" s="1"/>
  <c r="D33" i="32"/>
  <c r="N33" i="32" s="1"/>
  <c r="D46" i="32"/>
  <c r="N46" i="32" s="1"/>
  <c r="O46" i="32" s="1"/>
  <c r="D43" i="32"/>
  <c r="N43" i="32" s="1"/>
  <c r="O43" i="32" s="1"/>
  <c r="D43" i="22"/>
  <c r="N43" i="22" s="1"/>
  <c r="O43" i="22" s="1"/>
  <c r="D38" i="22"/>
  <c r="N38" i="22" s="1"/>
  <c r="O38" i="22" s="1"/>
  <c r="D36" i="22"/>
  <c r="N36" i="22" s="1"/>
  <c r="D46" i="22"/>
  <c r="N46" i="22" s="1"/>
  <c r="O46" i="22" s="1"/>
  <c r="D44" i="22"/>
  <c r="N44" i="22" s="1"/>
  <c r="O44" i="22" s="1"/>
  <c r="M42" i="27"/>
  <c r="D43" i="16"/>
  <c r="N43" i="16" s="1"/>
  <c r="O43" i="16" s="1"/>
  <c r="D46" i="16"/>
  <c r="N46" i="16" s="1"/>
  <c r="O46" i="16" s="1"/>
  <c r="D33" i="16"/>
  <c r="N33" i="16" s="1"/>
  <c r="D42" i="16"/>
  <c r="N42" i="16" s="1"/>
  <c r="O42" i="16" s="1"/>
  <c r="O33" i="21"/>
  <c r="D30" i="12"/>
  <c r="N30" i="12" s="1"/>
  <c r="O30" i="12" s="1"/>
  <c r="D40" i="12"/>
  <c r="N40" i="12" s="1"/>
  <c r="O40" i="12" s="1"/>
  <c r="D44" i="12"/>
  <c r="N44" i="12" s="1"/>
  <c r="O44" i="12" s="1"/>
  <c r="D39" i="12"/>
  <c r="N39" i="12" s="1"/>
  <c r="O39" i="12" s="1"/>
  <c r="D47" i="6"/>
  <c r="N47" i="6" s="1"/>
  <c r="O47" i="6" s="1"/>
  <c r="D50" i="6"/>
  <c r="N50" i="6" s="1"/>
  <c r="O50" i="6" s="1"/>
  <c r="D46" i="6"/>
  <c r="N46" i="6" s="1"/>
  <c r="O46" i="6" s="1"/>
  <c r="D37" i="6"/>
  <c r="N37" i="6" s="1"/>
  <c r="D27" i="21"/>
  <c r="M44" i="21" s="1"/>
  <c r="I25" i="21"/>
  <c r="O23" i="30"/>
  <c r="O26" i="12"/>
  <c r="D47" i="23"/>
  <c r="N47" i="23" s="1"/>
  <c r="O47" i="23" s="1"/>
  <c r="D50" i="23"/>
  <c r="N50" i="23" s="1"/>
  <c r="O50" i="23" s="1"/>
  <c r="D46" i="23"/>
  <c r="N46" i="23" s="1"/>
  <c r="O46" i="23" s="1"/>
  <c r="D38" i="23"/>
  <c r="N38" i="23" s="1"/>
  <c r="O38" i="23" s="1"/>
  <c r="D18" i="21"/>
  <c r="D28" i="21" s="1"/>
  <c r="N28" i="21" s="1"/>
  <c r="O28" i="21" s="1"/>
  <c r="N28" i="28"/>
  <c r="D44" i="28"/>
  <c r="N44" i="28" s="1"/>
  <c r="O44" i="28" s="1"/>
  <c r="D43" i="30"/>
  <c r="N43" i="30" s="1"/>
  <c r="O43" i="30" s="1"/>
  <c r="D46" i="30"/>
  <c r="N46" i="30" s="1"/>
  <c r="O46" i="30" s="1"/>
  <c r="D42" i="30"/>
  <c r="N42" i="30" s="1"/>
  <c r="O42" i="30" s="1"/>
  <c r="D33" i="30"/>
  <c r="N33" i="30" s="1"/>
  <c r="O29" i="14"/>
  <c r="M58" i="7"/>
  <c r="M60" i="7" s="1"/>
  <c r="O43" i="7"/>
  <c r="D28" i="19"/>
  <c r="M45" i="19"/>
  <c r="D46" i="3"/>
  <c r="N46" i="3" s="1"/>
  <c r="O46" i="3" s="1"/>
  <c r="D49" i="3"/>
  <c r="N49" i="3" s="1"/>
  <c r="O49" i="3" s="1"/>
  <c r="D45" i="3"/>
  <c r="N45" i="3" s="1"/>
  <c r="O45" i="3" s="1"/>
  <c r="D37" i="3"/>
  <c r="N37" i="3" s="1"/>
  <c r="D42" i="13"/>
  <c r="N42" i="13" s="1"/>
  <c r="O42" i="13" s="1"/>
  <c r="D46" i="13"/>
  <c r="N46" i="13" s="1"/>
  <c r="O46" i="13" s="1"/>
  <c r="D43" i="13"/>
  <c r="N43" i="13" s="1"/>
  <c r="O43" i="13" s="1"/>
  <c r="D33" i="13"/>
  <c r="N33" i="13" s="1"/>
  <c r="N25" i="29"/>
  <c r="J25" i="29"/>
  <c r="M58" i="23"/>
  <c r="M60" i="23" s="1"/>
  <c r="O43" i="23"/>
  <c r="D38" i="9"/>
  <c r="N38" i="9" s="1"/>
  <c r="D46" i="9"/>
  <c r="N46" i="9" s="1"/>
  <c r="O46" i="9" s="1"/>
  <c r="D47" i="9"/>
  <c r="N47" i="9" s="1"/>
  <c r="O47" i="9" s="1"/>
  <c r="D50" i="9"/>
  <c r="N50" i="9" s="1"/>
  <c r="O50" i="9" s="1"/>
  <c r="O30" i="15"/>
  <c r="D52" i="15"/>
  <c r="N52" i="15" s="1"/>
  <c r="O52" i="15" s="1"/>
  <c r="D24" i="15"/>
  <c r="N24" i="15" s="1"/>
  <c r="D59" i="19"/>
  <c r="N59" i="19" s="1"/>
  <c r="O59" i="19" s="1"/>
  <c r="D27" i="19"/>
  <c r="D27" i="20"/>
  <c r="D59" i="20"/>
  <c r="N59" i="20" s="1"/>
  <c r="O59" i="20" s="1"/>
  <c r="M45" i="20"/>
  <c r="D28" i="20"/>
  <c r="D46" i="7"/>
  <c r="N46" i="7" s="1"/>
  <c r="O46" i="7" s="1"/>
  <c r="D50" i="7"/>
  <c r="N50" i="7" s="1"/>
  <c r="O50" i="7" s="1"/>
  <c r="D47" i="7"/>
  <c r="N47" i="7" s="1"/>
  <c r="O47" i="7" s="1"/>
  <c r="D38" i="7"/>
  <c r="N38" i="7" s="1"/>
  <c r="O38" i="7" s="1"/>
  <c r="D43" i="18"/>
  <c r="N43" i="18" s="1"/>
  <c r="O43" i="18" s="1"/>
  <c r="D33" i="18"/>
  <c r="N33" i="18" s="1"/>
  <c r="D46" i="18"/>
  <c r="N46" i="18" s="1"/>
  <c r="O46" i="18" s="1"/>
  <c r="D42" i="18"/>
  <c r="N42" i="18" s="1"/>
  <c r="O42" i="18" s="1"/>
  <c r="D58" i="21"/>
  <c r="N58" i="21" s="1"/>
  <c r="O58" i="21" s="1"/>
  <c r="D26" i="21"/>
  <c r="O32" i="23"/>
  <c r="D46" i="17"/>
  <c r="N46" i="17" s="1"/>
  <c r="O46" i="17" s="1"/>
  <c r="D43" i="17"/>
  <c r="N43" i="17" s="1"/>
  <c r="O43" i="17" s="1"/>
  <c r="D33" i="17"/>
  <c r="N33" i="17" s="1"/>
  <c r="D42" i="17"/>
  <c r="N42" i="17" s="1"/>
  <c r="O42" i="17" s="1"/>
  <c r="O28" i="7"/>
  <c r="O63" i="7"/>
  <c r="O32" i="7"/>
  <c r="O52" i="4" l="1"/>
  <c r="O54" i="4" s="1"/>
  <c r="O60" i="4" s="1"/>
  <c r="N52" i="4"/>
  <c r="N54" i="4" s="1"/>
  <c r="N47" i="24"/>
  <c r="N49" i="24" s="1"/>
  <c r="O47" i="24"/>
  <c r="O49" i="24" s="1"/>
  <c r="O55" i="24" s="1"/>
  <c r="O55" i="5"/>
  <c r="O57" i="5" s="1"/>
  <c r="O31" i="8"/>
  <c r="O52" i="8" s="1"/>
  <c r="O54" i="8" s="1"/>
  <c r="N52" i="8"/>
  <c r="N54" i="8" s="1"/>
  <c r="N50" i="25"/>
  <c r="N52" i="25" s="1"/>
  <c r="O50" i="25"/>
  <c r="O55" i="25" s="1"/>
  <c r="O54" i="10"/>
  <c r="O59" i="10" s="1"/>
  <c r="N54" i="10"/>
  <c r="N56" i="10" s="1"/>
  <c r="N58" i="7"/>
  <c r="N60" i="7" s="1"/>
  <c r="O58" i="7"/>
  <c r="O60" i="7" s="1"/>
  <c r="M55" i="29"/>
  <c r="M57" i="29" s="1"/>
  <c r="O45" i="20"/>
  <c r="M62" i="20"/>
  <c r="M64" i="20" s="1"/>
  <c r="O58" i="23"/>
  <c r="O60" i="23" s="1"/>
  <c r="O33" i="16"/>
  <c r="O55" i="16" s="1"/>
  <c r="N55" i="16"/>
  <c r="N57" i="16" s="1"/>
  <c r="O33" i="18"/>
  <c r="O55" i="18" s="1"/>
  <c r="N55" i="18"/>
  <c r="N57" i="18" s="1"/>
  <c r="O33" i="30"/>
  <c r="O55" i="30" s="1"/>
  <c r="O60" i="30" s="1"/>
  <c r="N55" i="30"/>
  <c r="N57" i="30" s="1"/>
  <c r="N53" i="12"/>
  <c r="N55" i="12" s="1"/>
  <c r="D44" i="27"/>
  <c r="N44" i="27" s="1"/>
  <c r="O44" i="27" s="1"/>
  <c r="N28" i="27"/>
  <c r="O42" i="27"/>
  <c r="M56" i="27"/>
  <c r="M58" i="27" s="1"/>
  <c r="D47" i="19"/>
  <c r="N47" i="19" s="1"/>
  <c r="N28" i="19"/>
  <c r="O33" i="13"/>
  <c r="O55" i="13" s="1"/>
  <c r="N55" i="13"/>
  <c r="N57" i="13" s="1"/>
  <c r="O28" i="28"/>
  <c r="N30" i="28"/>
  <c r="O37" i="6"/>
  <c r="O58" i="6" s="1"/>
  <c r="O60" i="6" s="1"/>
  <c r="N58" i="6"/>
  <c r="N60" i="6" s="1"/>
  <c r="O33" i="31"/>
  <c r="O55" i="31" s="1"/>
  <c r="O60" i="31" s="1"/>
  <c r="N55" i="31"/>
  <c r="N57" i="31" s="1"/>
  <c r="O38" i="9"/>
  <c r="O58" i="9" s="1"/>
  <c r="O60" i="9" s="1"/>
  <c r="N58" i="9"/>
  <c r="N60" i="9" s="1"/>
  <c r="D46" i="21"/>
  <c r="N46" i="21" s="1"/>
  <c r="O46" i="21" s="1"/>
  <c r="N27" i="21"/>
  <c r="O27" i="21" s="1"/>
  <c r="O33" i="11"/>
  <c r="O55" i="11" s="1"/>
  <c r="N55" i="11"/>
  <c r="N57" i="11" s="1"/>
  <c r="O24" i="15"/>
  <c r="O25" i="15" s="1"/>
  <c r="N25" i="15"/>
  <c r="O33" i="32"/>
  <c r="O55" i="32" s="1"/>
  <c r="N55" i="32"/>
  <c r="N57" i="32" s="1"/>
  <c r="O53" i="12"/>
  <c r="O45" i="19"/>
  <c r="M62" i="19"/>
  <c r="M64" i="19" s="1"/>
  <c r="O33" i="26"/>
  <c r="O55" i="26" s="1"/>
  <c r="N55" i="26"/>
  <c r="N57" i="26" s="1"/>
  <c r="O33" i="17"/>
  <c r="O55" i="17" s="1"/>
  <c r="N55" i="17"/>
  <c r="N57" i="17" s="1"/>
  <c r="O36" i="22"/>
  <c r="O53" i="22" s="1"/>
  <c r="O55" i="22" s="1"/>
  <c r="N53" i="22"/>
  <c r="N55" i="22" s="1"/>
  <c r="J25" i="21"/>
  <c r="N25" i="21"/>
  <c r="O44" i="21"/>
  <c r="M61" i="21"/>
  <c r="M63" i="21" s="1"/>
  <c r="N58" i="23"/>
  <c r="N60" i="23" s="1"/>
  <c r="O37" i="3"/>
  <c r="O57" i="3" s="1"/>
  <c r="O59" i="3" s="1"/>
  <c r="N57" i="3"/>
  <c r="N59" i="3" s="1"/>
  <c r="O24" i="14"/>
  <c r="O25" i="14" s="1"/>
  <c r="N25" i="14"/>
  <c r="O25" i="29"/>
  <c r="N29" i="29"/>
  <c r="D47" i="20"/>
  <c r="N47" i="20" s="1"/>
  <c r="O47" i="20" s="1"/>
  <c r="N28" i="20"/>
  <c r="O56" i="4" l="1"/>
  <c r="O58" i="4" s="1"/>
  <c r="O51" i="24"/>
  <c r="O53" i="24" s="1"/>
  <c r="O57" i="30"/>
  <c r="O62" i="30" s="1"/>
  <c r="O52" i="25"/>
  <c r="O57" i="25" s="1"/>
  <c r="O61" i="8"/>
  <c r="O57" i="8"/>
  <c r="O59" i="8" s="1"/>
  <c r="O57" i="31"/>
  <c r="O62" i="31" s="1"/>
  <c r="O56" i="10"/>
  <c r="O65" i="23"/>
  <c r="O67" i="23"/>
  <c r="O65" i="6"/>
  <c r="O67" i="6"/>
  <c r="O65" i="9"/>
  <c r="O67" i="9"/>
  <c r="O60" i="22"/>
  <c r="O62" i="22"/>
  <c r="O65" i="7"/>
  <c r="O67" i="7"/>
  <c r="O64" i="3"/>
  <c r="O66" i="3"/>
  <c r="N41" i="14"/>
  <c r="O41" i="14" s="1"/>
  <c r="N46" i="14"/>
  <c r="O46" i="14" s="1"/>
  <c r="D46" i="14"/>
  <c r="N42" i="14"/>
  <c r="O42" i="14" s="1"/>
  <c r="D41" i="14"/>
  <c r="D34" i="14"/>
  <c r="N34" i="14" s="1"/>
  <c r="D42" i="14"/>
  <c r="O60" i="11"/>
  <c r="O57" i="11"/>
  <c r="O60" i="13"/>
  <c r="O57" i="13"/>
  <c r="O64" i="13" s="1"/>
  <c r="O47" i="19"/>
  <c r="O28" i="20"/>
  <c r="N30" i="20"/>
  <c r="O25" i="21"/>
  <c r="N29" i="21"/>
  <c r="D45" i="29"/>
  <c r="D47" i="29"/>
  <c r="D44" i="29"/>
  <c r="N45" i="29"/>
  <c r="O45" i="29" s="1"/>
  <c r="N44" i="29"/>
  <c r="O44" i="29" s="1"/>
  <c r="D38" i="29"/>
  <c r="N38" i="29" s="1"/>
  <c r="N47" i="29"/>
  <c r="O47" i="29" s="1"/>
  <c r="O60" i="32"/>
  <c r="O57" i="32"/>
  <c r="D45" i="28"/>
  <c r="D39" i="28"/>
  <c r="N39" i="28" s="1"/>
  <c r="D46" i="28"/>
  <c r="N46" i="28"/>
  <c r="O46" i="28" s="1"/>
  <c r="N48" i="28"/>
  <c r="O48" i="28" s="1"/>
  <c r="N45" i="28"/>
  <c r="O45" i="28" s="1"/>
  <c r="D48" i="28"/>
  <c r="O30" i="28"/>
  <c r="O60" i="26"/>
  <c r="O57" i="26"/>
  <c r="O58" i="12"/>
  <c r="O55" i="12"/>
  <c r="O29" i="29"/>
  <c r="N46" i="15"/>
  <c r="O46" i="15" s="1"/>
  <c r="N41" i="15"/>
  <c r="O41" i="15" s="1"/>
  <c r="N42" i="15"/>
  <c r="O42" i="15" s="1"/>
  <c r="D42" i="15"/>
  <c r="D34" i="15"/>
  <c r="N34" i="15" s="1"/>
  <c r="D41" i="15"/>
  <c r="D46" i="15"/>
  <c r="N30" i="27"/>
  <c r="O28" i="27"/>
  <c r="O60" i="17"/>
  <c r="O57" i="17"/>
  <c r="O60" i="18"/>
  <c r="O57" i="18"/>
  <c r="O28" i="19"/>
  <c r="N30" i="19"/>
  <c r="O60" i="16"/>
  <c r="O57" i="16"/>
  <c r="O64" i="30" l="1"/>
  <c r="O59" i="25"/>
  <c r="O64" i="31"/>
  <c r="O63" i="10"/>
  <c r="O61" i="10"/>
  <c r="O62" i="32"/>
  <c r="O64" i="32"/>
  <c r="O62" i="11"/>
  <c r="O64" i="11"/>
  <c r="O62" i="18"/>
  <c r="O64" i="18"/>
  <c r="O62" i="17"/>
  <c r="O64" i="17"/>
  <c r="O60" i="12"/>
  <c r="O62" i="12"/>
  <c r="O62" i="26"/>
  <c r="O64" i="26"/>
  <c r="O62" i="16"/>
  <c r="O64" i="16"/>
  <c r="O29" i="21"/>
  <c r="O30" i="20"/>
  <c r="O34" i="15"/>
  <c r="O55" i="15" s="1"/>
  <c r="N55" i="15"/>
  <c r="N57" i="15" s="1"/>
  <c r="O38" i="29"/>
  <c r="O55" i="29" s="1"/>
  <c r="O59" i="29" s="1"/>
  <c r="N55" i="29"/>
  <c r="N57" i="29" s="1"/>
  <c r="O30" i="27"/>
  <c r="N48" i="21"/>
  <c r="O48" i="21" s="1"/>
  <c r="D52" i="21"/>
  <c r="D48" i="21"/>
  <c r="D47" i="21"/>
  <c r="D38" i="21"/>
  <c r="N38" i="21" s="1"/>
  <c r="N52" i="21"/>
  <c r="O52" i="21" s="1"/>
  <c r="N47" i="21"/>
  <c r="O47" i="21" s="1"/>
  <c r="D46" i="27"/>
  <c r="D48" i="27"/>
  <c r="N46" i="27"/>
  <c r="O46" i="27" s="1"/>
  <c r="D45" i="27"/>
  <c r="D39" i="27"/>
  <c r="N39" i="27" s="1"/>
  <c r="N48" i="27"/>
  <c r="O48" i="27" s="1"/>
  <c r="N45" i="27"/>
  <c r="O45" i="27" s="1"/>
  <c r="D49" i="20"/>
  <c r="D39" i="20"/>
  <c r="N39" i="20" s="1"/>
  <c r="N49" i="20"/>
  <c r="O49" i="20" s="1"/>
  <c r="D53" i="20"/>
  <c r="N53" i="20"/>
  <c r="O53" i="20" s="1"/>
  <c r="D48" i="20"/>
  <c r="N48" i="20"/>
  <c r="O48" i="20" s="1"/>
  <c r="N53" i="19"/>
  <c r="O53" i="19" s="1"/>
  <c r="D39" i="19"/>
  <c r="D53" i="19"/>
  <c r="D49" i="19"/>
  <c r="N48" i="19"/>
  <c r="N49" i="19"/>
  <c r="O49" i="19" s="1"/>
  <c r="D48" i="19"/>
  <c r="O39" i="28"/>
  <c r="O56" i="28" s="1"/>
  <c r="O60" i="28" s="1"/>
  <c r="N56" i="28"/>
  <c r="N58" i="28" s="1"/>
  <c r="O34" i="14"/>
  <c r="O55" i="14" s="1"/>
  <c r="N55" i="14"/>
  <c r="N57" i="14" s="1"/>
  <c r="O30" i="19"/>
  <c r="O62" i="13"/>
  <c r="O57" i="29" l="1"/>
  <c r="O61" i="29" s="1"/>
  <c r="O63" i="29" s="1"/>
  <c r="O59" i="14"/>
  <c r="O57" i="14"/>
  <c r="O38" i="21"/>
  <c r="O61" i="21" s="1"/>
  <c r="O65" i="21" s="1"/>
  <c r="N61" i="21"/>
  <c r="N63" i="21" s="1"/>
  <c r="O59" i="15"/>
  <c r="O57" i="15"/>
  <c r="O39" i="27"/>
  <c r="O56" i="27" s="1"/>
  <c r="O60" i="27" s="1"/>
  <c r="N56" i="27"/>
  <c r="N58" i="27" s="1"/>
  <c r="O58" i="28"/>
  <c r="O62" i="28" s="1"/>
  <c r="O64" i="28" s="1"/>
  <c r="O39" i="20"/>
  <c r="O62" i="20" s="1"/>
  <c r="O66" i="20" s="1"/>
  <c r="N62" i="20"/>
  <c r="N64" i="20" s="1"/>
  <c r="O48" i="19"/>
  <c r="O62" i="19" s="1"/>
  <c r="O66" i="19" s="1"/>
  <c r="N62" i="19"/>
  <c r="N64" i="19" s="1"/>
  <c r="O61" i="15" l="1"/>
  <c r="O63" i="15" s="1"/>
  <c r="O61" i="14"/>
  <c r="O63" i="14" s="1"/>
  <c r="O58" i="27"/>
  <c r="O62" i="27" s="1"/>
  <c r="O64" i="27" s="1"/>
  <c r="O63" i="21"/>
  <c r="O67" i="21" s="1"/>
  <c r="O69" i="21" s="1"/>
  <c r="O64" i="19"/>
  <c r="O68" i="19" s="1"/>
  <c r="O70" i="19" s="1"/>
  <c r="O64" i="20"/>
  <c r="O68" i="20" s="1"/>
  <c r="O7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<sst xmlns="http://schemas.openxmlformats.org/spreadsheetml/2006/main" count="4851" uniqueCount="320">
  <si>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</si>
  <si>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</si>
  <si>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</si>
  <si>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</si>
  <si>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</si>
  <si>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</si>
  <si>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</si>
  <si>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</si>
  <si>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</si>
  <si>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</si>
  <si>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</si>
  <si>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</si>
  <si>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</si>
  <si>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</si>
  <si>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</si>
  <si>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</si>
  <si>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</si>
  <si>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</si>
  <si>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</si>
  <si>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</si>
  <si>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</si>
  <si>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</si>
  <si>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</si>
  <si>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</si>
  <si>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</si>
  <si>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</si>
  <si>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</si>
  <si>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</si>
  <si>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</si>
  <si>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</si>
  <si>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</si>
  <si>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</si>
  <si>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</si>
  <si>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</si>
  <si>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</si>
  <si>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</si>
  <si>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</si>
  <si>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</si>
  <si>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</si>
  <si>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</si>
  <si>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</si>
  <si>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</si>
  <si>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</si>
  <si>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</si>
  <si>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</si>
  <si>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</si>
  <si>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</si>
  <si>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</si>
  <si>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</si>
  <si>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</si>
  <si>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</si>
  <si>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</si>
  <si>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</si>
  <si>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</si>
  <si>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</si>
  <si>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</si>
  <si>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</si>
  <si>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</si>
  <si>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</si>
  <si>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</si>
  <si>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</si>
  <si>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</si>
  <si>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</si>
  <si>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</si>
  <si>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</si>
  <si>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</si>
  <si>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</si>
  <si>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</si>
  <si>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</si>
  <si>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</si>
  <si>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</si>
  <si>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</si>
  <si>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</si>
  <si>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</si>
  <si>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</si>
  <si>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</si>
  <si>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</si>
  <si>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</si>
  <si>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</si>
  <si>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</si>
  <si>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</si>
  <si>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</si>
  <si>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</si>
  <si>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</si>
  <si>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</si>
  <si>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</si>
  <si>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</si>
  <si>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</si>
  <si>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</si>
  <si>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</si>
  <si>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</si>
  <si>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</si>
  <si>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</si>
  <si>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</si>
  <si>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</si>
  <si>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</si>
  <si>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</si>
  <si>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</si>
  <si>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</si>
  <si>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</si>
  <si>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</si>
  <si>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</si>
  <si>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</si>
  <si>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</si>
  <si>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</si>
  <si>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</si>
  <si>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</si>
  <si>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</si>
  <si>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</si>
  <si>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</si>
  <si>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</si>
  <si>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</si>
  <si>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</si>
  <si>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</si>
  <si>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</si>
  <si>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</si>
  <si>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</si>
  <si>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</si>
  <si>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</si>
  <si>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</si>
  <si>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</si>
  <si>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</si>
  <si>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</si>
  <si>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</si>
  <si>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</si>
  <si>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</si>
  <si>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</si>
  <si>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</si>
  <si>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</si>
  <si>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</si>
  <si>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</si>
  <si>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</si>
  <si>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</si>
  <si>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</si>
  <si>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</si>
  <si>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</si>
  <si>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</si>
  <si>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</si>
  <si>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</si>
  <si>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</si>
  <si>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</si>
  <si>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</si>
  <si>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</si>
  <si>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</si>
  <si>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</si>
  <si>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</si>
  <si>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</si>
  <si>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</si>
  <si>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</si>
  <si>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</si>
  <si>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</si>
  <si>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</si>
  <si>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</si>
  <si>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</si>
  <si>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</si>
  <si>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</si>
  <si>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</si>
  <si>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</si>
  <si>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</si>
  <si>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</si>
  <si>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</si>
  <si>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</si>
  <si>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</si>
  <si>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</si>
  <si>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</si>
  <si>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</si>
  <si>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</si>
  <si>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</si>
  <si>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</si>
  <si>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</si>
  <si>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</si>
  <si>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</si>
  <si>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</si>
  <si>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</si>
  <si>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</si>
  <si>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</si>
  <si>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</si>
  <si>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</si>
  <si>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</si>
  <si>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</si>
  <si>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</si>
  <si>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</si>
  <si>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</si>
  <si>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</si>
  <si>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</si>
  <si>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</si>
  <si>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</si>
  <si>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</si>
  <si>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</si>
  <si>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</si>
  <si>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</si>
  <si>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</si>
  <si>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</si>
  <si>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</si>
  <si>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</si>
  <si>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</si>
  <si>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</si>
  <si>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</si>
  <si>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</si>
  <si>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</si>
  <si>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</si>
  <si>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</si>
  <si>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</si>
  <si>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</si>
  <si>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</si>
  <si>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</si>
  <si>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</si>
  <si>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</si>
  <si>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</si>
  <si>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</si>
  <si>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</si>
  <si>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</si>
  <si>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</si>
  <si>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</si>
  <si>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</si>
  <si>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</si>
  <si>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</si>
  <si>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</si>
  <si>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</si>
  <si>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</si>
  <si>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</si>
  <si>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</si>
  <si>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</si>
  <si>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</si>
  <si>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</si>
  <si>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</si>
  <si>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</si>
  <si>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</si>
  <si>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</si>
  <si>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</si>
  <si>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</si>
  <si>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</si>
  <si>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</si>
  <si>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</si>
  <si>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</si>
  <si>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</si>
  <si>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</si>
  <si>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</si>
  <si>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</si>
  <si>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</si>
  <si>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</si>
  <si>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</si>
  <si>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</si>
  <si>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</si>
  <si>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</si>
  <si>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</si>
  <si>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</si>
  <si>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</si>
  <si>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</si>
  <si>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</si>
  <si>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</si>
  <si>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</si>
  <si>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</si>
  <si>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</si>
  <si>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</si>
  <si>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</si>
  <si>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</si>
  <si>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</si>
  <si>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</si>
  <si>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</si>
  <si>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</si>
  <si>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</si>
  <si>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</si>
  <si>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</si>
  <si>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</si>
  <si>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</si>
  <si>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</si>
  <si>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</si>
  <si>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</si>
  <si>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</si>
  <si>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</si>
  <si>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</si>
  <si>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</si>
  <si>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</si>
  <si>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</si>
  <si>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</si>
  <si>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</si>
  <si>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</si>
  <si>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</si>
  <si>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</si>
  <si>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</si>
  <si>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</si>
  <si>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</si>
  <si>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</si>
  <si>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</si>
  <si>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</si>
  <si>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</si>
  <si>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</si>
  <si>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</si>
  <si>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</si>
  <si>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</si>
  <si>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</si>
  <si>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</si>
  <si>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</si>
  <si>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</si>
  <si>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</si>
  <si>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</si>
  <si>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</si>
  <si>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</si>
  <si>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</si>
  <si>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</si>
  <si>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</si>
  <si>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</si>
  <si>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</si>
  <si>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</si>
  <si>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</si>
  <si>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</si>
  <si>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</si>
  <si>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</si>
  <si>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</si>
  <si>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</si>
  <si>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</si>
  <si>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</si>
  <si>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</si>
  <si>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</si>
  <si>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</si>
  <si>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</si>
  <si>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</si>
  <si>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</si>
  <si>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3/31/2025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</si>
</sst>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7"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82">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0" fontId="6" fillId="0" borderId="0" xfId="0" applyFont="1" applyAlignment="1">
      <alignment horizontal="center"/>
    </xf>
    <xf numFmtId="171" fontId="3" fillId="0" borderId="0" xfId="2" applyNumberFormat="1" applyFill="1" applyBorder="1"/>
    <xf numFmtId="14" fontId="0" fillId="0" borderId="0" xfId="0" applyNumberFormat="1" applyAlignment="1">
      <alignment horizontal="right"/>
    </xf>
    <xf numFmtId="183" fontId="3" fillId="0" borderId="0" xfId="2" applyNumberFormat="1" applyFill="1" applyBorder="1"/>
    <xf numFmtId="0" fontId="3" fillId="0" borderId="0" xfId="0" applyFont="1" applyAlignment="1">
      <alignment horizontal="right"/>
    </xf>
    <xf numFmtId="174" fontId="3" fillId="0" borderId="0" xfId="3" applyNumberFormat="1" applyFont="1" applyFill="1" applyBorder="1" applyAlignment="1">
      <alignment horizontal="right"/>
    </xf>
    <xf numFmtId="171" fontId="3" fillId="0" borderId="0" xfId="2" applyNumberFormat="1" applyFont="1" applyFill="1" applyBorder="1"/>
    <xf numFmtId="0" fontId="3" fillId="0" borderId="10" xfId="0" applyFont="1" applyBorder="1" applyAlignment="1">
      <alignment horizontal="right"/>
    </xf>
    <xf numFmtId="174" fontId="3" fillId="0" borderId="0" xfId="3" applyNumberFormat="1" applyFont="1" applyBorder="1" applyAlignment="1">
      <alignment horizontal="center"/>
    </xf>
    <xf numFmtId="0" fontId="47" fillId="0" borderId="0" xfId="0" applyFont="1" applyAlignment="1">
      <alignment horizontal="center"/>
    </xf>
    <xf numFmtId="171" fontId="3" fillId="0" borderId="0" xfId="8" applyNumberFormat="1" applyFill="1" applyBorder="1"/>
    <xf numFmtId="171" fontId="3" fillId="0" borderId="0" xfId="8" applyNumberFormat="1" applyFont="1" applyFill="1" applyBorder="1"/>
    <xf numFmtId="184" fontId="0" fillId="0" borderId="0" xfId="2" applyNumberFormat="1" applyFont="1" applyFill="1" applyBorder="1"/>
    <xf numFmtId="14" fontId="0" fillId="0" borderId="0" xfId="0" applyNumberFormat="1" applyAlignment="1">
      <alignment horizontal="center" vertical="center"/>
    </xf>
    <xf numFmtId="171" fontId="0" fillId="0" borderId="0" xfId="0" applyNumberFormat="1" applyAlignment="1">
      <alignment horizontal="center" vertical="center"/>
    </xf>
    <xf numFmtId="171" fontId="3" fillId="0" borderId="0" xfId="2" applyNumberFormat="1" applyFont="1" applyFill="1" applyBorder="1" applyAlignment="1">
      <alignment horizontal="center" vertic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44" fontId="3" fillId="0" borderId="0" xfId="2" applyFill="1" applyBorder="1"/>
    <xf numFmtId="0" fontId="37" fillId="0" borderId="0" xfId="0" applyFont="1" applyAlignment="1">
      <alignment horizontal="center"/>
    </xf>
    <xf numFmtId="170" fontId="3" fillId="0" borderId="0" xfId="3" applyNumberFormat="1" applyFont="1" applyFill="1" applyBorder="1"/>
    <xf numFmtId="170" fontId="3" fillId="0" borderId="0" xfId="3" applyNumberFormat="1" applyFill="1" applyBorder="1"/>
    <xf numFmtId="171" fontId="3" fillId="0" borderId="0" xfId="2" applyNumberFormat="1" applyBorder="1"/>
    <xf numFmtId="14" fontId="3" fillId="0" borderId="0" xfId="0" applyNumberFormat="1" applyFont="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0" fillId="0" borderId="0" xfId="0" applyBorder="1"/>
    <xf numFmtId="0" fontId="6" fillId="0" borderId="0" xfId="0" applyFont="1" applyBorder="1" applyAlignment="1">
      <alignment horizontal="center"/>
    </xf>
    <xf numFmtId="170" fontId="3" fillId="0" borderId="0" xfId="0" applyNumberFormat="1" applyFont="1" applyBorder="1" applyAlignment="1">
      <alignment horizontal="center"/>
    </xf>
    <xf numFmtId="0" fontId="47" fillId="0" borderId="0" xfId="0" applyFont="1" applyBorder="1" applyAlignment="1">
      <alignment horizontal="center"/>
    </xf>
    <xf numFmtId="0" fontId="0" fillId="0" borderId="0" xfId="0" applyBorder="1" applyAlignment="1">
      <alignment horizontal="center" vertical="center"/>
    </xf>
    <xf numFmtId="44" fontId="3" fillId="0" borderId="0" xfId="2" applyFont="1" applyFill="1" applyBorder="1" applyAlignment="1">
      <alignment horizontal="center" vertical="center"/>
    </xf>
    <xf numFmtId="7" fontId="3" fillId="0" borderId="0" xfId="0" applyNumberFormat="1" applyFont="1" applyBorder="1" applyAlignment="1">
      <alignment horizontal="center"/>
    </xf>
    <xf numFmtId="44" fontId="0" fillId="0" borderId="0" xfId="2" applyFont="1" applyFill="1" applyBorder="1" applyAlignment="1">
      <alignment horizontal="center" vertical="center"/>
    </xf>
    <xf numFmtId="44" fontId="0" fillId="0" borderId="0" xfId="0" applyNumberFormat="1" applyBorder="1" applyAlignment="1">
      <alignment horizontal="center" vertical="center"/>
    </xf>
    <xf numFmtId="187" fontId="3" fillId="5" borderId="4" xfId="2" applyNumberFormat="1" applyFill="1" applyBorder="1"/>
    <xf numFmtId="184" fontId="3" fillId="0" borderId="0" xfId="2" applyNumberFormat="1" applyFont="1" applyFill="1" applyBorder="1"/>
    <xf numFmtId="170" fontId="3" fillId="0" borderId="0" xfId="3" applyNumberFormat="1" applyFont="1" applyFill="1" applyBorder="1" applyAlignment="1">
      <alignment horizontal="center"/>
    </xf>
    <xf numFmtId="171" fontId="3" fillId="0" borderId="4" xfId="2" applyNumberFormat="1" applyFont="1" applyFill="1" applyBorder="1" applyAlignment="1">
      <alignment horizontal="center"/>
    </xf>
    <xf numFmtId="170" fontId="3" fillId="0" borderId="4" xfId="9" applyNumberFormat="1" applyFill="1" applyBorder="1"/>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30" fillId="4" borderId="0" xfId="5" applyFont="1" applyFill="1" applyAlignment="1">
      <alignment horizontal="center"/>
    </xf>
    <xf numFmtId="0" fontId="30" fillId="0" borderId="0" xfId="5" applyFont="1" applyAlignment="1">
      <alignment horizontal="center"/>
    </xf>
    <xf numFmtId="0" fontId="31" fillId="0" borderId="0" xfId="5" applyFont="1" applyAlignment="1">
      <alignment horizontal="center"/>
    </xf>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xf numFmtId="168" fontId="0" fillId="0" borderId="4" xfId="0" applyNumberFormat="1" applyBorder="1"/>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31</xdr:row>
          <xdr:rowOff>106680</xdr:rowOff>
        </xdr:from>
        <xdr:to>
          <xdr:col>1</xdr:col>
          <xdr:colOff>457200</xdr:colOff>
          <xdr:row>33</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106680</xdr:rowOff>
        </xdr:from>
        <xdr:to>
          <xdr:col>5</xdr:col>
          <xdr:colOff>676275</xdr:colOff>
          <xdr:row>15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30480</xdr:rowOff>
        </xdr:from>
        <xdr:to>
          <xdr:col>5</xdr:col>
          <xdr:colOff>676275</xdr:colOff>
          <xdr:row>16</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68580</xdr:rowOff>
        </xdr:from>
        <xdr:to>
          <xdr:col>5</xdr:col>
          <xdr:colOff>676275</xdr:colOff>
          <xdr:row>17</xdr:row>
          <xdr:rowOff>104775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68580</xdr:rowOff>
        </xdr:from>
        <xdr:to>
          <xdr:col>5</xdr:col>
          <xdr:colOff>676275</xdr:colOff>
          <xdr:row>18</xdr:row>
          <xdr:rowOff>9525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32</xdr:row>
          <xdr:rowOff>68580</xdr:rowOff>
        </xdr:from>
        <xdr:to>
          <xdr:col>2</xdr:col>
          <xdr:colOff>104775</xdr:colOff>
          <xdr:row>34</xdr:row>
          <xdr:rowOff>47625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33</xdr:row>
          <xdr:rowOff>83820</xdr:rowOff>
        </xdr:from>
        <xdr:to>
          <xdr:col>1</xdr:col>
          <xdr:colOff>600075</xdr:colOff>
          <xdr:row>35</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45720</xdr:rowOff>
        </xdr:from>
        <xdr:to>
          <xdr:col>15</xdr:col>
          <xdr:colOff>541020</xdr:colOff>
          <xdr:row>73</xdr:row>
          <xdr:rowOff>106680</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373380</xdr:colOff>
          <xdr:row>76</xdr:row>
          <xdr:rowOff>7620</xdr:rowOff>
        </xdr:from>
        <xdr:to>
          <xdr:col>14</xdr:col>
          <xdr:colOff>723900</xdr:colOff>
          <xdr:row>77</xdr:row>
          <xdr:rowOff>68580</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45720</xdr:rowOff>
        </xdr:from>
        <xdr:to>
          <xdr:col>15</xdr:col>
          <xdr:colOff>541020</xdr:colOff>
          <xdr:row>73</xdr:row>
          <xdr:rowOff>106680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81</xdr:row>
          <xdr:rowOff>45720</xdr:rowOff>
        </xdr:from>
        <xdr:to>
          <xdr:col>16</xdr:col>
          <xdr:colOff>30480</xdr:colOff>
          <xdr:row>82</xdr:row>
          <xdr:rowOff>83820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81</xdr:row>
          <xdr:rowOff>45720</xdr:rowOff>
        </xdr:from>
        <xdr:to>
          <xdr:col>16</xdr:col>
          <xdr:colOff>30480</xdr:colOff>
          <xdr:row>82</xdr:row>
          <xdr:rowOff>83820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45720</xdr:rowOff>
        </xdr:from>
        <xdr:to>
          <xdr:col>15</xdr:col>
          <xdr:colOff>541020</xdr:colOff>
          <xdr:row>73</xdr:row>
          <xdr:rowOff>106680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106680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45720</xdr:rowOff>
        </xdr:from>
        <xdr:to>
          <xdr:col>15</xdr:col>
          <xdr:colOff>541020</xdr:colOff>
          <xdr:row>73</xdr:row>
          <xdr:rowOff>106680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2</xdr:row>
          <xdr:rowOff>30480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45720</xdr:rowOff>
        </xdr:from>
        <xdr:to>
          <xdr:col>15</xdr:col>
          <xdr:colOff>541020</xdr:colOff>
          <xdr:row>73</xdr:row>
          <xdr:rowOff>106680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88</xdr:row>
          <xdr:rowOff>45720</xdr:rowOff>
        </xdr:from>
        <xdr:to>
          <xdr:col>16</xdr:col>
          <xdr:colOff>30480</xdr:colOff>
          <xdr:row>89</xdr:row>
          <xdr:rowOff>106680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88</xdr:row>
          <xdr:rowOff>45720</xdr:rowOff>
        </xdr:from>
        <xdr:to>
          <xdr:col>16</xdr:col>
          <xdr:colOff>30480</xdr:colOff>
          <xdr:row>89</xdr:row>
          <xdr:rowOff>83820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85</xdr:row>
          <xdr:rowOff>38100</xdr:rowOff>
        </xdr:from>
        <xdr:to>
          <xdr:col>30</xdr:col>
          <xdr:colOff>160020</xdr:colOff>
          <xdr:row>86</xdr:row>
          <xdr:rowOff>83820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87</xdr:row>
          <xdr:rowOff>45720</xdr:rowOff>
        </xdr:from>
        <xdr:to>
          <xdr:col>16</xdr:col>
          <xdr:colOff>30480</xdr:colOff>
          <xdr:row>88</xdr:row>
          <xdr:rowOff>83820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81</xdr:row>
          <xdr:rowOff>38100</xdr:rowOff>
        </xdr:from>
        <xdr:to>
          <xdr:col>30</xdr:col>
          <xdr:colOff>160020</xdr:colOff>
          <xdr:row>82</xdr:row>
          <xdr:rowOff>83820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82</xdr:row>
          <xdr:rowOff>38100</xdr:rowOff>
        </xdr:from>
        <xdr:to>
          <xdr:col>30</xdr:col>
          <xdr:colOff>160020</xdr:colOff>
          <xdr:row>83</xdr:row>
          <xdr:rowOff>83820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411480</xdr:colOff>
          <xdr:row>1</xdr:row>
          <xdr:rowOff>45720</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86</xdr:row>
          <xdr:rowOff>38100</xdr:rowOff>
        </xdr:from>
        <xdr:to>
          <xdr:col>30</xdr:col>
          <xdr:colOff>160020</xdr:colOff>
          <xdr:row>87</xdr:row>
          <xdr:rowOff>83820</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600-000004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45720</xdr:rowOff>
        </xdr:from>
        <xdr:to>
          <xdr:col>15</xdr:col>
          <xdr:colOff>541020</xdr:colOff>
          <xdr:row>68</xdr:row>
          <xdr:rowOff>106680</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800-000004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800-000005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800-000006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45720</xdr:rowOff>
        </xdr:from>
        <xdr:to>
          <xdr:col>15</xdr:col>
          <xdr:colOff>541020</xdr:colOff>
          <xdr:row>73</xdr:row>
          <xdr:rowOff>106680</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900-000004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900-000005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900-000006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82</xdr:row>
          <xdr:rowOff>45720</xdr:rowOff>
        </xdr:from>
        <xdr:to>
          <xdr:col>16</xdr:col>
          <xdr:colOff>30480</xdr:colOff>
          <xdr:row>83</xdr:row>
          <xdr:rowOff>83820</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A00-000006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A00-000007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A00-000008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A00-000009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A00-00000A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A00-00000B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A00-00000C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A00-00000D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A00-00000E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A00-00000F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A00-000010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A00-000011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A00-000012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A00-000013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A00-000014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A00-000015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A00-000016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A00-000017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A00-000018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A00-000019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A00-00001A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A00-00001B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A00-00001C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A00-00001D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A00-00001E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A00-00001F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A00-000020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A00-000021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A00-000022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A00-000023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A00-000024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A00-000025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A00-000026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A00-000027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A00-000028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A00-000029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A00-00002A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A00-00002B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A00-00002C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A00-00002D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A00-00002E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A00-00002F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A00-000030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A00-000031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A00-000032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A00-000033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A00-000034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A00-000035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A00-000036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A00-000037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A00-000038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A00-000039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A00-00003A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82</xdr:row>
          <xdr:rowOff>45720</xdr:rowOff>
        </xdr:from>
        <xdr:to>
          <xdr:col>16</xdr:col>
          <xdr:colOff>30480</xdr:colOff>
          <xdr:row>83</xdr:row>
          <xdr:rowOff>83820</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B00-00000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B00-00000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B00-00000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B00-00000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B00-00000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B00-00000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B00-00000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B00-00000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B00-00000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B00-00000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B00-00000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B00-00000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B00-00001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B00-00001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B00-00001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B00-00001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B00-00001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B00-00001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B00-00001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B00-00001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B00-00001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B00-00001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B00-00001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B00-00001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B00-00001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B00-00001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B00-00001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B00-00001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B00-00002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B00-00002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B00-00002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B00-00002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B00-00002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B00-00002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B00-00002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B00-00002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B00-00002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B00-00002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B00-00002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B00-00002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B00-00002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B00-00002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B00-00002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B00-00002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B00-00003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B00-00003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B00-00003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B00-00003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B00-00003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B00-00003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B00-00003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B00-00003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B00-00003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B00-00003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B00-00003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81</xdr:row>
          <xdr:rowOff>45720</xdr:rowOff>
        </xdr:from>
        <xdr:to>
          <xdr:col>16</xdr:col>
          <xdr:colOff>30480</xdr:colOff>
          <xdr:row>82</xdr:row>
          <xdr:rowOff>83820</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C00-000004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C00-000005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C00-000006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C00-000007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C00-000008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C00-000009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C00-00000A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C00-00000B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C00-00000C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C00-00000D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C00-00000E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C00-00000F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C00-000010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C00-000011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C00-000012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C00-000013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C00-000014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C00-000015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C00-000016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C00-000017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C00-000018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C00-000019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C00-00001A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C00-00001B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C00-00001C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C00-00001D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C00-00001E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C00-00001F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C00-000020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C00-000021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C00-000022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C00-000023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C00-000024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C00-000025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C00-000026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C00-000027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C00-000028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C00-000029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C00-00002A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C00-00002B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C00-00002C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C00-00002D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C00-00002E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C00-00002F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C00-000030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C00-000031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C00-000032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C00-000033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C00-000034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C00-000035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C00-000036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C00-000037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C00-000038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C00-000039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C00-00003A7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45720</xdr:rowOff>
        </xdr:from>
        <xdr:to>
          <xdr:col>15</xdr:col>
          <xdr:colOff>541020</xdr:colOff>
          <xdr:row>73</xdr:row>
          <xdr:rowOff>106680</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1D00-000004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1D00-000005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1D00-0000067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106680</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45720</xdr:rowOff>
        </xdr:from>
        <xdr:to>
          <xdr:col>15</xdr:col>
          <xdr:colOff>541020</xdr:colOff>
          <xdr:row>73</xdr:row>
          <xdr:rowOff>106680</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1E00-000004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1E00-000005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1E00-0000067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2</xdr:row>
          <xdr:rowOff>30480</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45720</xdr:rowOff>
        </xdr:from>
        <xdr:to>
          <xdr:col>15</xdr:col>
          <xdr:colOff>541020</xdr:colOff>
          <xdr:row>73</xdr:row>
          <xdr:rowOff>106680</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1F00-000005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1F00-000006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86</xdr:row>
          <xdr:rowOff>38100</xdr:rowOff>
        </xdr:from>
        <xdr:to>
          <xdr:col>30</xdr:col>
          <xdr:colOff>160020</xdr:colOff>
          <xdr:row>87</xdr:row>
          <xdr:rowOff>83820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82</xdr:row>
          <xdr:rowOff>38100</xdr:rowOff>
        </xdr:from>
        <xdr:to>
          <xdr:col>30</xdr:col>
          <xdr:colOff>160020</xdr:colOff>
          <xdr:row>83</xdr:row>
          <xdr:rowOff>83820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411480</xdr:colOff>
          <xdr:row>1</xdr:row>
          <xdr:rowOff>45720</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86</xdr:row>
          <xdr:rowOff>38100</xdr:rowOff>
        </xdr:from>
        <xdr:to>
          <xdr:col>30</xdr:col>
          <xdr:colOff>160020</xdr:colOff>
          <xdr:row>87</xdr:row>
          <xdr:rowOff>83820</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411480</xdr:colOff>
          <xdr:row>77</xdr:row>
          <xdr:rowOff>30480</xdr:rowOff>
        </xdr:from>
        <xdr:to>
          <xdr:col>14</xdr:col>
          <xdr:colOff>754380</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86</xdr:row>
          <xdr:rowOff>38100</xdr:rowOff>
        </xdr:from>
        <xdr:to>
          <xdr:col>30</xdr:col>
          <xdr:colOff>160020</xdr:colOff>
          <xdr:row>87</xdr:row>
          <xdr:rowOff>83820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45720</xdr:rowOff>
        </xdr:from>
        <xdr:to>
          <xdr:col>15</xdr:col>
          <xdr:colOff>541020</xdr:colOff>
          <xdr:row>72</xdr:row>
          <xdr:rowOff>106680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9.bin"/><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365.xml"/><Relationship Id="rId2" Type="http://schemas.openxmlformats.org/officeDocument/2006/relationships/drawing" Target="../drawings/drawing22.xml"/><Relationship Id="rId1" Type="http://schemas.openxmlformats.org/officeDocument/2006/relationships/printerSettings" Target="../printerSettings/printerSettings20.bin"/><Relationship Id="rId6" Type="http://schemas.openxmlformats.org/officeDocument/2006/relationships/ctrlProp" Target="../ctrlProps/ctrlProp364.xml"/><Relationship Id="rId5" Type="http://schemas.openxmlformats.org/officeDocument/2006/relationships/ctrlProp" Target="../ctrlProps/ctrlProp363.xml"/><Relationship Id="rId4" Type="http://schemas.openxmlformats.org/officeDocument/2006/relationships/ctrlProp" Target="../ctrlProps/ctrlProp36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1.bin"/><Relationship Id="rId6" Type="http://schemas.openxmlformats.org/officeDocument/2006/relationships/ctrlProp" Target="../ctrlProps/ctrlProp368.xml"/><Relationship Id="rId5" Type="http://schemas.openxmlformats.org/officeDocument/2006/relationships/ctrlProp" Target="../ctrlProps/ctrlProp367.xml"/><Relationship Id="rId4" Type="http://schemas.openxmlformats.org/officeDocument/2006/relationships/ctrlProp" Target="../ctrlProps/ctrlProp36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3.xml"/><Relationship Id="rId3" Type="http://schemas.openxmlformats.org/officeDocument/2006/relationships/vmlDrawing" Target="../drawings/vmlDrawing24.vml"/><Relationship Id="rId7" Type="http://schemas.openxmlformats.org/officeDocument/2006/relationships/ctrlProp" Target="../ctrlProps/ctrlProp372.xml"/><Relationship Id="rId2" Type="http://schemas.openxmlformats.org/officeDocument/2006/relationships/drawing" Target="../drawings/drawing24.xml"/><Relationship Id="rId1" Type="http://schemas.openxmlformats.org/officeDocument/2006/relationships/printerSettings" Target="../printerSettings/printerSettings22.bin"/><Relationship Id="rId6" Type="http://schemas.openxmlformats.org/officeDocument/2006/relationships/ctrlProp" Target="../ctrlProps/ctrlProp371.xml"/><Relationship Id="rId5" Type="http://schemas.openxmlformats.org/officeDocument/2006/relationships/ctrlProp" Target="../ctrlProps/ctrlProp370.xml"/><Relationship Id="rId4" Type="http://schemas.openxmlformats.org/officeDocument/2006/relationships/ctrlProp" Target="../ctrlProps/ctrlProp369.xml"/><Relationship Id="rId9" Type="http://schemas.openxmlformats.org/officeDocument/2006/relationships/ctrlProp" Target="../ctrlProps/ctrlProp374.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79.xml"/><Relationship Id="rId3" Type="http://schemas.openxmlformats.org/officeDocument/2006/relationships/vmlDrawing" Target="../drawings/vmlDrawing25.vml"/><Relationship Id="rId7" Type="http://schemas.openxmlformats.org/officeDocument/2006/relationships/ctrlProp" Target="../ctrlProps/ctrlProp378.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377.xml"/><Relationship Id="rId5" Type="http://schemas.openxmlformats.org/officeDocument/2006/relationships/ctrlProp" Target="../ctrlProps/ctrlProp376.xml"/><Relationship Id="rId4" Type="http://schemas.openxmlformats.org/officeDocument/2006/relationships/ctrlProp" Target="../ctrlProps/ctrlProp375.xml"/><Relationship Id="rId9" Type="http://schemas.openxmlformats.org/officeDocument/2006/relationships/ctrlProp" Target="../ctrlProps/ctrlProp380.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90.xml"/><Relationship Id="rId18" Type="http://schemas.openxmlformats.org/officeDocument/2006/relationships/ctrlProp" Target="../ctrlProps/ctrlProp395.xml"/><Relationship Id="rId26" Type="http://schemas.openxmlformats.org/officeDocument/2006/relationships/ctrlProp" Target="../ctrlProps/ctrlProp403.xml"/><Relationship Id="rId39" Type="http://schemas.openxmlformats.org/officeDocument/2006/relationships/ctrlProp" Target="../ctrlProps/ctrlProp416.xml"/><Relationship Id="rId21" Type="http://schemas.openxmlformats.org/officeDocument/2006/relationships/ctrlProp" Target="../ctrlProps/ctrlProp398.xml"/><Relationship Id="rId34" Type="http://schemas.openxmlformats.org/officeDocument/2006/relationships/ctrlProp" Target="../ctrlProps/ctrlProp411.xml"/><Relationship Id="rId42" Type="http://schemas.openxmlformats.org/officeDocument/2006/relationships/ctrlProp" Target="../ctrlProps/ctrlProp419.xml"/><Relationship Id="rId47" Type="http://schemas.openxmlformats.org/officeDocument/2006/relationships/ctrlProp" Target="../ctrlProps/ctrlProp424.xml"/><Relationship Id="rId50" Type="http://schemas.openxmlformats.org/officeDocument/2006/relationships/ctrlProp" Target="../ctrlProps/ctrlProp427.xml"/><Relationship Id="rId55" Type="http://schemas.openxmlformats.org/officeDocument/2006/relationships/ctrlProp" Target="../ctrlProps/ctrlProp432.xml"/><Relationship Id="rId7" Type="http://schemas.openxmlformats.org/officeDocument/2006/relationships/ctrlProp" Target="../ctrlProps/ctrlProp384.xml"/><Relationship Id="rId2" Type="http://schemas.openxmlformats.org/officeDocument/2006/relationships/drawing" Target="../drawings/drawing26.xml"/><Relationship Id="rId16" Type="http://schemas.openxmlformats.org/officeDocument/2006/relationships/ctrlProp" Target="../ctrlProps/ctrlProp393.xml"/><Relationship Id="rId29" Type="http://schemas.openxmlformats.org/officeDocument/2006/relationships/ctrlProp" Target="../ctrlProps/ctrlProp406.xml"/><Relationship Id="rId11" Type="http://schemas.openxmlformats.org/officeDocument/2006/relationships/ctrlProp" Target="../ctrlProps/ctrlProp388.xml"/><Relationship Id="rId24" Type="http://schemas.openxmlformats.org/officeDocument/2006/relationships/ctrlProp" Target="../ctrlProps/ctrlProp401.xml"/><Relationship Id="rId32" Type="http://schemas.openxmlformats.org/officeDocument/2006/relationships/ctrlProp" Target="../ctrlProps/ctrlProp409.xml"/><Relationship Id="rId37" Type="http://schemas.openxmlformats.org/officeDocument/2006/relationships/ctrlProp" Target="../ctrlProps/ctrlProp414.xml"/><Relationship Id="rId40" Type="http://schemas.openxmlformats.org/officeDocument/2006/relationships/ctrlProp" Target="../ctrlProps/ctrlProp417.xml"/><Relationship Id="rId45" Type="http://schemas.openxmlformats.org/officeDocument/2006/relationships/ctrlProp" Target="../ctrlProps/ctrlProp422.xml"/><Relationship Id="rId53" Type="http://schemas.openxmlformats.org/officeDocument/2006/relationships/ctrlProp" Target="../ctrlProps/ctrlProp430.xml"/><Relationship Id="rId58" Type="http://schemas.openxmlformats.org/officeDocument/2006/relationships/ctrlProp" Target="../ctrlProps/ctrlProp435.xml"/><Relationship Id="rId5" Type="http://schemas.openxmlformats.org/officeDocument/2006/relationships/ctrlProp" Target="../ctrlProps/ctrlProp382.xml"/><Relationship Id="rId61" Type="http://schemas.openxmlformats.org/officeDocument/2006/relationships/ctrlProp" Target="../ctrlProps/ctrlProp438.xml"/><Relationship Id="rId19" Type="http://schemas.openxmlformats.org/officeDocument/2006/relationships/ctrlProp" Target="../ctrlProps/ctrlProp396.xml"/><Relationship Id="rId14" Type="http://schemas.openxmlformats.org/officeDocument/2006/relationships/ctrlProp" Target="../ctrlProps/ctrlProp391.xml"/><Relationship Id="rId22" Type="http://schemas.openxmlformats.org/officeDocument/2006/relationships/ctrlProp" Target="../ctrlProps/ctrlProp399.xml"/><Relationship Id="rId27" Type="http://schemas.openxmlformats.org/officeDocument/2006/relationships/ctrlProp" Target="../ctrlProps/ctrlProp404.xml"/><Relationship Id="rId30" Type="http://schemas.openxmlformats.org/officeDocument/2006/relationships/ctrlProp" Target="../ctrlProps/ctrlProp407.xml"/><Relationship Id="rId35" Type="http://schemas.openxmlformats.org/officeDocument/2006/relationships/ctrlProp" Target="../ctrlProps/ctrlProp412.xml"/><Relationship Id="rId43" Type="http://schemas.openxmlformats.org/officeDocument/2006/relationships/ctrlProp" Target="../ctrlProps/ctrlProp420.xml"/><Relationship Id="rId48" Type="http://schemas.openxmlformats.org/officeDocument/2006/relationships/ctrlProp" Target="../ctrlProps/ctrlProp425.xml"/><Relationship Id="rId56" Type="http://schemas.openxmlformats.org/officeDocument/2006/relationships/ctrlProp" Target="../ctrlProps/ctrlProp433.xml"/><Relationship Id="rId8" Type="http://schemas.openxmlformats.org/officeDocument/2006/relationships/ctrlProp" Target="../ctrlProps/ctrlProp385.xml"/><Relationship Id="rId51" Type="http://schemas.openxmlformats.org/officeDocument/2006/relationships/ctrlProp" Target="../ctrlProps/ctrlProp428.xml"/><Relationship Id="rId3" Type="http://schemas.openxmlformats.org/officeDocument/2006/relationships/vmlDrawing" Target="../drawings/vmlDrawing26.vml"/><Relationship Id="rId12" Type="http://schemas.openxmlformats.org/officeDocument/2006/relationships/ctrlProp" Target="../ctrlProps/ctrlProp389.xml"/><Relationship Id="rId17" Type="http://schemas.openxmlformats.org/officeDocument/2006/relationships/ctrlProp" Target="../ctrlProps/ctrlProp394.xml"/><Relationship Id="rId25" Type="http://schemas.openxmlformats.org/officeDocument/2006/relationships/ctrlProp" Target="../ctrlProps/ctrlProp402.xml"/><Relationship Id="rId33" Type="http://schemas.openxmlformats.org/officeDocument/2006/relationships/ctrlProp" Target="../ctrlProps/ctrlProp410.xml"/><Relationship Id="rId38" Type="http://schemas.openxmlformats.org/officeDocument/2006/relationships/ctrlProp" Target="../ctrlProps/ctrlProp415.xml"/><Relationship Id="rId46" Type="http://schemas.openxmlformats.org/officeDocument/2006/relationships/ctrlProp" Target="../ctrlProps/ctrlProp423.xml"/><Relationship Id="rId59" Type="http://schemas.openxmlformats.org/officeDocument/2006/relationships/ctrlProp" Target="../ctrlProps/ctrlProp436.xml"/><Relationship Id="rId20" Type="http://schemas.openxmlformats.org/officeDocument/2006/relationships/ctrlProp" Target="../ctrlProps/ctrlProp397.xml"/><Relationship Id="rId41" Type="http://schemas.openxmlformats.org/officeDocument/2006/relationships/ctrlProp" Target="../ctrlProps/ctrlProp418.xml"/><Relationship Id="rId54" Type="http://schemas.openxmlformats.org/officeDocument/2006/relationships/ctrlProp" Target="../ctrlProps/ctrlProp431.xml"/><Relationship Id="rId1" Type="http://schemas.openxmlformats.org/officeDocument/2006/relationships/printerSettings" Target="../printerSettings/printerSettings24.bin"/><Relationship Id="rId6" Type="http://schemas.openxmlformats.org/officeDocument/2006/relationships/ctrlProp" Target="../ctrlProps/ctrlProp383.xml"/><Relationship Id="rId15" Type="http://schemas.openxmlformats.org/officeDocument/2006/relationships/ctrlProp" Target="../ctrlProps/ctrlProp392.xml"/><Relationship Id="rId23" Type="http://schemas.openxmlformats.org/officeDocument/2006/relationships/ctrlProp" Target="../ctrlProps/ctrlProp400.xml"/><Relationship Id="rId28" Type="http://schemas.openxmlformats.org/officeDocument/2006/relationships/ctrlProp" Target="../ctrlProps/ctrlProp405.xml"/><Relationship Id="rId36" Type="http://schemas.openxmlformats.org/officeDocument/2006/relationships/ctrlProp" Target="../ctrlProps/ctrlProp413.xml"/><Relationship Id="rId49" Type="http://schemas.openxmlformats.org/officeDocument/2006/relationships/ctrlProp" Target="../ctrlProps/ctrlProp426.xml"/><Relationship Id="rId57" Type="http://schemas.openxmlformats.org/officeDocument/2006/relationships/ctrlProp" Target="../ctrlProps/ctrlProp434.xml"/><Relationship Id="rId10" Type="http://schemas.openxmlformats.org/officeDocument/2006/relationships/ctrlProp" Target="../ctrlProps/ctrlProp387.xml"/><Relationship Id="rId31" Type="http://schemas.openxmlformats.org/officeDocument/2006/relationships/ctrlProp" Target="../ctrlProps/ctrlProp408.xml"/><Relationship Id="rId44" Type="http://schemas.openxmlformats.org/officeDocument/2006/relationships/ctrlProp" Target="../ctrlProps/ctrlProp421.xml"/><Relationship Id="rId52" Type="http://schemas.openxmlformats.org/officeDocument/2006/relationships/ctrlProp" Target="../ctrlProps/ctrlProp429.xml"/><Relationship Id="rId60" Type="http://schemas.openxmlformats.org/officeDocument/2006/relationships/ctrlProp" Target="../ctrlProps/ctrlProp437.xml"/><Relationship Id="rId4" Type="http://schemas.openxmlformats.org/officeDocument/2006/relationships/ctrlProp" Target="../ctrlProps/ctrlProp381.xml"/><Relationship Id="rId9" Type="http://schemas.openxmlformats.org/officeDocument/2006/relationships/ctrlProp" Target="../ctrlProps/ctrlProp38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48.xml"/><Relationship Id="rId18" Type="http://schemas.openxmlformats.org/officeDocument/2006/relationships/ctrlProp" Target="../ctrlProps/ctrlProp453.xml"/><Relationship Id="rId26" Type="http://schemas.openxmlformats.org/officeDocument/2006/relationships/ctrlProp" Target="../ctrlProps/ctrlProp461.xml"/><Relationship Id="rId39" Type="http://schemas.openxmlformats.org/officeDocument/2006/relationships/ctrlProp" Target="../ctrlProps/ctrlProp474.xml"/><Relationship Id="rId21" Type="http://schemas.openxmlformats.org/officeDocument/2006/relationships/ctrlProp" Target="../ctrlProps/ctrlProp456.xml"/><Relationship Id="rId34" Type="http://schemas.openxmlformats.org/officeDocument/2006/relationships/ctrlProp" Target="../ctrlProps/ctrlProp469.xml"/><Relationship Id="rId42" Type="http://schemas.openxmlformats.org/officeDocument/2006/relationships/ctrlProp" Target="../ctrlProps/ctrlProp477.xml"/><Relationship Id="rId47" Type="http://schemas.openxmlformats.org/officeDocument/2006/relationships/ctrlProp" Target="../ctrlProps/ctrlProp482.xml"/><Relationship Id="rId50" Type="http://schemas.openxmlformats.org/officeDocument/2006/relationships/ctrlProp" Target="../ctrlProps/ctrlProp485.xml"/><Relationship Id="rId55" Type="http://schemas.openxmlformats.org/officeDocument/2006/relationships/ctrlProp" Target="../ctrlProps/ctrlProp490.xml"/><Relationship Id="rId7" Type="http://schemas.openxmlformats.org/officeDocument/2006/relationships/ctrlProp" Target="../ctrlProps/ctrlProp442.xml"/><Relationship Id="rId2" Type="http://schemas.openxmlformats.org/officeDocument/2006/relationships/drawing" Target="../drawings/drawing27.xml"/><Relationship Id="rId16" Type="http://schemas.openxmlformats.org/officeDocument/2006/relationships/ctrlProp" Target="../ctrlProps/ctrlProp451.xml"/><Relationship Id="rId29" Type="http://schemas.openxmlformats.org/officeDocument/2006/relationships/ctrlProp" Target="../ctrlProps/ctrlProp464.xml"/><Relationship Id="rId11" Type="http://schemas.openxmlformats.org/officeDocument/2006/relationships/ctrlProp" Target="../ctrlProps/ctrlProp446.xml"/><Relationship Id="rId24" Type="http://schemas.openxmlformats.org/officeDocument/2006/relationships/ctrlProp" Target="../ctrlProps/ctrlProp459.xml"/><Relationship Id="rId32" Type="http://schemas.openxmlformats.org/officeDocument/2006/relationships/ctrlProp" Target="../ctrlProps/ctrlProp467.xml"/><Relationship Id="rId37" Type="http://schemas.openxmlformats.org/officeDocument/2006/relationships/ctrlProp" Target="../ctrlProps/ctrlProp472.xml"/><Relationship Id="rId40" Type="http://schemas.openxmlformats.org/officeDocument/2006/relationships/ctrlProp" Target="../ctrlProps/ctrlProp475.xml"/><Relationship Id="rId45" Type="http://schemas.openxmlformats.org/officeDocument/2006/relationships/ctrlProp" Target="../ctrlProps/ctrlProp480.xml"/><Relationship Id="rId53" Type="http://schemas.openxmlformats.org/officeDocument/2006/relationships/ctrlProp" Target="../ctrlProps/ctrlProp488.xml"/><Relationship Id="rId58" Type="http://schemas.openxmlformats.org/officeDocument/2006/relationships/ctrlProp" Target="../ctrlProps/ctrlProp493.xml"/><Relationship Id="rId5" Type="http://schemas.openxmlformats.org/officeDocument/2006/relationships/ctrlProp" Target="../ctrlProps/ctrlProp440.xml"/><Relationship Id="rId61" Type="http://schemas.openxmlformats.org/officeDocument/2006/relationships/ctrlProp" Target="../ctrlProps/ctrlProp496.xml"/><Relationship Id="rId19" Type="http://schemas.openxmlformats.org/officeDocument/2006/relationships/ctrlProp" Target="../ctrlProps/ctrlProp454.xml"/><Relationship Id="rId14" Type="http://schemas.openxmlformats.org/officeDocument/2006/relationships/ctrlProp" Target="../ctrlProps/ctrlProp449.xml"/><Relationship Id="rId22" Type="http://schemas.openxmlformats.org/officeDocument/2006/relationships/ctrlProp" Target="../ctrlProps/ctrlProp457.xml"/><Relationship Id="rId27" Type="http://schemas.openxmlformats.org/officeDocument/2006/relationships/ctrlProp" Target="../ctrlProps/ctrlProp462.xml"/><Relationship Id="rId30" Type="http://schemas.openxmlformats.org/officeDocument/2006/relationships/ctrlProp" Target="../ctrlProps/ctrlProp465.xml"/><Relationship Id="rId35" Type="http://schemas.openxmlformats.org/officeDocument/2006/relationships/ctrlProp" Target="../ctrlProps/ctrlProp470.xml"/><Relationship Id="rId43" Type="http://schemas.openxmlformats.org/officeDocument/2006/relationships/ctrlProp" Target="../ctrlProps/ctrlProp478.xml"/><Relationship Id="rId48" Type="http://schemas.openxmlformats.org/officeDocument/2006/relationships/ctrlProp" Target="../ctrlProps/ctrlProp483.xml"/><Relationship Id="rId56" Type="http://schemas.openxmlformats.org/officeDocument/2006/relationships/ctrlProp" Target="../ctrlProps/ctrlProp491.xml"/><Relationship Id="rId8" Type="http://schemas.openxmlformats.org/officeDocument/2006/relationships/ctrlProp" Target="../ctrlProps/ctrlProp443.xml"/><Relationship Id="rId51" Type="http://schemas.openxmlformats.org/officeDocument/2006/relationships/ctrlProp" Target="../ctrlProps/ctrlProp486.xml"/><Relationship Id="rId3" Type="http://schemas.openxmlformats.org/officeDocument/2006/relationships/vmlDrawing" Target="../drawings/vmlDrawing27.vml"/><Relationship Id="rId12" Type="http://schemas.openxmlformats.org/officeDocument/2006/relationships/ctrlProp" Target="../ctrlProps/ctrlProp447.xml"/><Relationship Id="rId17" Type="http://schemas.openxmlformats.org/officeDocument/2006/relationships/ctrlProp" Target="../ctrlProps/ctrlProp452.xml"/><Relationship Id="rId25" Type="http://schemas.openxmlformats.org/officeDocument/2006/relationships/ctrlProp" Target="../ctrlProps/ctrlProp460.xml"/><Relationship Id="rId33" Type="http://schemas.openxmlformats.org/officeDocument/2006/relationships/ctrlProp" Target="../ctrlProps/ctrlProp468.xml"/><Relationship Id="rId38" Type="http://schemas.openxmlformats.org/officeDocument/2006/relationships/ctrlProp" Target="../ctrlProps/ctrlProp473.xml"/><Relationship Id="rId46" Type="http://schemas.openxmlformats.org/officeDocument/2006/relationships/ctrlProp" Target="../ctrlProps/ctrlProp481.xml"/><Relationship Id="rId59" Type="http://schemas.openxmlformats.org/officeDocument/2006/relationships/ctrlProp" Target="../ctrlProps/ctrlProp494.xml"/><Relationship Id="rId20" Type="http://schemas.openxmlformats.org/officeDocument/2006/relationships/ctrlProp" Target="../ctrlProps/ctrlProp455.xml"/><Relationship Id="rId41" Type="http://schemas.openxmlformats.org/officeDocument/2006/relationships/ctrlProp" Target="../ctrlProps/ctrlProp476.xml"/><Relationship Id="rId54" Type="http://schemas.openxmlformats.org/officeDocument/2006/relationships/ctrlProp" Target="../ctrlProps/ctrlProp489.xml"/><Relationship Id="rId1" Type="http://schemas.openxmlformats.org/officeDocument/2006/relationships/printerSettings" Target="../printerSettings/printerSettings25.bin"/><Relationship Id="rId6" Type="http://schemas.openxmlformats.org/officeDocument/2006/relationships/ctrlProp" Target="../ctrlProps/ctrlProp441.xml"/><Relationship Id="rId15" Type="http://schemas.openxmlformats.org/officeDocument/2006/relationships/ctrlProp" Target="../ctrlProps/ctrlProp450.xml"/><Relationship Id="rId23" Type="http://schemas.openxmlformats.org/officeDocument/2006/relationships/ctrlProp" Target="../ctrlProps/ctrlProp458.xml"/><Relationship Id="rId28" Type="http://schemas.openxmlformats.org/officeDocument/2006/relationships/ctrlProp" Target="../ctrlProps/ctrlProp463.xml"/><Relationship Id="rId36" Type="http://schemas.openxmlformats.org/officeDocument/2006/relationships/ctrlProp" Target="../ctrlProps/ctrlProp471.xml"/><Relationship Id="rId49" Type="http://schemas.openxmlformats.org/officeDocument/2006/relationships/ctrlProp" Target="../ctrlProps/ctrlProp484.xml"/><Relationship Id="rId57" Type="http://schemas.openxmlformats.org/officeDocument/2006/relationships/ctrlProp" Target="../ctrlProps/ctrlProp492.xml"/><Relationship Id="rId10" Type="http://schemas.openxmlformats.org/officeDocument/2006/relationships/ctrlProp" Target="../ctrlProps/ctrlProp445.xml"/><Relationship Id="rId31" Type="http://schemas.openxmlformats.org/officeDocument/2006/relationships/ctrlProp" Target="../ctrlProps/ctrlProp466.xml"/><Relationship Id="rId44" Type="http://schemas.openxmlformats.org/officeDocument/2006/relationships/ctrlProp" Target="../ctrlProps/ctrlProp479.xml"/><Relationship Id="rId52" Type="http://schemas.openxmlformats.org/officeDocument/2006/relationships/ctrlProp" Target="../ctrlProps/ctrlProp487.xml"/><Relationship Id="rId60" Type="http://schemas.openxmlformats.org/officeDocument/2006/relationships/ctrlProp" Target="../ctrlProps/ctrlProp495.xml"/><Relationship Id="rId4" Type="http://schemas.openxmlformats.org/officeDocument/2006/relationships/ctrlProp" Target="../ctrlProps/ctrlProp439.xml"/><Relationship Id="rId9" Type="http://schemas.openxmlformats.org/officeDocument/2006/relationships/ctrlProp" Target="../ctrlProps/ctrlProp444.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6.xml"/><Relationship Id="rId18" Type="http://schemas.openxmlformats.org/officeDocument/2006/relationships/ctrlProp" Target="../ctrlProps/ctrlProp511.xml"/><Relationship Id="rId26" Type="http://schemas.openxmlformats.org/officeDocument/2006/relationships/ctrlProp" Target="../ctrlProps/ctrlProp519.xml"/><Relationship Id="rId39" Type="http://schemas.openxmlformats.org/officeDocument/2006/relationships/ctrlProp" Target="../ctrlProps/ctrlProp532.xml"/><Relationship Id="rId21" Type="http://schemas.openxmlformats.org/officeDocument/2006/relationships/ctrlProp" Target="../ctrlProps/ctrlProp514.xml"/><Relationship Id="rId34" Type="http://schemas.openxmlformats.org/officeDocument/2006/relationships/ctrlProp" Target="../ctrlProps/ctrlProp527.xml"/><Relationship Id="rId42" Type="http://schemas.openxmlformats.org/officeDocument/2006/relationships/ctrlProp" Target="../ctrlProps/ctrlProp535.xml"/><Relationship Id="rId47" Type="http://schemas.openxmlformats.org/officeDocument/2006/relationships/ctrlProp" Target="../ctrlProps/ctrlProp540.xml"/><Relationship Id="rId50" Type="http://schemas.openxmlformats.org/officeDocument/2006/relationships/ctrlProp" Target="../ctrlProps/ctrlProp543.xml"/><Relationship Id="rId55" Type="http://schemas.openxmlformats.org/officeDocument/2006/relationships/ctrlProp" Target="../ctrlProps/ctrlProp548.xml"/><Relationship Id="rId7" Type="http://schemas.openxmlformats.org/officeDocument/2006/relationships/ctrlProp" Target="../ctrlProps/ctrlProp500.xml"/><Relationship Id="rId2" Type="http://schemas.openxmlformats.org/officeDocument/2006/relationships/drawing" Target="../drawings/drawing28.xml"/><Relationship Id="rId16" Type="http://schemas.openxmlformats.org/officeDocument/2006/relationships/ctrlProp" Target="../ctrlProps/ctrlProp509.xml"/><Relationship Id="rId29" Type="http://schemas.openxmlformats.org/officeDocument/2006/relationships/ctrlProp" Target="../ctrlProps/ctrlProp522.xml"/><Relationship Id="rId11" Type="http://schemas.openxmlformats.org/officeDocument/2006/relationships/ctrlProp" Target="../ctrlProps/ctrlProp504.xml"/><Relationship Id="rId24" Type="http://schemas.openxmlformats.org/officeDocument/2006/relationships/ctrlProp" Target="../ctrlProps/ctrlProp517.xml"/><Relationship Id="rId32" Type="http://schemas.openxmlformats.org/officeDocument/2006/relationships/ctrlProp" Target="../ctrlProps/ctrlProp525.xml"/><Relationship Id="rId37" Type="http://schemas.openxmlformats.org/officeDocument/2006/relationships/ctrlProp" Target="../ctrlProps/ctrlProp530.xml"/><Relationship Id="rId40" Type="http://schemas.openxmlformats.org/officeDocument/2006/relationships/ctrlProp" Target="../ctrlProps/ctrlProp533.xml"/><Relationship Id="rId45" Type="http://schemas.openxmlformats.org/officeDocument/2006/relationships/ctrlProp" Target="../ctrlProps/ctrlProp538.xml"/><Relationship Id="rId53" Type="http://schemas.openxmlformats.org/officeDocument/2006/relationships/ctrlProp" Target="../ctrlProps/ctrlProp546.xml"/><Relationship Id="rId58" Type="http://schemas.openxmlformats.org/officeDocument/2006/relationships/ctrlProp" Target="../ctrlProps/ctrlProp551.xml"/><Relationship Id="rId5" Type="http://schemas.openxmlformats.org/officeDocument/2006/relationships/ctrlProp" Target="../ctrlProps/ctrlProp498.xml"/><Relationship Id="rId61" Type="http://schemas.openxmlformats.org/officeDocument/2006/relationships/ctrlProp" Target="../ctrlProps/ctrlProp554.xml"/><Relationship Id="rId19" Type="http://schemas.openxmlformats.org/officeDocument/2006/relationships/ctrlProp" Target="../ctrlProps/ctrlProp512.xml"/><Relationship Id="rId14" Type="http://schemas.openxmlformats.org/officeDocument/2006/relationships/ctrlProp" Target="../ctrlProps/ctrlProp507.xml"/><Relationship Id="rId22" Type="http://schemas.openxmlformats.org/officeDocument/2006/relationships/ctrlProp" Target="../ctrlProps/ctrlProp515.xml"/><Relationship Id="rId27" Type="http://schemas.openxmlformats.org/officeDocument/2006/relationships/ctrlProp" Target="../ctrlProps/ctrlProp520.xml"/><Relationship Id="rId30" Type="http://schemas.openxmlformats.org/officeDocument/2006/relationships/ctrlProp" Target="../ctrlProps/ctrlProp523.xml"/><Relationship Id="rId35" Type="http://schemas.openxmlformats.org/officeDocument/2006/relationships/ctrlProp" Target="../ctrlProps/ctrlProp528.xml"/><Relationship Id="rId43" Type="http://schemas.openxmlformats.org/officeDocument/2006/relationships/ctrlProp" Target="../ctrlProps/ctrlProp536.xml"/><Relationship Id="rId48" Type="http://schemas.openxmlformats.org/officeDocument/2006/relationships/ctrlProp" Target="../ctrlProps/ctrlProp541.xml"/><Relationship Id="rId56" Type="http://schemas.openxmlformats.org/officeDocument/2006/relationships/ctrlProp" Target="../ctrlProps/ctrlProp549.xml"/><Relationship Id="rId8" Type="http://schemas.openxmlformats.org/officeDocument/2006/relationships/ctrlProp" Target="../ctrlProps/ctrlProp501.xml"/><Relationship Id="rId51" Type="http://schemas.openxmlformats.org/officeDocument/2006/relationships/ctrlProp" Target="../ctrlProps/ctrlProp544.xml"/><Relationship Id="rId3" Type="http://schemas.openxmlformats.org/officeDocument/2006/relationships/vmlDrawing" Target="../drawings/vmlDrawing28.vml"/><Relationship Id="rId12" Type="http://schemas.openxmlformats.org/officeDocument/2006/relationships/ctrlProp" Target="../ctrlProps/ctrlProp505.xml"/><Relationship Id="rId17" Type="http://schemas.openxmlformats.org/officeDocument/2006/relationships/ctrlProp" Target="../ctrlProps/ctrlProp510.xml"/><Relationship Id="rId25" Type="http://schemas.openxmlformats.org/officeDocument/2006/relationships/ctrlProp" Target="../ctrlProps/ctrlProp518.xml"/><Relationship Id="rId33" Type="http://schemas.openxmlformats.org/officeDocument/2006/relationships/ctrlProp" Target="../ctrlProps/ctrlProp526.xml"/><Relationship Id="rId38" Type="http://schemas.openxmlformats.org/officeDocument/2006/relationships/ctrlProp" Target="../ctrlProps/ctrlProp531.xml"/><Relationship Id="rId46" Type="http://schemas.openxmlformats.org/officeDocument/2006/relationships/ctrlProp" Target="../ctrlProps/ctrlProp539.xml"/><Relationship Id="rId59" Type="http://schemas.openxmlformats.org/officeDocument/2006/relationships/ctrlProp" Target="../ctrlProps/ctrlProp552.xml"/><Relationship Id="rId20" Type="http://schemas.openxmlformats.org/officeDocument/2006/relationships/ctrlProp" Target="../ctrlProps/ctrlProp513.xml"/><Relationship Id="rId41" Type="http://schemas.openxmlformats.org/officeDocument/2006/relationships/ctrlProp" Target="../ctrlProps/ctrlProp534.xml"/><Relationship Id="rId54" Type="http://schemas.openxmlformats.org/officeDocument/2006/relationships/ctrlProp" Target="../ctrlProps/ctrlProp547.xml"/><Relationship Id="rId1" Type="http://schemas.openxmlformats.org/officeDocument/2006/relationships/printerSettings" Target="../printerSettings/printerSettings26.bin"/><Relationship Id="rId6" Type="http://schemas.openxmlformats.org/officeDocument/2006/relationships/ctrlProp" Target="../ctrlProps/ctrlProp499.xml"/><Relationship Id="rId15" Type="http://schemas.openxmlformats.org/officeDocument/2006/relationships/ctrlProp" Target="../ctrlProps/ctrlProp508.xml"/><Relationship Id="rId23" Type="http://schemas.openxmlformats.org/officeDocument/2006/relationships/ctrlProp" Target="../ctrlProps/ctrlProp516.xml"/><Relationship Id="rId28" Type="http://schemas.openxmlformats.org/officeDocument/2006/relationships/ctrlProp" Target="../ctrlProps/ctrlProp521.xml"/><Relationship Id="rId36" Type="http://schemas.openxmlformats.org/officeDocument/2006/relationships/ctrlProp" Target="../ctrlProps/ctrlProp529.xml"/><Relationship Id="rId49" Type="http://schemas.openxmlformats.org/officeDocument/2006/relationships/ctrlProp" Target="../ctrlProps/ctrlProp542.xml"/><Relationship Id="rId57" Type="http://schemas.openxmlformats.org/officeDocument/2006/relationships/ctrlProp" Target="../ctrlProps/ctrlProp550.xml"/><Relationship Id="rId10" Type="http://schemas.openxmlformats.org/officeDocument/2006/relationships/ctrlProp" Target="../ctrlProps/ctrlProp503.xml"/><Relationship Id="rId31" Type="http://schemas.openxmlformats.org/officeDocument/2006/relationships/ctrlProp" Target="../ctrlProps/ctrlProp524.xml"/><Relationship Id="rId44" Type="http://schemas.openxmlformats.org/officeDocument/2006/relationships/ctrlProp" Target="../ctrlProps/ctrlProp537.xml"/><Relationship Id="rId52" Type="http://schemas.openxmlformats.org/officeDocument/2006/relationships/ctrlProp" Target="../ctrlProps/ctrlProp545.xml"/><Relationship Id="rId60" Type="http://schemas.openxmlformats.org/officeDocument/2006/relationships/ctrlProp" Target="../ctrlProps/ctrlProp553.xml"/><Relationship Id="rId4" Type="http://schemas.openxmlformats.org/officeDocument/2006/relationships/ctrlProp" Target="../ctrlProps/ctrlProp497.xml"/><Relationship Id="rId9" Type="http://schemas.openxmlformats.org/officeDocument/2006/relationships/ctrlProp" Target="../ctrlProps/ctrlProp50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0.xml"/><Relationship Id="rId3" Type="http://schemas.openxmlformats.org/officeDocument/2006/relationships/ctrlProp" Target="../ctrlProps/ctrlProp555.xml"/><Relationship Id="rId7" Type="http://schemas.openxmlformats.org/officeDocument/2006/relationships/ctrlProp" Target="../ctrlProps/ctrlProp559.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58.xml"/><Relationship Id="rId5" Type="http://schemas.openxmlformats.org/officeDocument/2006/relationships/ctrlProp" Target="../ctrlProps/ctrlProp557.xml"/><Relationship Id="rId4" Type="http://schemas.openxmlformats.org/officeDocument/2006/relationships/ctrlProp" Target="../ctrlProps/ctrlProp55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66.xml"/><Relationship Id="rId3" Type="http://schemas.openxmlformats.org/officeDocument/2006/relationships/ctrlProp" Target="../ctrlProps/ctrlProp561.xml"/><Relationship Id="rId7" Type="http://schemas.openxmlformats.org/officeDocument/2006/relationships/ctrlProp" Target="../ctrlProps/ctrlProp565.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4.xml"/><Relationship Id="rId5" Type="http://schemas.openxmlformats.org/officeDocument/2006/relationships/ctrlProp" Target="../ctrlProps/ctrlProp563.xml"/><Relationship Id="rId4" Type="http://schemas.openxmlformats.org/officeDocument/2006/relationships/ctrlProp" Target="../ctrlProps/ctrlProp56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72.xml"/><Relationship Id="rId3" Type="http://schemas.openxmlformats.org/officeDocument/2006/relationships/ctrlProp" Target="../ctrlProps/ctrlProp567.xml"/><Relationship Id="rId7" Type="http://schemas.openxmlformats.org/officeDocument/2006/relationships/ctrlProp" Target="../ctrlProps/ctrlProp571.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570.xml"/><Relationship Id="rId5" Type="http://schemas.openxmlformats.org/officeDocument/2006/relationships/ctrlProp" Target="../ctrlProps/ctrlProp569.xml"/><Relationship Id="rId4" Type="http://schemas.openxmlformats.org/officeDocument/2006/relationships/ctrlProp" Target="../ctrlProps/ctrlProp568.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topLeftCell="A6" zoomScaleNormal="100" workbookViewId="0">
      <selection activeCell="B22" sqref="B22"/>
    </sheetView>
  </sheetViews>
  <sheetFormatPr defaultRowHeight="13.2" x14ac:dyDescent="0.25"/>
  <cols>
    <col min="1" max="1" width="32.109375" customWidth="1"/>
    <col min="2" max="2" width="15.44140625" customWidth="1"/>
    <col min="3" max="4" width="11.5546875" customWidth="1"/>
    <col min="5" max="5" width="16.5546875" customWidth="1"/>
    <col min="6" max="6" width="23.44140625" customWidth="1"/>
    <col min="7" max="12" width="5.5546875" customWidth="1"/>
    <col min="13" max="13" width="13.5546875" customWidth="1"/>
    <col min="14" max="14" width="5.5546875" customWidth="1"/>
    <col min="15" max="15" width="5.44140625" customWidth="1"/>
  </cols>
  <sheetData>
    <row r="1" spans="1:15" ht="15.6" x14ac:dyDescent="0.3">
      <c r="A1" s="426" t="s">
        <v>0</v>
      </c>
      <c r="B1" s="427"/>
      <c r="C1" s="427"/>
      <c r="D1" s="427"/>
      <c r="E1" s="427"/>
      <c r="F1" s="427"/>
      <c r="G1" s="1"/>
      <c r="H1" s="1"/>
      <c r="I1" s="1"/>
      <c r="J1" s="1"/>
      <c r="K1" s="1"/>
      <c r="L1" s="1"/>
      <c r="M1" s="1"/>
      <c r="N1" s="1"/>
      <c r="O1" s="1"/>
    </row>
    <row r="2" spans="1:15" x14ac:dyDescent="0.25">
      <c r="A2" s="428" t="s">
        <v>1</v>
      </c>
      <c r="B2" s="429"/>
      <c r="C2" s="429"/>
      <c r="D2" s="429"/>
      <c r="E2" s="429"/>
      <c r="F2" s="429"/>
      <c r="G2" s="1" t="s">
        <v>2</v>
      </c>
      <c r="H2" s="1"/>
      <c r="I2" s="1"/>
      <c r="J2" s="1"/>
      <c r="K2" s="1"/>
      <c r="L2" s="1"/>
      <c r="M2" s="1" t="s">
        <v>2</v>
      </c>
      <c r="N2" s="1" t="s">
        <v>2</v>
      </c>
      <c r="O2" s="1" t="s">
        <v>2</v>
      </c>
    </row>
    <row r="3" spans="1:15" x14ac:dyDescent="0.25">
      <c r="A3" s="430" t="s">
        <v>3</v>
      </c>
      <c r="B3" s="430"/>
      <c r="C3" s="430"/>
      <c r="D3" s="430"/>
      <c r="E3" s="430"/>
      <c r="F3" s="430"/>
    </row>
    <row r="4" spans="1:15" x14ac:dyDescent="0.25">
      <c r="A4" s="2"/>
      <c r="B4" s="2"/>
      <c r="C4" s="2"/>
      <c r="D4" s="2"/>
      <c r="E4" s="2"/>
      <c r="F4" s="2"/>
    </row>
    <row r="5" spans="1:15" ht="65.25" customHeight="1" x14ac:dyDescent="0.25">
      <c r="A5" s="431" t="s">
        <v>4</v>
      </c>
      <c r="B5" s="431"/>
      <c r="C5" s="431"/>
      <c r="D5" s="431"/>
      <c r="E5" s="431"/>
      <c r="F5" s="431"/>
    </row>
    <row r="6" spans="1:15" x14ac:dyDescent="0.25">
      <c r="A6" s="2"/>
      <c r="B6" s="2"/>
      <c r="C6" s="2"/>
      <c r="D6" s="2"/>
      <c r="E6" s="2"/>
      <c r="F6" s="3"/>
      <c r="O6" t="s">
        <v>2</v>
      </c>
    </row>
    <row r="7" spans="1:15" x14ac:dyDescent="0.25">
      <c r="A7" s="2" t="s">
        <v>5</v>
      </c>
      <c r="B7" s="432"/>
      <c r="C7" s="433"/>
      <c r="D7" s="433"/>
      <c r="E7" s="434"/>
      <c r="F7" s="3"/>
      <c r="G7" s="4"/>
      <c r="H7" s="4"/>
      <c r="I7" s="4"/>
      <c r="J7" s="4"/>
      <c r="K7" s="4"/>
      <c r="L7" s="4"/>
    </row>
    <row r="8" spans="1:15" x14ac:dyDescent="0.25">
      <c r="A8" s="5" t="s">
        <v>6</v>
      </c>
      <c r="B8" s="435"/>
      <c r="C8" s="435"/>
      <c r="D8" s="6"/>
      <c r="E8" s="6"/>
      <c r="F8" s="6"/>
      <c r="G8" s="4"/>
      <c r="H8" s="4"/>
      <c r="I8" s="4"/>
      <c r="J8" s="4"/>
      <c r="K8" s="4"/>
      <c r="L8" s="4"/>
    </row>
    <row r="9" spans="1:15" x14ac:dyDescent="0.25">
      <c r="A9" s="5" t="s">
        <v>7</v>
      </c>
      <c r="B9" s="7">
        <v>4</v>
      </c>
      <c r="C9" s="7">
        <v>2025</v>
      </c>
      <c r="D9" s="6"/>
      <c r="E9" s="6"/>
      <c r="F9" s="6"/>
    </row>
    <row r="10" spans="1:15" x14ac:dyDescent="0.25">
      <c r="A10" s="5"/>
      <c r="B10" s="6"/>
      <c r="C10" s="6"/>
      <c r="D10" s="6"/>
      <c r="E10" s="6"/>
      <c r="F10" s="6"/>
    </row>
    <row r="11" spans="1:15" x14ac:dyDescent="0.25">
      <c r="A11" s="2"/>
      <c r="B11" s="8" t="s">
        <v>8</v>
      </c>
      <c r="C11" s="9" t="s">
        <v>9</v>
      </c>
      <c r="D11" s="10"/>
      <c r="E11" s="11"/>
      <c r="F11" s="6"/>
    </row>
    <row r="12" spans="1:15" x14ac:dyDescent="0.25">
      <c r="A12" s="2" t="s">
        <v>10</v>
      </c>
      <c r="B12" s="422" t="s">
        <v>11</v>
      </c>
      <c r="C12" s="423"/>
      <c r="D12" s="423"/>
      <c r="E12" s="423"/>
      <c r="F12" s="424"/>
    </row>
    <row r="13" spans="1:15" x14ac:dyDescent="0.25">
      <c r="A13" s="2"/>
      <c r="B13" s="2"/>
      <c r="C13" s="2"/>
      <c r="D13" s="2"/>
      <c r="E13" s="2"/>
      <c r="F13" s="2"/>
    </row>
    <row r="14" spans="1:15" x14ac:dyDescent="0.25">
      <c r="A14" s="2"/>
      <c r="B14" s="2"/>
      <c r="C14" s="2"/>
      <c r="D14" s="2"/>
      <c r="E14" s="2"/>
      <c r="F14" s="6"/>
    </row>
    <row r="15" spans="1:15" x14ac:dyDescent="0.25">
      <c r="A15" s="5" t="s">
        <v>12</v>
      </c>
      <c r="B15" s="12"/>
      <c r="C15" s="13" t="s">
        <v>13</v>
      </c>
      <c r="D15" s="3"/>
      <c r="E15" s="14"/>
      <c r="F15" s="3" t="s">
        <v>2</v>
      </c>
    </row>
    <row r="16" spans="1:15" x14ac:dyDescent="0.25">
      <c r="A16" s="5" t="s">
        <v>14</v>
      </c>
      <c r="B16" s="12">
        <v>0</v>
      </c>
      <c r="C16" s="13" t="s">
        <v>13</v>
      </c>
      <c r="D16" s="15"/>
      <c r="E16" s="16">
        <v>3</v>
      </c>
      <c r="F16" s="14" t="s">
        <v>2</v>
      </c>
      <c r="G16" s="17"/>
      <c r="H16" s="17"/>
      <c r="I16" s="17"/>
      <c r="J16" s="17"/>
      <c r="K16" s="17"/>
      <c r="L16" s="17"/>
    </row>
    <row r="17" spans="1:13" x14ac:dyDescent="0.25">
      <c r="A17" s="2" t="s">
        <v>15</v>
      </c>
      <c r="B17" s="18"/>
      <c r="C17" s="13" t="s">
        <v>13</v>
      </c>
      <c r="D17" s="15"/>
      <c r="E17" s="16">
        <v>1</v>
      </c>
      <c r="F17" s="14" t="s">
        <v>2</v>
      </c>
      <c r="G17" s="17"/>
      <c r="H17" s="17"/>
      <c r="I17" s="17"/>
      <c r="J17" s="17"/>
      <c r="K17" s="17"/>
      <c r="L17" s="17"/>
    </row>
    <row r="18" spans="1:13" x14ac:dyDescent="0.25">
      <c r="A18" s="2"/>
      <c r="B18" s="14"/>
      <c r="C18" s="14"/>
      <c r="D18" s="14"/>
      <c r="E18" s="16">
        <v>2</v>
      </c>
      <c r="F18" s="14" t="s">
        <v>2</v>
      </c>
      <c r="G18" s="17"/>
      <c r="H18" s="17"/>
      <c r="I18" s="17"/>
      <c r="J18" s="17"/>
      <c r="K18" s="17"/>
      <c r="L18" s="17"/>
    </row>
    <row r="19" spans="1:13" x14ac:dyDescent="0.25">
      <c r="A19" s="2" t="s">
        <v>16</v>
      </c>
      <c r="B19" s="19"/>
      <c r="C19" s="14"/>
      <c r="D19" s="14"/>
      <c r="E19" s="20">
        <f>IF(E17=1,1,IF(E17=2,0.98,1.01))</f>
        <v>1</v>
      </c>
      <c r="F19" s="21"/>
      <c r="G19" s="17"/>
      <c r="H19" s="17"/>
      <c r="I19" s="17"/>
      <c r="J19" s="17"/>
      <c r="K19" s="17"/>
      <c r="L19" s="17"/>
    </row>
    <row r="20" spans="1:13" x14ac:dyDescent="0.25">
      <c r="A20" s="2" t="s">
        <v>17</v>
      </c>
      <c r="B20" s="19"/>
      <c r="C20" s="14"/>
      <c r="D20" s="14"/>
      <c r="E20" s="16"/>
      <c r="F20" s="14"/>
      <c r="G20" s="17"/>
      <c r="H20" s="17"/>
      <c r="I20" s="17"/>
      <c r="J20" s="17"/>
      <c r="K20" s="17"/>
      <c r="L20" s="17"/>
    </row>
    <row r="21" spans="1:13" x14ac:dyDescent="0.25">
      <c r="A21" s="2"/>
      <c r="B21" s="14"/>
      <c r="C21" s="14"/>
      <c r="D21" s="14"/>
      <c r="E21" s="16"/>
      <c r="F21" s="14"/>
      <c r="G21" s="17"/>
      <c r="H21" s="17"/>
      <c r="I21" s="17"/>
      <c r="J21" s="17"/>
      <c r="K21" s="17"/>
      <c r="L21" s="17"/>
    </row>
    <row r="22" spans="1:13" x14ac:dyDescent="0.25">
      <c r="A22" s="2" t="s">
        <v>18</v>
      </c>
      <c r="B22" s="12"/>
      <c r="C22" s="22" t="s">
        <v>19</v>
      </c>
      <c r="D22" s="14"/>
      <c r="E22" s="16"/>
      <c r="F22" s="14"/>
      <c r="G22" s="17"/>
      <c r="H22" s="17"/>
      <c r="I22" s="17"/>
      <c r="J22" s="17"/>
      <c r="K22" s="17"/>
      <c r="L22" s="17"/>
    </row>
    <row r="23" spans="1:13" x14ac:dyDescent="0.25">
      <c r="A23" s="2" t="s">
        <v>20</v>
      </c>
      <c r="B23" s="12"/>
      <c r="C23" s="22" t="s">
        <v>19</v>
      </c>
      <c r="D23" s="14"/>
      <c r="E23" s="16"/>
      <c r="F23" s="14"/>
      <c r="G23" s="17"/>
      <c r="H23" s="17"/>
      <c r="I23" s="17"/>
      <c r="J23" s="17"/>
      <c r="K23" s="17"/>
      <c r="L23" s="17"/>
    </row>
    <row r="24" spans="1:13" x14ac:dyDescent="0.25">
      <c r="A24" s="5" t="s">
        <v>21</v>
      </c>
      <c r="B24" s="12"/>
      <c r="C24" s="22" t="s">
        <v>19</v>
      </c>
      <c r="D24" s="22"/>
      <c r="E24" s="16"/>
      <c r="F24" s="14"/>
      <c r="G24" s="17"/>
      <c r="H24" s="17"/>
      <c r="I24" s="17"/>
      <c r="J24" s="17"/>
      <c r="K24" s="17"/>
      <c r="L24" s="17"/>
    </row>
    <row r="25" spans="1:13" x14ac:dyDescent="0.25">
      <c r="A25" s="2"/>
      <c r="B25" s="14"/>
      <c r="C25" s="14"/>
      <c r="D25" s="22"/>
      <c r="E25" s="5" t="s">
        <v>2</v>
      </c>
      <c r="F25" s="5"/>
      <c r="G25" s="17"/>
      <c r="H25" s="17"/>
      <c r="I25" s="17"/>
      <c r="J25" s="17"/>
      <c r="K25" s="17"/>
      <c r="L25" s="17"/>
      <c r="M25" s="23"/>
    </row>
    <row r="26" spans="1:13" x14ac:dyDescent="0.25">
      <c r="A26" s="2"/>
      <c r="B26" s="14"/>
      <c r="C26" s="14"/>
      <c r="D26" s="22"/>
      <c r="E26" s="24"/>
      <c r="F26" s="5"/>
    </row>
    <row r="27" spans="1:13" x14ac:dyDescent="0.25">
      <c r="A27" s="2" t="s">
        <v>22</v>
      </c>
      <c r="B27" s="25"/>
      <c r="C27" s="22" t="s">
        <v>23</v>
      </c>
      <c r="D27" s="22"/>
      <c r="E27" s="26"/>
      <c r="F27" s="27"/>
      <c r="G27" s="17"/>
      <c r="H27" s="17"/>
      <c r="I27" s="17"/>
      <c r="J27" s="17"/>
      <c r="K27" s="17"/>
      <c r="L27" s="17"/>
    </row>
    <row r="28" spans="1:13" x14ac:dyDescent="0.25">
      <c r="A28" s="2" t="s">
        <v>24</v>
      </c>
      <c r="B28" s="25">
        <v>0</v>
      </c>
      <c r="C28" s="22" t="s">
        <v>25</v>
      </c>
      <c r="D28" s="22"/>
      <c r="E28" s="5"/>
      <c r="F28" s="14" t="s">
        <v>2</v>
      </c>
      <c r="G28" s="17"/>
      <c r="H28" s="17"/>
      <c r="I28" s="17"/>
      <c r="J28" s="17"/>
      <c r="K28" s="17"/>
      <c r="L28" s="17"/>
    </row>
    <row r="29" spans="1:13" x14ac:dyDescent="0.25">
      <c r="A29" s="2"/>
      <c r="B29" s="14"/>
      <c r="C29" s="14"/>
      <c r="D29" s="22"/>
      <c r="E29" s="5"/>
      <c r="F29" s="14" t="s">
        <v>2</v>
      </c>
      <c r="G29" s="17"/>
      <c r="H29" s="17"/>
      <c r="I29" s="17"/>
      <c r="J29" s="17"/>
      <c r="K29" s="17"/>
      <c r="L29" s="17"/>
    </row>
    <row r="30" spans="1:13" x14ac:dyDescent="0.25">
      <c r="A30" s="2" t="s">
        <v>26</v>
      </c>
      <c r="B30" s="28"/>
      <c r="C30" s="29" t="s">
        <v>27</v>
      </c>
      <c r="D30" s="30">
        <f>IF(ISNUMBER(B30),B30,IF(ISNUMBER(B28),(IF(ABS(B22+B23)&gt;0,ROUND(COS(ATAN(B28/(B22+B23))),3),1)),1))</f>
        <v>1</v>
      </c>
      <c r="E30" s="5"/>
      <c r="F30" s="14" t="s">
        <v>2</v>
      </c>
      <c r="G30" s="17"/>
      <c r="H30" s="17"/>
      <c r="I30" s="17"/>
      <c r="J30" s="17"/>
      <c r="K30" s="17"/>
      <c r="L30" s="17"/>
    </row>
    <row r="31" spans="1:13" x14ac:dyDescent="0.25">
      <c r="A31" s="2"/>
      <c r="B31" s="14"/>
      <c r="C31" s="14"/>
      <c r="D31" s="31">
        <f>IF(D30&lt;&gt;0,SIGN(D30)*ROUND(1/D30,3),0)</f>
        <v>1</v>
      </c>
      <c r="E31" s="2"/>
      <c r="F31" s="21"/>
      <c r="G31" s="17"/>
      <c r="H31" s="17"/>
      <c r="I31" s="17"/>
      <c r="J31" s="17"/>
      <c r="K31" s="17"/>
      <c r="L31" s="17"/>
    </row>
    <row r="32" spans="1:13" ht="12" customHeight="1" x14ac:dyDescent="0.25">
      <c r="A32" s="32"/>
      <c r="B32" s="33"/>
      <c r="C32" s="34"/>
      <c r="D32" s="35"/>
      <c r="E32" s="2" t="s">
        <v>2</v>
      </c>
      <c r="F32" s="5"/>
      <c r="G32" s="17"/>
      <c r="H32" s="17"/>
      <c r="I32" s="17"/>
      <c r="J32" s="17"/>
      <c r="K32" s="17"/>
      <c r="L32" s="17"/>
    </row>
    <row r="33" spans="1:6" ht="12.75" customHeight="1" x14ac:dyDescent="0.25">
      <c r="A33" s="36" t="s">
        <v>28</v>
      </c>
      <c r="B33" s="33"/>
      <c r="C33" s="34" t="b">
        <v>0</v>
      </c>
      <c r="D33" s="35"/>
      <c r="E33" s="5"/>
      <c r="F33" s="5"/>
    </row>
    <row r="34" spans="1:6" ht="12" customHeight="1" x14ac:dyDescent="0.25">
      <c r="A34" s="36" t="s">
        <v>29</v>
      </c>
      <c r="B34" s="37"/>
      <c r="C34" s="34" t="b">
        <v>0</v>
      </c>
      <c r="D34" s="35"/>
      <c r="E34" s="5"/>
      <c r="F34" s="5"/>
    </row>
    <row r="35" spans="1:6" x14ac:dyDescent="0.25">
      <c r="A35" s="38" t="s">
        <v>30</v>
      </c>
      <c r="B35" s="37"/>
      <c r="C35" s="39" t="b">
        <v>0</v>
      </c>
      <c r="D35" s="40"/>
      <c r="E35" s="2"/>
      <c r="F35" s="5"/>
    </row>
    <row r="36" spans="1:6" ht="12" customHeight="1" x14ac:dyDescent="0.25">
      <c r="A36" s="36"/>
      <c r="B36" s="41"/>
      <c r="C36" s="40"/>
      <c r="D36" s="40"/>
      <c r="E36" s="2"/>
      <c r="F36" s="5"/>
    </row>
    <row r="37" spans="1:6" x14ac:dyDescent="0.25">
      <c r="A37" s="425" t="s">
        <v>31</v>
      </c>
      <c r="B37" s="425"/>
      <c r="C37" s="425"/>
      <c r="D37" s="42"/>
      <c r="E37" s="5"/>
      <c r="F37" s="43" t="s">
        <v>319</v>
      </c>
    </row>
    <row r="38" spans="1:6" x14ac:dyDescent="0.25">
      <c r="A38" s="2"/>
      <c r="B38" s="2"/>
      <c r="C38" s="2"/>
      <c r="D38" s="2"/>
      <c r="E38" s="2"/>
      <c r="F38" s="43"/>
    </row>
    <row r="40" spans="1:6" x14ac:dyDescent="0.25">
      <c r="B40" s="44"/>
    </row>
  </sheetData>
  <sheetProtection algorithmName="SHA-512" hashValue="X7K0xRofubwqk2rgzy8P3yVG7RaZ1RSz/aUKSqtUXFb8EGAQEexQ3ro1Nw2Vwh7rjpkkX07Xj988gDO+ZlG29Q==" saltValue="KeSDR6NQIx/fJaEmYQUwk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7620</xdr:colOff>
                    <xdr:row>31</xdr:row>
                    <xdr:rowOff>106680</xdr:rowOff>
                  </from>
                  <to>
                    <xdr:col>1</xdr:col>
                    <xdr:colOff>457200</xdr:colOff>
                    <xdr:row>33</xdr:row>
                    <xdr:rowOff>30480</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106680</xdr:rowOff>
                  </from>
                  <to>
                    <xdr:col>5</xdr:col>
                    <xdr:colOff>678180</xdr:colOff>
                    <xdr:row>15</xdr:row>
                    <xdr:rowOff>30480</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30480</xdr:rowOff>
                  </from>
                  <to>
                    <xdr:col>5</xdr:col>
                    <xdr:colOff>678180</xdr:colOff>
                    <xdr:row>16</xdr:row>
                    <xdr:rowOff>68580</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68580</xdr:rowOff>
                  </from>
                  <to>
                    <xdr:col>5</xdr:col>
                    <xdr:colOff>678180</xdr:colOff>
                    <xdr:row>17</xdr:row>
                    <xdr:rowOff>106680</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68580</xdr:rowOff>
                  </from>
                  <to>
                    <xdr:col>5</xdr:col>
                    <xdr:colOff>678180</xdr:colOff>
                    <xdr:row>18</xdr:row>
                    <xdr:rowOff>7620</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7620</xdr:colOff>
                    <xdr:row>32</xdr:row>
                    <xdr:rowOff>68580</xdr:rowOff>
                  </from>
                  <to>
                    <xdr:col>2</xdr:col>
                    <xdr:colOff>106680</xdr:colOff>
                    <xdr:row>34</xdr:row>
                    <xdr:rowOff>45720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7620</xdr:colOff>
                    <xdr:row>33</xdr:row>
                    <xdr:rowOff>83820</xdr:rowOff>
                  </from>
                  <to>
                    <xdr:col>1</xdr:col>
                    <xdr:colOff>601980</xdr:colOff>
                    <xdr:row>35</xdr:row>
                    <xdr:rowOff>7620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topLeftCell="A23" zoomScale="80" zoomScaleNormal="80" workbookViewId="0">
      <selection activeCell="D38" sqref="D38"/>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53" t="s">
        <v>50</v>
      </c>
      <c r="B1" s="453"/>
      <c r="C1" s="453"/>
      <c r="D1" s="453"/>
      <c r="E1" s="453"/>
      <c r="F1" s="453"/>
      <c r="G1" s="453"/>
      <c r="H1" s="453"/>
      <c r="I1" s="453"/>
      <c r="J1" s="453"/>
      <c r="K1" s="453"/>
      <c r="L1" s="453"/>
      <c r="M1" s="453"/>
      <c r="N1" s="453"/>
      <c r="O1" s="453"/>
      <c r="P1" s="453"/>
    </row>
    <row r="2" spans="1:30" ht="21" x14ac:dyDescent="0.4">
      <c r="A2" s="437" t="s">
        <v>138</v>
      </c>
      <c r="B2" s="437"/>
      <c r="C2" s="437"/>
      <c r="D2" s="437"/>
      <c r="E2" s="437"/>
      <c r="F2" s="437"/>
      <c r="G2" s="437"/>
      <c r="H2" s="437"/>
      <c r="I2" s="437"/>
      <c r="J2" s="437"/>
      <c r="K2" s="437"/>
      <c r="L2" s="437"/>
      <c r="M2" s="437"/>
      <c r="N2" s="437"/>
      <c r="O2" s="437"/>
      <c r="P2" s="437"/>
    </row>
    <row r="3" spans="1:30" ht="17.399999999999999" x14ac:dyDescent="0.3">
      <c r="A3" s="454" t="s">
        <v>163</v>
      </c>
      <c r="B3" s="454"/>
      <c r="C3" s="454"/>
      <c r="D3" s="454"/>
      <c r="E3" s="454"/>
      <c r="F3" s="454"/>
      <c r="G3" s="454"/>
      <c r="H3" s="454"/>
      <c r="I3" s="454"/>
      <c r="J3" s="454"/>
      <c r="K3" s="454"/>
      <c r="L3" s="454"/>
      <c r="M3" s="454"/>
      <c r="N3" s="454"/>
      <c r="O3" s="454"/>
      <c r="P3" s="454"/>
    </row>
    <row r="4" spans="1:30"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30" ht="15" x14ac:dyDescent="0.25">
      <c r="A5" s="55"/>
      <c r="B5" s="55"/>
      <c r="C5" s="55"/>
      <c r="D5" s="55"/>
      <c r="E5" s="55"/>
      <c r="F5" s="55"/>
      <c r="G5" s="55"/>
      <c r="H5" s="55"/>
      <c r="I5" s="55"/>
      <c r="J5" s="55"/>
      <c r="K5" s="55"/>
    </row>
    <row r="6" spans="1:30" x14ac:dyDescent="0.25">
      <c r="A6" s="56">
        <f ca="1">TODAY()</f>
        <v>45744</v>
      </c>
      <c r="B6" s="76" t="s">
        <v>164</v>
      </c>
      <c r="C6" s="56"/>
      <c r="D6" s="56"/>
      <c r="E6" s="56"/>
      <c r="F6" s="56"/>
      <c r="G6" s="56"/>
      <c r="H6" s="56"/>
      <c r="I6" s="56"/>
    </row>
    <row r="7" spans="1:30" ht="24.6" x14ac:dyDescent="0.4">
      <c r="A7" s="455"/>
      <c r="B7" s="455"/>
      <c r="C7" s="455"/>
      <c r="D7" s="455"/>
      <c r="E7" s="455"/>
      <c r="F7" s="455"/>
      <c r="G7" s="455"/>
      <c r="H7" s="455"/>
      <c r="I7" s="455"/>
      <c r="J7" s="455"/>
      <c r="K7" s="455"/>
      <c r="L7" s="455"/>
      <c r="M7" s="455"/>
      <c r="N7" s="455"/>
      <c r="O7" s="455"/>
      <c r="P7" s="455"/>
    </row>
    <row r="9" spans="1:30" ht="15" x14ac:dyDescent="0.25">
      <c r="A9" s="57" t="s">
        <v>5</v>
      </c>
      <c r="B9" s="58"/>
      <c r="C9" s="59">
        <f>'Customer Info'!B7</f>
        <v>0</v>
      </c>
      <c r="I9" s="60"/>
    </row>
    <row r="10" spans="1:30" ht="15" x14ac:dyDescent="0.25">
      <c r="A10" s="61" t="s">
        <v>53</v>
      </c>
      <c r="B10" s="58"/>
      <c r="C10" s="59">
        <f>'Customer Info'!B8</f>
        <v>0</v>
      </c>
    </row>
    <row r="11" spans="1:30" x14ac:dyDescent="0.25">
      <c r="A11" s="57" t="s">
        <v>121</v>
      </c>
      <c r="B11" s="62">
        <f>'Customer Info'!B9</f>
        <v>4</v>
      </c>
      <c r="C11" s="63" t="str">
        <f>LOOKUP(B11,R11:AD11,R12:AD12)</f>
        <v>April</v>
      </c>
      <c r="D11" s="64">
        <f>'Customer Info'!C9</f>
        <v>2025</v>
      </c>
      <c r="S11">
        <v>1</v>
      </c>
      <c r="T11">
        <v>2</v>
      </c>
      <c r="U11">
        <v>3</v>
      </c>
      <c r="V11">
        <v>4</v>
      </c>
      <c r="W11">
        <v>5</v>
      </c>
      <c r="X11">
        <v>6</v>
      </c>
      <c r="Y11">
        <v>7</v>
      </c>
      <c r="Z11">
        <v>8</v>
      </c>
      <c r="AA11">
        <v>9</v>
      </c>
      <c r="AB11">
        <v>10</v>
      </c>
      <c r="AC11">
        <v>11</v>
      </c>
      <c r="AD11">
        <v>12</v>
      </c>
    </row>
    <row r="12" spans="1:30" x14ac:dyDescent="0.25">
      <c r="A12" s="448"/>
      <c r="B12" s="448"/>
      <c r="C12" s="448"/>
      <c r="D12" s="448"/>
      <c r="E12" s="448"/>
      <c r="F12" s="448"/>
      <c r="G12" s="448"/>
      <c r="H12" s="448"/>
      <c r="I12" s="44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5">
      <c r="A13" s="162" t="s">
        <v>68</v>
      </c>
      <c r="B13" s="163"/>
      <c r="C13" s="163"/>
      <c r="D13" s="163"/>
      <c r="E13" s="163"/>
      <c r="F13" s="163"/>
      <c r="G13" s="163"/>
      <c r="H13" s="163"/>
      <c r="I13" s="163"/>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77"/>
      <c r="T14" s="77"/>
      <c r="U14" s="77"/>
      <c r="V14" s="77"/>
      <c r="W14" s="77"/>
      <c r="X14" s="77"/>
      <c r="Y14" s="77"/>
      <c r="Z14" s="77"/>
      <c r="AA14" s="77"/>
      <c r="AB14" s="77"/>
      <c r="AC14" s="77"/>
      <c r="AD14" s="77"/>
    </row>
    <row r="15" spans="1:30" x14ac:dyDescent="0.25">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5">
      <c r="A16" s="158"/>
      <c r="B16" s="158"/>
      <c r="C16" s="159"/>
      <c r="D16" s="158"/>
      <c r="E16" s="158"/>
      <c r="F16" s="160"/>
      <c r="G16" s="57" t="s">
        <v>2</v>
      </c>
      <c r="H16" s="158"/>
    </row>
    <row r="17" spans="1:221" x14ac:dyDescent="0.25">
      <c r="A17" s="158"/>
      <c r="B17" s="158"/>
      <c r="C17" s="160"/>
      <c r="D17" s="160"/>
      <c r="E17" s="160"/>
      <c r="F17" s="160"/>
      <c r="G17" s="57" t="s">
        <v>2</v>
      </c>
      <c r="H17" s="158"/>
      <c r="I17" s="188" t="s">
        <v>2</v>
      </c>
    </row>
    <row r="19" spans="1:221" x14ac:dyDescent="0.25">
      <c r="A19" s="162" t="s">
        <v>70</v>
      </c>
      <c r="B19" s="163"/>
      <c r="C19" s="163"/>
      <c r="D19" s="163"/>
      <c r="E19" s="163"/>
      <c r="F19" s="163"/>
      <c r="G19" s="449" t="s">
        <v>71</v>
      </c>
      <c r="H19" s="450"/>
      <c r="I19" s="450"/>
      <c r="J19" s="451"/>
      <c r="K19" s="163"/>
      <c r="L19" s="452" t="s">
        <v>72</v>
      </c>
      <c r="M19" s="452"/>
      <c r="N19" s="452"/>
      <c r="O19" s="452"/>
    </row>
    <row r="20" spans="1:221" x14ac:dyDescent="0.25">
      <c r="G20" s="164" t="s">
        <v>73</v>
      </c>
      <c r="H20" s="164" t="s">
        <v>74</v>
      </c>
      <c r="I20" s="164" t="s">
        <v>75</v>
      </c>
      <c r="J20" s="118" t="s">
        <v>76</v>
      </c>
      <c r="L20" s="165" t="s">
        <v>73</v>
      </c>
      <c r="M20" s="165" t="s">
        <v>74</v>
      </c>
      <c r="N20" s="165" t="s">
        <v>75</v>
      </c>
      <c r="O20" s="165" t="s">
        <v>76</v>
      </c>
      <c r="P20" s="166" t="s">
        <v>77</v>
      </c>
    </row>
    <row r="21" spans="1:221" x14ac:dyDescent="0.25">
      <c r="A21" t="s">
        <v>78</v>
      </c>
      <c r="G21" s="189"/>
      <c r="H21" s="189"/>
      <c r="I21" s="189">
        <v>9.4</v>
      </c>
      <c r="J21" s="189">
        <f>SUM(G21:I21)</f>
        <v>9.4</v>
      </c>
      <c r="L21" s="190"/>
      <c r="M21" s="190"/>
      <c r="N21" s="190">
        <f>I21</f>
        <v>9.4</v>
      </c>
      <c r="O21" s="128">
        <f>SUM(L21:N21)</f>
        <v>9.4</v>
      </c>
      <c r="P21" s="92">
        <v>44531</v>
      </c>
    </row>
    <row r="22" spans="1:221" x14ac:dyDescent="0.25">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5">
      <c r="A23" s="144" t="s">
        <v>82</v>
      </c>
      <c r="B23" s="144"/>
      <c r="C23" s="144"/>
      <c r="D23" s="170"/>
      <c r="E23" s="170"/>
      <c r="F23" s="144"/>
      <c r="G23" s="144"/>
      <c r="H23" s="144"/>
      <c r="I23" s="144"/>
      <c r="J23" s="144"/>
      <c r="K23" s="172"/>
      <c r="L23" s="171"/>
      <c r="M23" s="171"/>
      <c r="N23" s="171">
        <f>SUM(N21:N22)</f>
        <v>9.4</v>
      </c>
      <c r="O23" s="171">
        <f>SUM(O21:O22)</f>
        <v>9.4</v>
      </c>
    </row>
    <row r="24" spans="1:221" x14ac:dyDescent="0.25">
      <c r="A24" s="192"/>
      <c r="B24" s="192"/>
      <c r="C24" s="193"/>
      <c r="D24" s="193"/>
      <c r="E24" s="193"/>
      <c r="F24" s="193"/>
      <c r="G24" s="194"/>
      <c r="H24" s="194"/>
      <c r="I24" s="194"/>
      <c r="J24" s="194"/>
      <c r="K24" s="192"/>
      <c r="L24" s="192"/>
      <c r="M24" s="192"/>
      <c r="N24" s="192"/>
      <c r="O24" s="192"/>
      <c r="P24" s="192"/>
    </row>
    <row r="25" spans="1:221" x14ac:dyDescent="0.25">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84</v>
      </c>
      <c r="B27" s="110"/>
      <c r="C27" s="110"/>
      <c r="D27" s="111">
        <f>IF($C$15&lt;0,0,IF($C$15&gt;833000,833000,$C$15))</f>
        <v>0</v>
      </c>
      <c r="E27" s="97" t="s">
        <v>19</v>
      </c>
      <c r="F27" s="84" t="s">
        <v>80</v>
      </c>
      <c r="G27" s="100"/>
      <c r="H27" s="100"/>
      <c r="I27" s="100">
        <f>'Rider Rates'!$B$4</f>
        <v>4.6278999999999999E-3</v>
      </c>
      <c r="J27" s="100">
        <f t="shared" ref="J27:J46" si="0">SUM(G27:I27)</f>
        <v>4.6278999999999999E-3</v>
      </c>
      <c r="K27" s="94" t="s">
        <v>85</v>
      </c>
      <c r="L27" s="89"/>
      <c r="M27" s="89"/>
      <c r="N27" s="89">
        <f t="shared" ref="N27:N32" si="1">ROUND(D27*I27,2)</f>
        <v>0</v>
      </c>
      <c r="O27" s="89">
        <f t="shared" ref="O27:O47"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93</v>
      </c>
      <c r="B34" s="72"/>
      <c r="C34" s="72"/>
      <c r="D34" s="111">
        <f>'Customer Info'!$B$22+'Customer Info'!$B$23-'Customer Info'!$B$24</f>
        <v>0</v>
      </c>
      <c r="E34" s="97" t="s">
        <v>19</v>
      </c>
      <c r="F34" s="84" t="s">
        <v>80</v>
      </c>
      <c r="G34" s="100">
        <f>'Rider Rates'!B22</f>
        <v>7.0209999999999995E-2</v>
      </c>
      <c r="H34" s="100"/>
      <c r="I34" s="100"/>
      <c r="J34" s="115">
        <f>SUM(G34:H34)</f>
        <v>7.0209999999999995E-2</v>
      </c>
      <c r="K34" s="94" t="s">
        <v>85</v>
      </c>
      <c r="L34" s="89">
        <f>ROUND(D34*G34,2)</f>
        <v>0</v>
      </c>
      <c r="M34" s="89"/>
      <c r="N34" s="89"/>
      <c r="O34" s="89">
        <f t="shared" si="3"/>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94</v>
      </c>
      <c r="B35" s="72"/>
      <c r="C35" s="72"/>
      <c r="D35" s="111">
        <f>'Customer Info'!$B$22+'Customer Info'!$B$23-'Customer Info'!$B$24</f>
        <v>0</v>
      </c>
      <c r="E35" s="97" t="s">
        <v>19</v>
      </c>
      <c r="F35" s="84" t="s">
        <v>80</v>
      </c>
      <c r="G35" s="100">
        <f>'Rider Rates'!$B$36</f>
        <v>2.7299999999999998E-3</v>
      </c>
      <c r="H35" s="100"/>
      <c r="I35" s="100"/>
      <c r="J35" s="115">
        <f>SUM(G35:H35)</f>
        <v>2.7299999999999998E-3</v>
      </c>
      <c r="K35" s="94" t="s">
        <v>85</v>
      </c>
      <c r="L35" s="89">
        <f>ROUND(D35*G35,2)</f>
        <v>0</v>
      </c>
      <c r="M35" s="89"/>
      <c r="N35" s="89"/>
      <c r="O35" s="89">
        <f t="shared" si="3"/>
        <v>0</v>
      </c>
      <c r="P35" s="92">
        <f>'Rider Rates'!$D$36</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95</v>
      </c>
      <c r="B36" s="72"/>
      <c r="C36" s="72"/>
      <c r="D36" s="111">
        <f>'Customer Info'!$B$22+'Customer Info'!$B$23-'Customer Info'!$B$24</f>
        <v>0</v>
      </c>
      <c r="E36" s="97" t="s">
        <v>19</v>
      </c>
      <c r="F36" s="84" t="s">
        <v>80</v>
      </c>
      <c r="G36" s="100">
        <f>'Rider Rates'!$B$49</f>
        <v>-4.1073000000000004E-3</v>
      </c>
      <c r="H36" s="100"/>
      <c r="I36" s="100"/>
      <c r="J36" s="115">
        <f>SUM(G36:H36)</f>
        <v>-4.1073000000000004E-3</v>
      </c>
      <c r="K36" s="94" t="s">
        <v>85</v>
      </c>
      <c r="L36" s="89">
        <f>ROUND(D36*G36,2)</f>
        <v>0</v>
      </c>
      <c r="M36" s="89"/>
      <c r="N36" s="89"/>
      <c r="O36" s="89">
        <f t="shared" si="3"/>
        <v>0</v>
      </c>
      <c r="P36" s="92">
        <f>'Rider Rates'!$D$49</f>
        <v>45747</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2" t="s">
        <v>96</v>
      </c>
      <c r="B37" s="72"/>
      <c r="C37" s="72"/>
      <c r="D37" s="111">
        <f>IF($C$15&lt;0,0,IF($C$15&gt;833000,833000,$C$15))</f>
        <v>0</v>
      </c>
      <c r="E37" s="97" t="s">
        <v>19</v>
      </c>
      <c r="F37" s="84" t="s">
        <v>80</v>
      </c>
      <c r="G37" s="100"/>
      <c r="H37" s="100"/>
      <c r="I37" s="100">
        <f>'Rider Rates'!D53</f>
        <v>1.8006999999999999E-3</v>
      </c>
      <c r="J37" s="100">
        <f>SUM(G37:I37)</f>
        <v>1.8006999999999999E-3</v>
      </c>
      <c r="K37" s="94" t="s">
        <v>85</v>
      </c>
      <c r="L37" s="89"/>
      <c r="M37" s="89"/>
      <c r="N37" s="89">
        <f>D37*J37</f>
        <v>0</v>
      </c>
      <c r="O37" s="89">
        <f t="shared" si="3"/>
        <v>0</v>
      </c>
      <c r="P37" s="92">
        <f>'Rider Rates'!E53</f>
        <v>45658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97</v>
      </c>
      <c r="B38" s="72"/>
      <c r="C38" s="72"/>
      <c r="D38" s="111">
        <f>IF($C$15&lt;0,0,$C$15)</f>
        <v>0</v>
      </c>
      <c r="E38" s="97" t="s">
        <v>19</v>
      </c>
      <c r="F38" s="84" t="s">
        <v>80</v>
      </c>
      <c r="G38" s="100"/>
      <c r="H38" s="100">
        <f>'Rider Rates'!$B$58</f>
        <v>1.9706999999999999E-2</v>
      </c>
      <c r="I38" s="100"/>
      <c r="J38" s="100">
        <f>SUM(G38:I38)</f>
        <v>1.9706999999999999E-2</v>
      </c>
      <c r="K38" s="94" t="s">
        <v>85</v>
      </c>
      <c r="L38" s="89"/>
      <c r="M38" s="89">
        <f>ROUND(D38*H38,2)</f>
        <v>0</v>
      </c>
      <c r="N38" s="116"/>
      <c r="O38" s="89">
        <f t="shared" si="3"/>
        <v>0</v>
      </c>
      <c r="P38" s="92">
        <f>'Rider Rates'!$D$58</f>
        <v>45747</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100</v>
      </c>
      <c r="B41" s="72"/>
      <c r="C41" s="72"/>
      <c r="D41" s="113">
        <f>$N$23</f>
        <v>9.4</v>
      </c>
      <c r="E41" s="97" t="s">
        <v>92</v>
      </c>
      <c r="F41" s="84" t="s">
        <v>80</v>
      </c>
      <c r="G41" s="117"/>
      <c r="H41" s="118"/>
      <c r="I41" s="119">
        <f>'Rider Rates'!$B$87</f>
        <v>1.9512100000000001E-2</v>
      </c>
      <c r="J41" s="119">
        <f t="shared" si="0"/>
        <v>1.9512100000000001E-2</v>
      </c>
      <c r="K41" s="94"/>
      <c r="L41" s="89"/>
      <c r="M41" s="89"/>
      <c r="N41" s="89">
        <f>ROUND(D41*I41,2)</f>
        <v>0.18</v>
      </c>
      <c r="O41" s="89">
        <f t="shared" si="2"/>
        <v>0.18</v>
      </c>
      <c r="P41" s="92">
        <f>'Rider Rates'!$D$87</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101</v>
      </c>
      <c r="B42" s="72"/>
      <c r="C42" s="72"/>
      <c r="D42" s="113">
        <f>$N$23</f>
        <v>9.4</v>
      </c>
      <c r="E42" s="97" t="s">
        <v>92</v>
      </c>
      <c r="F42" s="84" t="s">
        <v>80</v>
      </c>
      <c r="G42" s="120"/>
      <c r="H42" s="85"/>
      <c r="I42" s="119">
        <f>'Rider Rates'!$B$89</f>
        <v>6.6985699999999995E-2</v>
      </c>
      <c r="J42" s="119">
        <f t="shared" si="0"/>
        <v>6.6985699999999995E-2</v>
      </c>
      <c r="K42" s="94"/>
      <c r="L42" s="89"/>
      <c r="M42" s="89"/>
      <c r="N42" s="89">
        <f>ROUND(D42*I42,2)</f>
        <v>0.63</v>
      </c>
      <c r="O42" s="89">
        <f t="shared" si="2"/>
        <v>0.63</v>
      </c>
      <c r="P42" s="92">
        <f>'Rider Rates'!$D$89</f>
        <v>45167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102</v>
      </c>
      <c r="B43" s="72"/>
      <c r="C43" s="72"/>
      <c r="D43" s="113"/>
      <c r="E43" s="97" t="s">
        <v>55</v>
      </c>
      <c r="F43" s="84"/>
      <c r="G43" s="120"/>
      <c r="H43" s="85"/>
      <c r="I43" s="121">
        <f>'Rider Rates'!$B$93</f>
        <v>18.72</v>
      </c>
      <c r="J43" s="121">
        <f t="shared" si="0"/>
        <v>18.72</v>
      </c>
      <c r="K43" s="94"/>
      <c r="L43" s="89"/>
      <c r="M43" s="89"/>
      <c r="N43" s="89">
        <f>I43</f>
        <v>18.72</v>
      </c>
      <c r="O43" s="89">
        <f t="shared" si="2"/>
        <v>18.72</v>
      </c>
      <c r="P43" s="92">
        <f>'Rider Rates'!$D$93</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104</v>
      </c>
      <c r="B45" s="72"/>
      <c r="C45" s="72"/>
      <c r="D45" s="113">
        <f>$N$23</f>
        <v>9.4</v>
      </c>
      <c r="E45" s="97" t="s">
        <v>92</v>
      </c>
      <c r="F45" s="84" t="s">
        <v>80</v>
      </c>
      <c r="G45" s="120"/>
      <c r="H45" s="85"/>
      <c r="I45" s="119">
        <f>'Rider Rates'!$B$107</f>
        <v>0.24140039999999999</v>
      </c>
      <c r="J45" s="119">
        <f t="shared" si="0"/>
        <v>0.24140039999999999</v>
      </c>
      <c r="K45" s="94"/>
      <c r="L45" s="89"/>
      <c r="M45" s="89"/>
      <c r="N45" s="89">
        <f>ROUND(D45*I45,2)</f>
        <v>2.27</v>
      </c>
      <c r="O45" s="89">
        <f t="shared" si="2"/>
        <v>2.27</v>
      </c>
      <c r="P45" s="92">
        <f>'Rider Rates'!$D$107</f>
        <v>45716</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105</v>
      </c>
      <c r="B46" s="72"/>
      <c r="C46" s="72"/>
      <c r="D46" s="113"/>
      <c r="E46" s="97" t="s">
        <v>55</v>
      </c>
      <c r="F46" s="84"/>
      <c r="G46" s="120"/>
      <c r="H46" s="85"/>
      <c r="I46" s="123">
        <f>'Rider Rates'!B123</f>
        <v>4.84</v>
      </c>
      <c r="J46" s="121">
        <f t="shared" si="0"/>
        <v>4.84</v>
      </c>
      <c r="K46" s="94"/>
      <c r="L46" s="89"/>
      <c r="M46" s="89"/>
      <c r="N46" s="125">
        <f>I46</f>
        <v>4.84</v>
      </c>
      <c r="O46" s="89">
        <f t="shared" si="2"/>
        <v>4.84</v>
      </c>
      <c r="P46" s="92">
        <f>'Rider Rates'!D123</f>
        <v>45593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2" t="s">
        <v>166</v>
      </c>
      <c r="B49" s="72"/>
      <c r="C49" s="72"/>
      <c r="D49" s="111">
        <f>IF(C15&lt;0,0,IF(C15&gt;833000,833000,C15))</f>
        <v>0</v>
      </c>
      <c r="E49" s="97" t="s">
        <v>19</v>
      </c>
      <c r="F49" s="84" t="s">
        <v>80</v>
      </c>
      <c r="G49" s="195"/>
      <c r="H49" s="195"/>
      <c r="I49" s="195">
        <f>'Rider Rates'!B127</f>
        <v>2.9050000000000001E-4</v>
      </c>
      <c r="J49" s="195">
        <f>SUM(G49:I49)</f>
        <v>2.9050000000000001E-4</v>
      </c>
      <c r="K49" s="94" t="s">
        <v>85</v>
      </c>
      <c r="L49" s="196"/>
      <c r="M49" s="196"/>
      <c r="N49" s="196">
        <f>IF(D49*J49&gt;'Rider Rates'!$C$127,'Rider Rates'!$C$127,D49*J49)</f>
        <v>0</v>
      </c>
      <c r="O49" s="196">
        <f>SUM(L49:N49)</f>
        <v>0</v>
      </c>
      <c r="P49" s="129">
        <f>'Rider Rates'!$E$127</f>
        <v>45658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130" t="s">
        <v>112</v>
      </c>
      <c r="B54" s="69"/>
      <c r="C54" s="69"/>
      <c r="D54" s="131"/>
      <c r="E54" s="132"/>
      <c r="F54" s="133"/>
      <c r="G54" s="133"/>
      <c r="H54" s="133"/>
      <c r="I54" s="133"/>
      <c r="J54" s="133"/>
      <c r="K54" s="134"/>
      <c r="L54" s="105">
        <f>SUM(L27:L53)</f>
        <v>0</v>
      </c>
      <c r="M54" s="105">
        <f>SUM(M27:M53)</f>
        <v>0</v>
      </c>
      <c r="N54" s="105">
        <f>SUM(N27:N53)</f>
        <v>26.639999999999997</v>
      </c>
      <c r="O54" s="105">
        <f>SUM(O27:O53)</f>
        <v>26.639999999999997</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138" t="s">
        <v>113</v>
      </c>
      <c r="B56" s="106"/>
      <c r="C56" s="106"/>
      <c r="D56" s="106"/>
      <c r="E56" s="106"/>
      <c r="F56" s="106"/>
      <c r="G56" s="106"/>
      <c r="H56" s="106"/>
      <c r="I56" s="106"/>
      <c r="J56" s="106"/>
      <c r="K56" s="106"/>
      <c r="L56" s="139">
        <f>L23+L54</f>
        <v>0</v>
      </c>
      <c r="M56" s="139">
        <f>M23+M54</f>
        <v>0</v>
      </c>
      <c r="N56" s="139">
        <f>N23+N54</f>
        <v>36.04</v>
      </c>
      <c r="O56" s="140">
        <f>O23+O54</f>
        <v>36.04</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102" t="s">
        <v>114</v>
      </c>
      <c r="B59" s="72"/>
      <c r="C59" s="72"/>
      <c r="D59" s="72"/>
      <c r="E59" s="72"/>
      <c r="F59" s="72"/>
      <c r="G59" s="72"/>
      <c r="H59" s="72"/>
      <c r="I59" s="72"/>
      <c r="J59" s="72"/>
      <c r="K59" s="72"/>
      <c r="L59" s="72"/>
      <c r="M59" s="72"/>
      <c r="N59" s="72"/>
      <c r="O59" s="95">
        <f>O21+O54</f>
        <v>36.04</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5">
      <c r="A61" s="69" t="s">
        <v>115</v>
      </c>
      <c r="B61" s="72"/>
      <c r="C61" s="72"/>
      <c r="D61" s="72"/>
      <c r="E61" s="72"/>
      <c r="F61" s="72"/>
      <c r="G61" s="72"/>
      <c r="H61" s="72"/>
      <c r="I61" s="72"/>
      <c r="J61" s="72"/>
      <c r="K61" s="72"/>
      <c r="L61" s="72"/>
      <c r="M61" s="72"/>
      <c r="N61" s="72"/>
      <c r="O61" s="141">
        <f>IF($D$17&lt;0,O56,IF(O56&gt;O59,O56,O59))</f>
        <v>36.04</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5">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5">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5">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45720</xdr:rowOff>
                  </from>
                  <to>
                    <xdr:col>15</xdr:col>
                    <xdr:colOff>541020</xdr:colOff>
                    <xdr:row>72</xdr:row>
                    <xdr:rowOff>106680</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topLeftCell="A24" zoomScale="80" zoomScaleNormal="80" workbookViewId="0">
      <selection activeCell="D39" sqref="D39"/>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53" t="s">
        <v>50</v>
      </c>
      <c r="B1" s="453"/>
      <c r="C1" s="453"/>
      <c r="D1" s="453"/>
      <c r="E1" s="453"/>
      <c r="F1" s="453"/>
      <c r="G1" s="453"/>
      <c r="H1" s="453"/>
      <c r="I1" s="453"/>
      <c r="J1" s="453"/>
      <c r="K1" s="453"/>
      <c r="L1" s="453"/>
      <c r="M1" s="453"/>
      <c r="N1" s="453"/>
      <c r="O1" s="453"/>
      <c r="P1" s="453"/>
    </row>
    <row r="2" spans="1:30" ht="21" x14ac:dyDescent="0.4">
      <c r="A2" s="437" t="s">
        <v>138</v>
      </c>
      <c r="B2" s="437"/>
      <c r="C2" s="437"/>
      <c r="D2" s="437"/>
      <c r="E2" s="437"/>
      <c r="F2" s="437"/>
      <c r="G2" s="437"/>
      <c r="H2" s="437"/>
      <c r="I2" s="437"/>
      <c r="J2" s="437"/>
      <c r="K2" s="437"/>
      <c r="L2" s="437"/>
      <c r="M2" s="437"/>
      <c r="N2" s="437"/>
      <c r="O2" s="437"/>
      <c r="P2" s="437"/>
    </row>
    <row r="3" spans="1:30" ht="17.399999999999999" x14ac:dyDescent="0.3">
      <c r="A3" s="454" t="s">
        <v>163</v>
      </c>
      <c r="B3" s="454"/>
      <c r="C3" s="454"/>
      <c r="D3" s="454"/>
      <c r="E3" s="454"/>
      <c r="F3" s="454"/>
      <c r="G3" s="454"/>
      <c r="H3" s="454"/>
      <c r="I3" s="454"/>
      <c r="J3" s="454"/>
      <c r="K3" s="454"/>
      <c r="L3" s="454"/>
      <c r="M3" s="454"/>
      <c r="N3" s="454"/>
      <c r="O3" s="454"/>
      <c r="P3" s="454"/>
    </row>
    <row r="4" spans="1:30"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30" ht="15" x14ac:dyDescent="0.25">
      <c r="A5" s="55"/>
      <c r="B5" s="55"/>
      <c r="C5" s="55"/>
      <c r="D5" s="55"/>
      <c r="E5" s="55"/>
      <c r="F5" s="55"/>
      <c r="G5" s="55"/>
      <c r="H5" s="55"/>
      <c r="I5" s="55"/>
      <c r="J5" s="55"/>
      <c r="K5" s="55"/>
    </row>
    <row r="6" spans="1:30" x14ac:dyDescent="0.25">
      <c r="A6" s="56">
        <f ca="1">TODAY()</f>
        <v>45744</v>
      </c>
      <c r="B6" s="76" t="s">
        <v>168</v>
      </c>
      <c r="C6" s="56"/>
      <c r="D6" s="56"/>
      <c r="E6" s="56"/>
      <c r="F6" s="56"/>
      <c r="G6" s="56"/>
      <c r="H6" s="56"/>
      <c r="I6" s="56"/>
    </row>
    <row r="7" spans="1:30" ht="24.6" x14ac:dyDescent="0.4">
      <c r="A7" s="455"/>
      <c r="B7" s="455"/>
      <c r="C7" s="455"/>
      <c r="D7" s="455"/>
      <c r="E7" s="455"/>
      <c r="F7" s="455"/>
      <c r="G7" s="455"/>
      <c r="H7" s="455"/>
      <c r="I7" s="455"/>
      <c r="J7" s="455"/>
      <c r="K7" s="455"/>
      <c r="L7" s="455"/>
      <c r="M7" s="455"/>
      <c r="N7" s="455"/>
      <c r="O7" s="455"/>
      <c r="P7" s="455"/>
    </row>
    <row r="9" spans="1:30" ht="15" x14ac:dyDescent="0.25">
      <c r="A9" s="57" t="s">
        <v>5</v>
      </c>
      <c r="B9" s="58"/>
      <c r="C9" s="59">
        <f>'Customer Info'!B7</f>
        <v>0</v>
      </c>
      <c r="I9" s="60"/>
    </row>
    <row r="10" spans="1:30" ht="15" x14ac:dyDescent="0.25">
      <c r="A10" s="61" t="s">
        <v>53</v>
      </c>
      <c r="B10" s="58"/>
      <c r="C10" s="59">
        <f>'Customer Info'!B8</f>
        <v>0</v>
      </c>
    </row>
    <row r="11" spans="1:30" x14ac:dyDescent="0.25">
      <c r="A11" s="57" t="s">
        <v>121</v>
      </c>
      <c r="B11" s="62">
        <f>'Customer Info'!B9</f>
        <v>4</v>
      </c>
      <c r="C11" s="63" t="str">
        <f>LOOKUP(B11,R11:AD11,R12:AD12)</f>
        <v>April</v>
      </c>
      <c r="D11" s="64">
        <f>'Customer Info'!C9</f>
        <v>2025</v>
      </c>
      <c r="S11">
        <v>1</v>
      </c>
      <c r="T11">
        <v>2</v>
      </c>
      <c r="U11">
        <v>3</v>
      </c>
      <c r="V11">
        <v>4</v>
      </c>
      <c r="W11">
        <v>5</v>
      </c>
      <c r="X11">
        <v>6</v>
      </c>
      <c r="Y11">
        <v>7</v>
      </c>
      <c r="Z11">
        <v>8</v>
      </c>
      <c r="AA11">
        <v>9</v>
      </c>
      <c r="AB11">
        <v>10</v>
      </c>
      <c r="AC11">
        <v>11</v>
      </c>
      <c r="AD11">
        <v>12</v>
      </c>
    </row>
    <row r="12" spans="1:30" x14ac:dyDescent="0.25">
      <c r="A12" s="448"/>
      <c r="B12" s="448"/>
      <c r="C12" s="448"/>
      <c r="D12" s="448"/>
      <c r="E12" s="448"/>
      <c r="F12" s="448"/>
      <c r="G12" s="448"/>
      <c r="H12" s="448"/>
      <c r="I12" s="44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5">
      <c r="A13" s="162" t="s">
        <v>68</v>
      </c>
      <c r="B13" s="163"/>
      <c r="C13" s="163"/>
      <c r="D13" s="163"/>
      <c r="E13" s="163"/>
      <c r="F13" s="163"/>
      <c r="G13" s="163"/>
      <c r="H13" s="163"/>
      <c r="I13" s="163"/>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77"/>
      <c r="T14" s="77"/>
      <c r="U14" s="77"/>
      <c r="V14" s="77"/>
      <c r="W14" s="77"/>
      <c r="X14" s="77"/>
      <c r="Y14" s="77"/>
      <c r="Z14" s="77"/>
      <c r="AA14" s="77"/>
      <c r="AB14" s="77"/>
      <c r="AC14" s="77"/>
      <c r="AD14" s="77"/>
    </row>
    <row r="15" spans="1:30" x14ac:dyDescent="0.25">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5">
      <c r="A16" s="158" t="s">
        <v>169</v>
      </c>
      <c r="B16" s="158"/>
      <c r="C16" s="159">
        <f>'Customer Info'!B22</f>
        <v>0</v>
      </c>
      <c r="D16" s="158" t="s">
        <v>19</v>
      </c>
      <c r="E16" s="158"/>
      <c r="F16" s="160"/>
      <c r="G16" s="57" t="s">
        <v>2</v>
      </c>
      <c r="H16" s="158"/>
    </row>
    <row r="17" spans="1:221" x14ac:dyDescent="0.25">
      <c r="A17" s="158" t="s">
        <v>170</v>
      </c>
      <c r="B17" s="158"/>
      <c r="C17" s="159">
        <f>'Customer Info'!B23</f>
        <v>0</v>
      </c>
      <c r="D17" s="198" t="s">
        <v>19</v>
      </c>
      <c r="E17" s="160"/>
      <c r="F17" s="160"/>
      <c r="G17" s="57" t="s">
        <v>2</v>
      </c>
      <c r="H17" s="158"/>
      <c r="I17" s="188" t="s">
        <v>2</v>
      </c>
    </row>
    <row r="19" spans="1:221" x14ac:dyDescent="0.25">
      <c r="A19" s="162" t="s">
        <v>70</v>
      </c>
      <c r="B19" s="163"/>
      <c r="C19" s="163"/>
      <c r="D19" s="163"/>
      <c r="E19" s="163"/>
      <c r="F19" s="163"/>
      <c r="G19" s="449" t="s">
        <v>71</v>
      </c>
      <c r="H19" s="450"/>
      <c r="I19" s="450"/>
      <c r="J19" s="451"/>
      <c r="K19" s="163"/>
      <c r="L19" s="452" t="s">
        <v>72</v>
      </c>
      <c r="M19" s="452"/>
      <c r="N19" s="452"/>
      <c r="O19" s="452"/>
    </row>
    <row r="20" spans="1:221" x14ac:dyDescent="0.25">
      <c r="G20" s="164" t="s">
        <v>73</v>
      </c>
      <c r="H20" s="164" t="s">
        <v>74</v>
      </c>
      <c r="I20" s="164" t="s">
        <v>75</v>
      </c>
      <c r="J20" s="118" t="s">
        <v>76</v>
      </c>
      <c r="L20" s="165" t="s">
        <v>73</v>
      </c>
      <c r="M20" s="165" t="s">
        <v>74</v>
      </c>
      <c r="N20" s="165" t="s">
        <v>75</v>
      </c>
      <c r="O20" s="165" t="s">
        <v>76</v>
      </c>
      <c r="P20" s="166" t="s">
        <v>77</v>
      </c>
    </row>
    <row r="21" spans="1:221" x14ac:dyDescent="0.25">
      <c r="A21" t="s">
        <v>78</v>
      </c>
      <c r="G21" s="189"/>
      <c r="H21" s="189"/>
      <c r="I21" s="189">
        <v>9.4</v>
      </c>
      <c r="J21" s="189">
        <f>SUM(G21:I21)</f>
        <v>9.4</v>
      </c>
      <c r="L21" s="190"/>
      <c r="M21" s="190"/>
      <c r="N21" s="190">
        <f>I21</f>
        <v>9.4</v>
      </c>
      <c r="O21" s="128">
        <f>SUM(L21:N21)</f>
        <v>9.4</v>
      </c>
      <c r="P21" s="92">
        <v>44531</v>
      </c>
    </row>
    <row r="22" spans="1:221" x14ac:dyDescent="0.25">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5">
      <c r="A23" s="144" t="s">
        <v>82</v>
      </c>
      <c r="B23" s="144"/>
      <c r="C23" s="144"/>
      <c r="D23" s="170"/>
      <c r="E23" s="170"/>
      <c r="F23" s="144"/>
      <c r="G23" s="144"/>
      <c r="H23" s="144"/>
      <c r="I23" s="144"/>
      <c r="J23" s="144"/>
      <c r="K23" s="172"/>
      <c r="L23" s="171"/>
      <c r="M23" s="171"/>
      <c r="N23" s="171">
        <f>SUM(N21:N22)</f>
        <v>9.4</v>
      </c>
      <c r="O23" s="171">
        <f>SUM(O21:O22)</f>
        <v>9.4</v>
      </c>
    </row>
    <row r="24" spans="1:221" x14ac:dyDescent="0.25">
      <c r="A24" s="192"/>
      <c r="B24" s="192"/>
      <c r="C24" s="193"/>
      <c r="D24" s="193"/>
      <c r="E24" s="193"/>
      <c r="F24" s="193"/>
      <c r="G24" s="194"/>
      <c r="H24" s="194"/>
      <c r="I24" s="194"/>
      <c r="J24" s="194"/>
      <c r="K24" s="192"/>
      <c r="L24" s="192"/>
      <c r="M24" s="192"/>
      <c r="N24" s="192"/>
      <c r="O24" s="192"/>
      <c r="P24" s="192"/>
    </row>
    <row r="25" spans="1:221" x14ac:dyDescent="0.25">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93</v>
      </c>
      <c r="B34" s="72"/>
      <c r="C34" s="72"/>
      <c r="D34" s="111">
        <f>C16+C17</f>
        <v>0</v>
      </c>
      <c r="E34" s="97" t="s">
        <v>19</v>
      </c>
      <c r="F34" s="84" t="s">
        <v>80</v>
      </c>
      <c r="G34" s="100">
        <f>'Rider Rates'!B22</f>
        <v>7.0209999999999995E-2</v>
      </c>
      <c r="H34" s="100"/>
      <c r="I34" s="100"/>
      <c r="J34" s="115">
        <f>SUM(G34:H34)</f>
        <v>7.0209999999999995E-2</v>
      </c>
      <c r="K34" s="94" t="s">
        <v>85</v>
      </c>
      <c r="L34" s="89">
        <f>ROUND(D34*G34,2)</f>
        <v>0</v>
      </c>
      <c r="M34" s="89"/>
      <c r="N34" s="89"/>
      <c r="O34" s="89">
        <f t="shared" si="2"/>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145</v>
      </c>
      <c r="B35" s="72"/>
      <c r="C35" s="72"/>
      <c r="D35" s="111">
        <f>C16</f>
        <v>0</v>
      </c>
      <c r="E35" s="97" t="s">
        <v>19</v>
      </c>
      <c r="F35" s="84" t="s">
        <v>80</v>
      </c>
      <c r="G35" s="100">
        <f>'Rider Rates'!B38</f>
        <v>2.28907E-2</v>
      </c>
      <c r="H35" s="100"/>
      <c r="I35" s="100"/>
      <c r="J35" s="115">
        <f>SUM(G35:H35)</f>
        <v>2.28907E-2</v>
      </c>
      <c r="K35" s="94" t="s">
        <v>85</v>
      </c>
      <c r="L35" s="89">
        <f>ROUND(D35*G35,2)</f>
        <v>0</v>
      </c>
      <c r="M35" s="89"/>
      <c r="N35" s="89"/>
      <c r="O35" s="89">
        <f t="shared" si="2"/>
        <v>0</v>
      </c>
      <c r="P35" s="92">
        <f>'Rider Rates'!$D$38</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45444</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95</v>
      </c>
      <c r="B37" s="72"/>
      <c r="C37" s="72"/>
      <c r="D37" s="111">
        <f>C16+C17</f>
        <v>0</v>
      </c>
      <c r="E37" s="97" t="s">
        <v>19</v>
      </c>
      <c r="F37" s="84" t="s">
        <v>80</v>
      </c>
      <c r="G37" s="100">
        <f>'Rider Rates'!$B$49</f>
        <v>-4.1073000000000004E-3</v>
      </c>
      <c r="H37" s="100"/>
      <c r="I37" s="100"/>
      <c r="J37" s="115">
        <f>SUM(G37:H37)</f>
        <v>-4.1073000000000004E-3</v>
      </c>
      <c r="K37" s="94" t="s">
        <v>85</v>
      </c>
      <c r="L37" s="89">
        <f>ROUND(D37*G37,2)</f>
        <v>0</v>
      </c>
      <c r="M37" s="89"/>
      <c r="N37" s="89"/>
      <c r="O37" s="89">
        <f t="shared" si="2"/>
        <v>0</v>
      </c>
      <c r="P37" s="92">
        <f>'Rider Rates'!$D$49</f>
        <v>45747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2" t="s">
        <v>96</v>
      </c>
      <c r="B38" s="72"/>
      <c r="C38" s="72"/>
      <c r="D38" s="111">
        <f>IF($C$15&lt;0,0,IF($C$15&gt;833000,833000,$C$15))</f>
        <v>0</v>
      </c>
      <c r="E38" s="97" t="s">
        <v>19</v>
      </c>
      <c r="F38" s="84" t="s">
        <v>80</v>
      </c>
      <c r="G38" s="100"/>
      <c r="H38" s="100"/>
      <c r="I38" s="100">
        <f>'Rider Rates'!D53</f>
        <v>1.8006999999999999E-3</v>
      </c>
      <c r="J38" s="100">
        <f>SUM(G38:I38)</f>
        <v>1.8006999999999999E-3</v>
      </c>
      <c r="K38" s="94" t="s">
        <v>85</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102</v>
      </c>
      <c r="B44" s="72"/>
      <c r="C44" s="72"/>
      <c r="D44" s="113"/>
      <c r="E44" s="97" t="s">
        <v>55</v>
      </c>
      <c r="F44" s="84"/>
      <c r="G44" s="120"/>
      <c r="H44" s="85"/>
      <c r="I44" s="121">
        <f>'Rider Rates'!$B$93</f>
        <v>18.72</v>
      </c>
      <c r="J44" s="121">
        <f t="shared" si="0"/>
        <v>18.72</v>
      </c>
      <c r="K44" s="94"/>
      <c r="L44" s="89"/>
      <c r="M44" s="89"/>
      <c r="N44" s="89">
        <f>I44</f>
        <v>18.72</v>
      </c>
      <c r="O44" s="89">
        <f t="shared" si="2"/>
        <v>18.72</v>
      </c>
      <c r="P44" s="92">
        <f>'Rider Rates'!$D$93</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104</v>
      </c>
      <c r="B46" s="72"/>
      <c r="C46" s="72"/>
      <c r="D46" s="113">
        <f>$N$23</f>
        <v>9.4</v>
      </c>
      <c r="E46" s="97" t="s">
        <v>92</v>
      </c>
      <c r="F46" s="84" t="s">
        <v>80</v>
      </c>
      <c r="G46" s="120"/>
      <c r="H46" s="85"/>
      <c r="I46" s="119">
        <f>'Rider Rates'!$B$107</f>
        <v>0.24140039999999999</v>
      </c>
      <c r="J46" s="119">
        <f t="shared" si="0"/>
        <v>0.24140039999999999</v>
      </c>
      <c r="K46" s="94"/>
      <c r="L46" s="89"/>
      <c r="M46" s="89"/>
      <c r="N46" s="89">
        <f>ROUND(D46*I46,2)</f>
        <v>2.27</v>
      </c>
      <c r="O46" s="89">
        <f t="shared" si="2"/>
        <v>2.27</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130" t="s">
        <v>112</v>
      </c>
      <c r="B55" s="69"/>
      <c r="C55" s="69"/>
      <c r="D55" s="131"/>
      <c r="E55" s="132"/>
      <c r="F55" s="133"/>
      <c r="G55" s="133"/>
      <c r="H55" s="133"/>
      <c r="I55" s="133"/>
      <c r="J55" s="133"/>
      <c r="K55" s="134"/>
      <c r="L55" s="105">
        <f>SUM(L27:L54)</f>
        <v>0</v>
      </c>
      <c r="M55" s="105">
        <f>SUM(M27:M54)</f>
        <v>0</v>
      </c>
      <c r="N55" s="105">
        <f>SUM(N27:N54)</f>
        <v>26.639999999999997</v>
      </c>
      <c r="O55" s="105">
        <f>SUM(O27:O54)</f>
        <v>26.639999999999997</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138" t="s">
        <v>113</v>
      </c>
      <c r="B57" s="106"/>
      <c r="C57" s="106"/>
      <c r="D57" s="106"/>
      <c r="E57" s="106"/>
      <c r="F57" s="106"/>
      <c r="G57" s="106"/>
      <c r="H57" s="106"/>
      <c r="I57" s="106"/>
      <c r="J57" s="106"/>
      <c r="K57" s="106"/>
      <c r="L57" s="139">
        <f>L23+L55</f>
        <v>0</v>
      </c>
      <c r="M57" s="139">
        <f>M23+M55</f>
        <v>0</v>
      </c>
      <c r="N57" s="139">
        <f>N23+N55</f>
        <v>36.04</v>
      </c>
      <c r="O57" s="140">
        <f>O23+O55</f>
        <v>36.04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102" t="s">
        <v>114</v>
      </c>
      <c r="B60" s="72"/>
      <c r="C60" s="72"/>
      <c r="D60" s="72"/>
      <c r="E60" s="72"/>
      <c r="F60" s="72"/>
      <c r="G60" s="72"/>
      <c r="H60" s="72"/>
      <c r="I60" s="72"/>
      <c r="J60" s="72"/>
      <c r="K60" s="72"/>
      <c r="L60" s="72"/>
      <c r="M60" s="72"/>
      <c r="N60" s="72"/>
      <c r="O60" s="95">
        <f>O21+O55</f>
        <v>36.04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5">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5">
      <c r="A62" s="69" t="s">
        <v>115</v>
      </c>
      <c r="B62" s="72"/>
      <c r="C62" s="72"/>
      <c r="D62" s="72"/>
      <c r="E62" s="72"/>
      <c r="F62" s="72"/>
      <c r="G62" s="72"/>
      <c r="H62" s="72"/>
      <c r="I62" s="72"/>
      <c r="J62" s="72"/>
      <c r="K62" s="72"/>
      <c r="L62" s="72"/>
      <c r="M62" s="72"/>
      <c r="N62" s="72"/>
      <c r="O62" s="141">
        <f>IF($D$17&lt;0,O57,IF(O57&gt;O60,O57,O60))</f>
        <v>36.04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5">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5">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5">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45720</xdr:rowOff>
                  </from>
                  <to>
                    <xdr:col>15</xdr:col>
                    <xdr:colOff>541020</xdr:colOff>
                    <xdr:row>73</xdr:row>
                    <xdr:rowOff>106680</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topLeftCell="A21" zoomScale="80" zoomScaleNormal="80" workbookViewId="0">
      <selection activeCell="D36" sqref="D36"/>
    </sheetView>
  </sheetViews>
  <sheetFormatPr defaultRowHeight="13.2" x14ac:dyDescent="0.25"/>
  <cols>
    <col min="1" max="1" width="37.5546875" customWidth="1"/>
    <col min="2" max="2" width="2.109375" customWidth="1"/>
    <col min="3" max="3" width="14.5546875" customWidth="1"/>
    <col min="4" max="4" width="16.44140625" bestFit="1" customWidth="1"/>
    <col min="5" max="5" width="9.88671875" customWidth="1"/>
    <col min="6" max="6" width="5.5546875" customWidth="1"/>
    <col min="7" max="8" width="13.44140625" customWidth="1"/>
    <col min="9" max="9" width="14.5546875" customWidth="1"/>
    <col min="10" max="10" width="13.44140625" customWidth="1"/>
    <col min="11" max="11" width="7" customWidth="1"/>
    <col min="12" max="12" width="15" customWidth="1"/>
    <col min="13" max="13" width="16" customWidth="1"/>
    <col min="14" max="14" width="15.109375" bestFit="1" customWidth="1"/>
    <col min="15" max="15" width="17.44140625" bestFit="1" customWidth="1"/>
    <col min="16" max="16" width="12.88671875" bestFit="1" customWidth="1"/>
    <col min="18" max="18" width="13" hidden="1" customWidth="1"/>
    <col min="19" max="26" width="10.44140625" hidden="1" customWidth="1"/>
    <col min="27" max="27" width="10.5546875" hidden="1" customWidth="1"/>
    <col min="28" max="30" width="10.44140625" hidden="1" customWidth="1"/>
  </cols>
  <sheetData>
    <row r="1" spans="1:30" ht="21" x14ac:dyDescent="0.4">
      <c r="A1" s="453" t="s">
        <v>50</v>
      </c>
      <c r="B1" s="453"/>
      <c r="C1" s="453"/>
      <c r="D1" s="453"/>
      <c r="E1" s="453"/>
      <c r="F1" s="453"/>
      <c r="G1" s="453"/>
      <c r="H1" s="453"/>
      <c r="I1" s="453"/>
      <c r="J1" s="453"/>
      <c r="K1" s="453"/>
      <c r="L1" s="453"/>
      <c r="M1" s="453"/>
      <c r="N1" s="453"/>
      <c r="O1" s="453"/>
      <c r="P1" s="453"/>
    </row>
    <row r="2" spans="1:30" ht="21" x14ac:dyDescent="0.4">
      <c r="A2" s="437" t="s">
        <v>138</v>
      </c>
      <c r="B2" s="437"/>
      <c r="C2" s="437"/>
      <c r="D2" s="437"/>
      <c r="E2" s="437"/>
      <c r="F2" s="437"/>
      <c r="G2" s="437"/>
      <c r="H2" s="437"/>
      <c r="I2" s="437"/>
      <c r="J2" s="437"/>
      <c r="K2" s="437"/>
      <c r="L2" s="437"/>
      <c r="M2" s="437"/>
      <c r="N2" s="437"/>
      <c r="O2" s="437"/>
      <c r="P2" s="437"/>
    </row>
    <row r="3" spans="1:30" ht="17.399999999999999" x14ac:dyDescent="0.3">
      <c r="A3" s="454" t="s">
        <v>172</v>
      </c>
      <c r="B3" s="454"/>
      <c r="C3" s="454"/>
      <c r="D3" s="454"/>
      <c r="E3" s="454"/>
      <c r="F3" s="454"/>
      <c r="G3" s="454"/>
      <c r="H3" s="454"/>
      <c r="I3" s="454"/>
      <c r="J3" s="454"/>
      <c r="K3" s="454"/>
      <c r="L3" s="454"/>
      <c r="M3" s="454"/>
      <c r="N3" s="454"/>
      <c r="O3" s="454"/>
      <c r="P3" s="454"/>
    </row>
    <row r="4" spans="1:30"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30" ht="15" x14ac:dyDescent="0.25">
      <c r="A5" s="56">
        <f ca="1">TODAY()</f>
        <v>45744</v>
      </c>
      <c r="B5" s="55"/>
      <c r="C5" s="55"/>
      <c r="D5" s="55"/>
      <c r="E5" s="55"/>
      <c r="F5" s="55"/>
      <c r="G5" s="55"/>
      <c r="H5" s="55"/>
      <c r="I5" s="55"/>
      <c r="J5" s="55"/>
      <c r="K5" s="55"/>
      <c r="L5" s="55"/>
      <c r="M5" s="55"/>
      <c r="N5" s="55"/>
      <c r="O5" s="55"/>
      <c r="P5" s="55"/>
    </row>
    <row r="6" spans="1:30" x14ac:dyDescent="0.25">
      <c r="A6" s="456" t="s">
        <v>173</v>
      </c>
      <c r="B6" s="456"/>
      <c r="C6" s="456"/>
      <c r="D6" s="456"/>
      <c r="E6" s="456"/>
      <c r="F6" s="456"/>
      <c r="G6" s="456"/>
      <c r="H6" s="456"/>
      <c r="I6" s="456"/>
      <c r="J6" s="456"/>
      <c r="K6" s="456"/>
      <c r="L6" s="456"/>
      <c r="M6" s="456"/>
      <c r="N6" s="456"/>
      <c r="O6" s="456"/>
      <c r="P6" s="456"/>
      <c r="Q6" s="456"/>
    </row>
    <row r="7" spans="1:30" x14ac:dyDescent="0.25">
      <c r="A7" s="441" t="s">
        <v>2</v>
      </c>
      <c r="B7" s="441"/>
      <c r="C7" s="441"/>
      <c r="D7" s="441"/>
      <c r="E7" s="441"/>
      <c r="F7" s="441"/>
      <c r="G7" s="441"/>
      <c r="H7" s="441"/>
      <c r="I7" s="441"/>
      <c r="J7" s="441"/>
      <c r="K7" s="441"/>
    </row>
    <row r="9" spans="1:30" ht="15" x14ac:dyDescent="0.25">
      <c r="A9" s="57" t="s">
        <v>5</v>
      </c>
      <c r="B9" s="58"/>
      <c r="C9" s="59">
        <f>'Customer Info'!B7</f>
        <v>0</v>
      </c>
      <c r="I9" s="60"/>
    </row>
    <row r="10" spans="1:30" ht="15" x14ac:dyDescent="0.25">
      <c r="A10" s="61" t="s">
        <v>53</v>
      </c>
      <c r="B10" s="58"/>
      <c r="C10" s="59">
        <f>'Customer Info'!B8</f>
        <v>0</v>
      </c>
    </row>
    <row r="11" spans="1:30" x14ac:dyDescent="0.25">
      <c r="A11" s="57" t="s">
        <v>121</v>
      </c>
      <c r="B11" s="62">
        <f>'Customer Info'!B9</f>
        <v>4</v>
      </c>
      <c r="C11" s="63" t="str">
        <f>LOOKUP(B11,R11:AD11,R12:AD12)</f>
        <v>April</v>
      </c>
      <c r="D11" s="64">
        <f>'Customer Info'!C9</f>
        <v>2025</v>
      </c>
      <c r="S11">
        <v>1</v>
      </c>
      <c r="T11">
        <v>2</v>
      </c>
      <c r="U11">
        <v>3</v>
      </c>
      <c r="V11">
        <v>4</v>
      </c>
      <c r="W11">
        <v>5</v>
      </c>
      <c r="X11">
        <v>6</v>
      </c>
      <c r="Y11">
        <v>7</v>
      </c>
      <c r="Z11">
        <v>8</v>
      </c>
      <c r="AA11">
        <v>9</v>
      </c>
      <c r="AB11">
        <v>10</v>
      </c>
      <c r="AC11">
        <v>11</v>
      </c>
      <c r="AD11">
        <v>12</v>
      </c>
    </row>
    <row r="12" spans="1:30" x14ac:dyDescent="0.25">
      <c r="A12" s="448"/>
      <c r="B12" s="448"/>
      <c r="C12" s="448"/>
      <c r="D12" s="448"/>
      <c r="E12" s="448"/>
      <c r="F12" s="448"/>
      <c r="G12" s="448"/>
      <c r="H12" s="448"/>
      <c r="I12" s="448"/>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5">
      <c r="A13" s="155" t="s">
        <v>68</v>
      </c>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199"/>
      <c r="T14" s="199"/>
      <c r="U14" s="199"/>
      <c r="V14" s="199"/>
      <c r="W14" s="199"/>
      <c r="X14" s="200"/>
      <c r="Y14" s="200"/>
      <c r="Z14" s="200"/>
      <c r="AA14" s="200"/>
      <c r="AB14" s="199"/>
      <c r="AC14" s="199"/>
      <c r="AD14" s="199"/>
    </row>
    <row r="15" spans="1:30" x14ac:dyDescent="0.25">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5">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5">
      <c r="A17" s="162" t="s">
        <v>174</v>
      </c>
      <c r="B17" s="163"/>
      <c r="C17" s="163"/>
      <c r="D17" s="163"/>
      <c r="E17" s="163"/>
      <c r="F17" s="163"/>
      <c r="G17" s="449" t="s">
        <v>71</v>
      </c>
      <c r="H17" s="450"/>
      <c r="I17" s="450"/>
      <c r="J17" s="451"/>
      <c r="K17" s="163"/>
      <c r="L17" s="452" t="s">
        <v>72</v>
      </c>
      <c r="M17" s="452"/>
      <c r="N17" s="452"/>
      <c r="O17" s="452"/>
    </row>
    <row r="18" spans="1:221" x14ac:dyDescent="0.25">
      <c r="G18" s="164" t="s">
        <v>73</v>
      </c>
      <c r="H18" s="164" t="s">
        <v>74</v>
      </c>
      <c r="I18" s="164" t="s">
        <v>75</v>
      </c>
      <c r="J18" s="118" t="s">
        <v>76</v>
      </c>
      <c r="L18" s="165" t="s">
        <v>73</v>
      </c>
      <c r="M18" s="165" t="s">
        <v>74</v>
      </c>
      <c r="N18" s="165" t="s">
        <v>75</v>
      </c>
      <c r="O18" s="165" t="s">
        <v>76</v>
      </c>
      <c r="P18" s="166" t="s">
        <v>77</v>
      </c>
    </row>
    <row r="19" spans="1:221" x14ac:dyDescent="0.25">
      <c r="A19" t="s">
        <v>78</v>
      </c>
      <c r="G19" s="167"/>
      <c r="H19" s="167"/>
      <c r="I19" s="168">
        <v>9.4</v>
      </c>
      <c r="J19" s="168">
        <f>SUM(G19:I19)</f>
        <v>9.4</v>
      </c>
      <c r="L19" s="168"/>
      <c r="M19" s="168"/>
      <c r="N19" s="168">
        <f>I19</f>
        <v>9.4</v>
      </c>
      <c r="O19" s="89">
        <f>+SUM(L19:N19)</f>
        <v>9.4</v>
      </c>
      <c r="P19" s="92">
        <v>44531</v>
      </c>
    </row>
    <row r="20" spans="1:221" x14ac:dyDescent="0.25">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5">
      <c r="A21" s="153" t="s">
        <v>129</v>
      </c>
      <c r="B21" s="144"/>
      <c r="C21" s="144"/>
      <c r="D21" s="170"/>
      <c r="E21" s="170"/>
      <c r="F21" s="144"/>
      <c r="G21" s="144"/>
      <c r="I21" s="171"/>
      <c r="K21" s="172"/>
      <c r="L21" s="173"/>
      <c r="M21" s="174"/>
      <c r="N21" s="173">
        <f>SUM(N19:N20)</f>
        <v>9.4</v>
      </c>
      <c r="O21" s="173">
        <f>SUM(O19:O20)</f>
        <v>9.4</v>
      </c>
    </row>
    <row r="22" spans="1:221" x14ac:dyDescent="0.25">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5">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5">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ROUND(D25*I25,2)</f>
        <v>0</v>
      </c>
      <c r="O25" s="89">
        <f>SUM(L25:N25)</f>
        <v>0</v>
      </c>
      <c r="P25" s="92">
        <f>'Rider Rates'!$D$4</f>
        <v>45657</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45657</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93</v>
      </c>
      <c r="B31" s="72"/>
      <c r="C31" s="72"/>
      <c r="D31" s="111">
        <f>'Customer Info'!$B$22+'Customer Info'!$B$23</f>
        <v>0</v>
      </c>
      <c r="E31" s="97" t="s">
        <v>19</v>
      </c>
      <c r="F31" s="84" t="s">
        <v>80</v>
      </c>
      <c r="G31" s="100">
        <f>'Rider Rates'!B22</f>
        <v>7.0209999999999995E-2</v>
      </c>
      <c r="H31" s="100"/>
      <c r="I31" s="100"/>
      <c r="J31" s="115">
        <f>SUM(G31:H31)</f>
        <v>7.0209999999999995E-2</v>
      </c>
      <c r="K31" s="94" t="s">
        <v>85</v>
      </c>
      <c r="L31" s="89">
        <f>ROUND(D31*G31,2)</f>
        <v>0</v>
      </c>
      <c r="M31" s="89"/>
      <c r="N31" s="89"/>
      <c r="O31" s="89">
        <f t="shared" si="1"/>
        <v>0</v>
      </c>
      <c r="P31" s="92">
        <f>'Rider Rates'!$D$21</f>
        <v>45444</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2" t="s">
        <v>145</v>
      </c>
      <c r="B32" s="72"/>
      <c r="C32" s="72"/>
      <c r="D32" s="4">
        <f>'Customer Info'!B22</f>
        <v>0</v>
      </c>
      <c r="E32" s="97" t="s">
        <v>19</v>
      </c>
      <c r="F32" s="84" t="s">
        <v>80</v>
      </c>
      <c r="G32" s="100">
        <f>'Rider Rates'!$B$40</f>
        <v>8.1709E-3</v>
      </c>
      <c r="H32" s="100"/>
      <c r="I32" s="100"/>
      <c r="J32" s="115">
        <f>SUM(G32:H32)</f>
        <v>8.1709E-3</v>
      </c>
      <c r="K32" s="94" t="s">
        <v>85</v>
      </c>
      <c r="L32" s="89">
        <f>ROUND(D32*G32,2)</f>
        <v>0</v>
      </c>
      <c r="M32" s="89"/>
      <c r="N32" s="89"/>
      <c r="O32" s="89">
        <f t="shared" si="1"/>
        <v>0</v>
      </c>
      <c r="P32" s="92">
        <f>'Rider Rates'!$D$40</f>
        <v>45444</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2" t="s">
        <v>146</v>
      </c>
      <c r="B33" s="72"/>
      <c r="C33" s="72"/>
      <c r="D33" s="4">
        <f>'Customer Info'!B23</f>
        <v>0</v>
      </c>
      <c r="E33" s="97" t="s">
        <v>19</v>
      </c>
      <c r="F33" s="84" t="s">
        <v>80</v>
      </c>
      <c r="G33" s="100">
        <f>'Rider Rates'!$B$41</f>
        <v>2.7900000000000001E-5</v>
      </c>
      <c r="H33" s="100"/>
      <c r="I33" s="100"/>
      <c r="J33" s="115">
        <f>SUM(G33:H33)</f>
        <v>2.7900000000000001E-5</v>
      </c>
      <c r="K33" s="94" t="s">
        <v>85</v>
      </c>
      <c r="L33" s="89">
        <f>ROUND(D33*G33,2)</f>
        <v>0</v>
      </c>
      <c r="M33" s="89"/>
      <c r="N33" s="89"/>
      <c r="O33" s="89">
        <f t="shared" si="1"/>
        <v>0</v>
      </c>
      <c r="P33" s="92">
        <f>'Rider Rates'!$D$41</f>
        <v>45444</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95</v>
      </c>
      <c r="B34" s="72"/>
      <c r="C34" s="72"/>
      <c r="D34" s="111">
        <f>'Customer Info'!$B$22+'Customer Info'!$B$23</f>
        <v>0</v>
      </c>
      <c r="E34" s="97" t="s">
        <v>19</v>
      </c>
      <c r="F34" s="84" t="s">
        <v>80</v>
      </c>
      <c r="G34" s="100">
        <f>'Rider Rates'!$B$49</f>
        <v>-4.1073000000000004E-3</v>
      </c>
      <c r="H34" s="100"/>
      <c r="I34" s="100"/>
      <c r="J34" s="115">
        <f>SUM(G34:H34)</f>
        <v>-4.1073000000000004E-3</v>
      </c>
      <c r="K34" s="94" t="s">
        <v>85</v>
      </c>
      <c r="L34" s="89">
        <f>ROUND(D34*G34,2)</f>
        <v>0</v>
      </c>
      <c r="M34" s="89"/>
      <c r="N34" s="89"/>
      <c r="O34" s="89">
        <f t="shared" si="1"/>
        <v>0</v>
      </c>
      <c r="P34" s="92">
        <f>'Rider Rates'!$D$49</f>
        <v>45747</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2" t="s">
        <v>96</v>
      </c>
      <c r="B35" s="72"/>
      <c r="C35" s="72"/>
      <c r="D35" s="111">
        <f>IF($C$15&lt;0,0,IF($C$15&gt;833000,833000,$C$15))</f>
        <v>0</v>
      </c>
      <c r="E35" s="97" t="s">
        <v>19</v>
      </c>
      <c r="F35" s="84" t="s">
        <v>80</v>
      </c>
      <c r="G35" s="100"/>
      <c r="H35" s="100"/>
      <c r="I35" s="100">
        <f>'Rider Rates'!D53</f>
        <v>1.8006999999999999E-3</v>
      </c>
      <c r="J35" s="100">
        <f>SUM(G35:I35)</f>
        <v>1.8006999999999999E-3</v>
      </c>
      <c r="K35" s="94" t="s">
        <v>85</v>
      </c>
      <c r="L35" s="89"/>
      <c r="M35" s="89"/>
      <c r="N35" s="89">
        <f>D35*J35</f>
        <v>0</v>
      </c>
      <c r="O35" s="89">
        <f t="shared" si="1"/>
        <v>0</v>
      </c>
      <c r="P35" s="92">
        <f>'Rider Rates'!E53</f>
        <v>45658</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97</v>
      </c>
      <c r="B36" s="72"/>
      <c r="C36" s="72"/>
      <c r="D36" s="111">
        <f>IF($C$15&lt;0,0,$C$15)</f>
        <v>0</v>
      </c>
      <c r="E36" s="97" t="s">
        <v>19</v>
      </c>
      <c r="F36" s="84" t="s">
        <v>80</v>
      </c>
      <c r="G36" s="100"/>
      <c r="H36" s="100">
        <f>'Rider Rates'!$B$58</f>
        <v>1.9706999999999999E-2</v>
      </c>
      <c r="I36" s="100"/>
      <c r="J36" s="100">
        <f>SUM(G36:I36)</f>
        <v>1.9706999999999999E-2</v>
      </c>
      <c r="K36" s="94" t="s">
        <v>85</v>
      </c>
      <c r="L36" s="89"/>
      <c r="M36" s="89">
        <f>ROUND(D36*H36,2)</f>
        <v>0</v>
      </c>
      <c r="N36" s="116"/>
      <c r="O36" s="89">
        <f t="shared" si="1"/>
        <v>0</v>
      </c>
      <c r="P36" s="92">
        <f>'Rider Rates'!$D$58</f>
        <v>45747</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100</v>
      </c>
      <c r="B39" s="72"/>
      <c r="C39" s="72"/>
      <c r="D39" s="113">
        <f>$N$21</f>
        <v>9.4</v>
      </c>
      <c r="E39" s="97" t="s">
        <v>92</v>
      </c>
      <c r="F39" s="84" t="s">
        <v>80</v>
      </c>
      <c r="G39" s="117"/>
      <c r="H39" s="118"/>
      <c r="I39" s="119">
        <f>'Rider Rates'!$B$87</f>
        <v>1.9512100000000001E-2</v>
      </c>
      <c r="J39" s="119">
        <f t="shared" si="0"/>
        <v>1.9512100000000001E-2</v>
      </c>
      <c r="K39" s="94"/>
      <c r="L39" s="89"/>
      <c r="M39" s="89"/>
      <c r="N39" s="89">
        <f>ROUND(D39*I39,2)</f>
        <v>0.18</v>
      </c>
      <c r="O39" s="89">
        <f>SUM(L39:N39)</f>
        <v>0.18</v>
      </c>
      <c r="P39" s="92">
        <f>'Rider Rates'!$D$87</f>
        <v>45747</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101</v>
      </c>
      <c r="B40" s="72"/>
      <c r="C40" s="72"/>
      <c r="D40" s="113">
        <f>$N$21</f>
        <v>9.4</v>
      </c>
      <c r="E40" s="97" t="s">
        <v>92</v>
      </c>
      <c r="F40" s="84" t="s">
        <v>80</v>
      </c>
      <c r="G40" s="120"/>
      <c r="H40" s="85"/>
      <c r="I40" s="119">
        <f>'Rider Rates'!$B$89</f>
        <v>6.6985699999999995E-2</v>
      </c>
      <c r="J40" s="119">
        <f t="shared" si="0"/>
        <v>6.6985699999999995E-2</v>
      </c>
      <c r="K40" s="94"/>
      <c r="L40" s="89"/>
      <c r="M40" s="89"/>
      <c r="N40" s="89">
        <f>ROUND(D40*I40,2)</f>
        <v>0.63</v>
      </c>
      <c r="O40" s="89">
        <f>SUM(L40:N40)</f>
        <v>0.63</v>
      </c>
      <c r="P40" s="92">
        <f>'Rider Rates'!$D$89</f>
        <v>45167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102</v>
      </c>
      <c r="B41" s="72"/>
      <c r="C41" s="72"/>
      <c r="D41" s="113"/>
      <c r="E41" s="97" t="s">
        <v>55</v>
      </c>
      <c r="F41" s="84"/>
      <c r="G41" s="120"/>
      <c r="H41" s="85"/>
      <c r="I41" s="121">
        <f>'Rider Rates'!$B$93</f>
        <v>18.72</v>
      </c>
      <c r="J41" s="121">
        <f t="shared" si="0"/>
        <v>18.72</v>
      </c>
      <c r="K41" s="94"/>
      <c r="L41" s="89"/>
      <c r="M41" s="89"/>
      <c r="N41" s="89">
        <f>I41</f>
        <v>18.72</v>
      </c>
      <c r="O41" s="89">
        <f>SUM(L41:N41)</f>
        <v>18.72</v>
      </c>
      <c r="P41" s="92">
        <f>'Rider Rates'!$D$93</f>
        <v>45747</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104</v>
      </c>
      <c r="B44" s="72"/>
      <c r="C44" s="72"/>
      <c r="D44" s="113">
        <f>$N$21</f>
        <v>9.4</v>
      </c>
      <c r="E44" s="97" t="s">
        <v>92</v>
      </c>
      <c r="F44" s="84" t="s">
        <v>80</v>
      </c>
      <c r="G44" s="120"/>
      <c r="H44" s="85"/>
      <c r="I44" s="119">
        <f>'Rider Rates'!$B$107</f>
        <v>0.24140039999999999</v>
      </c>
      <c r="J44" s="119">
        <f t="shared" si="0"/>
        <v>0.24140039999999999</v>
      </c>
      <c r="K44" s="94"/>
      <c r="L44" s="89"/>
      <c r="M44" s="89"/>
      <c r="N44" s="89">
        <f>ROUND(D44*I44,2)</f>
        <v>2.27</v>
      </c>
      <c r="O44" s="89">
        <f t="shared" ref="O44:O49" si="2">SUM(L44:N44)</f>
        <v>2.27</v>
      </c>
      <c r="P44" s="92">
        <f>'Rider Rates'!$D$107</f>
        <v>45716</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177</v>
      </c>
      <c r="B45" s="72"/>
      <c r="C45" s="72"/>
      <c r="D45" s="113"/>
      <c r="E45" s="97" t="s">
        <v>55</v>
      </c>
      <c r="F45" s="84"/>
      <c r="G45" s="120"/>
      <c r="H45" s="85"/>
      <c r="I45" s="123">
        <f>'Rider Rates'!B123</f>
        <v>4.84</v>
      </c>
      <c r="J45" s="121">
        <f t="shared" si="0"/>
        <v>4.84</v>
      </c>
      <c r="K45" s="94"/>
      <c r="L45" s="89"/>
      <c r="M45" s="89"/>
      <c r="N45" s="125">
        <f>'Rider Rates'!B123</f>
        <v>4.84</v>
      </c>
      <c r="O45" s="89">
        <f t="shared" si="2"/>
        <v>4.84</v>
      </c>
      <c r="P45" s="92">
        <f>'Rider Rates'!D123</f>
        <v>45593</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2" t="s">
        <v>166</v>
      </c>
      <c r="B48" s="72"/>
      <c r="C48" s="72"/>
      <c r="D48" s="111">
        <f>IF(C15&lt;0,0,IF(C15&gt;833000,833000,C15))</f>
        <v>0</v>
      </c>
      <c r="E48" s="97" t="s">
        <v>19</v>
      </c>
      <c r="F48" s="84" t="s">
        <v>80</v>
      </c>
      <c r="G48" s="195"/>
      <c r="H48" s="195"/>
      <c r="I48" s="195">
        <f>'Rider Rates'!$B$127</f>
        <v>2.9050000000000001E-4</v>
      </c>
      <c r="J48" s="195">
        <f>SUM(G48:I48)</f>
        <v>2.9050000000000001E-4</v>
      </c>
      <c r="K48" s="94" t="s">
        <v>85</v>
      </c>
      <c r="L48" s="196"/>
      <c r="M48" s="196"/>
      <c r="N48" s="196">
        <f>IF(D48*J48&gt;'Rider Rates'!$C$127,'Rider Rates'!$C$127,D48*J48)</f>
        <v>0</v>
      </c>
      <c r="O48" s="196">
        <f t="shared" si="2"/>
        <v>0</v>
      </c>
      <c r="P48" s="129">
        <f>'Rider Rates'!$E$127</f>
        <v>45658</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45658</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130" t="s">
        <v>112</v>
      </c>
      <c r="B53" s="69"/>
      <c r="C53" s="69"/>
      <c r="D53" s="131"/>
      <c r="E53" s="132"/>
      <c r="F53" s="133"/>
      <c r="G53" s="133"/>
      <c r="H53" s="133"/>
      <c r="I53" s="133"/>
      <c r="J53" s="133"/>
      <c r="K53" s="134"/>
      <c r="L53" s="105">
        <f>SUM(L25:L52)</f>
        <v>0</v>
      </c>
      <c r="M53" s="105">
        <f>SUM(M25:M52)</f>
        <v>0</v>
      </c>
      <c r="N53" s="105">
        <f>SUM(N25:N52)</f>
        <v>26.639999999999997</v>
      </c>
      <c r="O53" s="105">
        <f>SUM(O25:O52)</f>
        <v>26.639999999999997</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204" t="s">
        <v>178</v>
      </c>
      <c r="B55" s="106"/>
      <c r="C55" s="106"/>
      <c r="D55" s="106"/>
      <c r="E55" s="106"/>
      <c r="F55" s="106"/>
      <c r="G55" s="106"/>
      <c r="H55" s="106"/>
      <c r="I55" s="106"/>
      <c r="J55" s="106"/>
      <c r="K55" s="106"/>
      <c r="L55" s="139">
        <f>L21+L53</f>
        <v>0</v>
      </c>
      <c r="M55" s="139">
        <f>M21+M53</f>
        <v>0</v>
      </c>
      <c r="N55" s="139">
        <f>N21+N53</f>
        <v>36.04</v>
      </c>
      <c r="O55" s="140">
        <f>O21+O53</f>
        <v>36.04</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102" t="s">
        <v>114</v>
      </c>
      <c r="B58" s="72"/>
      <c r="C58" s="72"/>
      <c r="D58" s="102"/>
      <c r="E58" s="72"/>
      <c r="F58" s="72"/>
      <c r="G58" s="72"/>
      <c r="H58" s="72"/>
      <c r="I58" s="72"/>
      <c r="J58" s="72"/>
      <c r="K58" s="72"/>
      <c r="L58" s="72"/>
      <c r="M58" s="72"/>
      <c r="N58" s="72"/>
      <c r="O58" s="95">
        <f>O19+O53</f>
        <v>36.04</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69" t="s">
        <v>115</v>
      </c>
      <c r="B60" s="72"/>
      <c r="C60" s="72"/>
      <c r="D60" s="72"/>
      <c r="E60" s="72"/>
      <c r="F60" s="72"/>
      <c r="G60" s="72"/>
      <c r="H60" s="72"/>
      <c r="I60" s="72"/>
      <c r="J60" s="72"/>
      <c r="K60" s="72"/>
      <c r="L60" s="72"/>
      <c r="M60" s="72"/>
      <c r="N60" s="72"/>
      <c r="O60" s="141">
        <f>IF($C$15&lt;0,O55,IF(O55&gt;O58,O55,O58))</f>
        <v>36.04</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185"/>
    </row>
    <row r="62" spans="1:221" x14ac:dyDescent="0.25">
      <c r="A62" s="185"/>
      <c r="I62" s="102" t="s">
        <v>116</v>
      </c>
      <c r="J62" s="102"/>
      <c r="K62" s="102"/>
      <c r="L62" s="143"/>
      <c r="M62" s="143"/>
      <c r="N62" s="143"/>
      <c r="O62" s="143">
        <f>ROUND(IF($C$15&lt;1,0,O55/($C$15*100)*10000),2)</f>
        <v>0</v>
      </c>
      <c r="P62" s="144" t="s">
        <v>117</v>
      </c>
    </row>
    <row r="63" spans="1:221" x14ac:dyDescent="0.25">
      <c r="A63" s="185"/>
      <c r="I63" s="146"/>
      <c r="J63" s="72"/>
      <c r="K63" s="72"/>
      <c r="L63" s="72"/>
      <c r="M63" s="72"/>
      <c r="N63" s="72"/>
      <c r="O63" s="147"/>
      <c r="P63" s="59"/>
    </row>
    <row r="64" spans="1:221" x14ac:dyDescent="0.25">
      <c r="A64" s="185"/>
    </row>
    <row r="65" spans="1:1" x14ac:dyDescent="0.25">
      <c r="A65" s="185"/>
    </row>
    <row r="66" spans="1:1" x14ac:dyDescent="0.25">
      <c r="A66" s="185"/>
    </row>
    <row r="67" spans="1:1" x14ac:dyDescent="0.25">
      <c r="A67" s="185"/>
    </row>
    <row r="68" spans="1:1" x14ac:dyDescent="0.25">
      <c r="A68" s="185"/>
    </row>
    <row r="69" spans="1:1" x14ac:dyDescent="0.25">
      <c r="A69" s="185"/>
    </row>
    <row r="70" spans="1:1" x14ac:dyDescent="0.25">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373380</xdr:colOff>
                    <xdr:row>76</xdr:row>
                    <xdr:rowOff>7620</xdr:rowOff>
                  </from>
                  <to>
                    <xdr:col>14</xdr:col>
                    <xdr:colOff>723900</xdr:colOff>
                    <xdr:row>77</xdr:row>
                    <xdr:rowOff>68580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topLeftCell="A20" zoomScale="80" zoomScaleNormal="80" workbookViewId="0">
      <selection activeCell="D39" sqref="D39"/>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53" t="s">
        <v>50</v>
      </c>
      <c r="B1" s="453"/>
      <c r="C1" s="453"/>
      <c r="D1" s="453"/>
      <c r="E1" s="453"/>
      <c r="F1" s="453"/>
      <c r="G1" s="453"/>
      <c r="H1" s="453"/>
      <c r="I1" s="453"/>
      <c r="J1" s="453"/>
      <c r="K1" s="453"/>
      <c r="L1" s="453"/>
      <c r="M1" s="453"/>
      <c r="N1" s="453"/>
      <c r="O1" s="453"/>
      <c r="P1" s="453"/>
    </row>
    <row r="2" spans="1:30" ht="21" x14ac:dyDescent="0.4">
      <c r="A2" s="437" t="s">
        <v>138</v>
      </c>
      <c r="B2" s="437"/>
      <c r="C2" s="437"/>
      <c r="D2" s="437"/>
      <c r="E2" s="437"/>
      <c r="F2" s="437"/>
      <c r="G2" s="437"/>
      <c r="H2" s="437"/>
      <c r="I2" s="437"/>
      <c r="J2" s="437"/>
      <c r="K2" s="437"/>
      <c r="L2" s="437"/>
      <c r="M2" s="437"/>
      <c r="N2" s="437"/>
      <c r="O2" s="437"/>
      <c r="P2" s="437"/>
    </row>
    <row r="3" spans="1:30" ht="17.399999999999999" x14ac:dyDescent="0.3">
      <c r="A3" s="454" t="s">
        <v>163</v>
      </c>
      <c r="B3" s="454"/>
      <c r="C3" s="454"/>
      <c r="D3" s="454"/>
      <c r="E3" s="454"/>
      <c r="F3" s="454"/>
      <c r="G3" s="454"/>
      <c r="H3" s="454"/>
      <c r="I3" s="454"/>
      <c r="J3" s="454"/>
      <c r="K3" s="454"/>
      <c r="L3" s="454"/>
      <c r="M3" s="454"/>
      <c r="N3" s="454"/>
      <c r="O3" s="454"/>
      <c r="P3" s="454"/>
    </row>
    <row r="4" spans="1:30"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30" ht="15" x14ac:dyDescent="0.25">
      <c r="A5" s="55"/>
      <c r="B5" s="55"/>
      <c r="C5" s="55"/>
      <c r="D5" s="55"/>
      <c r="E5" s="55"/>
      <c r="F5" s="55"/>
      <c r="G5" s="55"/>
      <c r="H5" s="55"/>
      <c r="I5" s="55"/>
      <c r="J5" s="55"/>
      <c r="K5" s="55"/>
    </row>
    <row r="6" spans="1:30" x14ac:dyDescent="0.25">
      <c r="A6" s="56">
        <f ca="1">TODAY()</f>
        <v>45744</v>
      </c>
      <c r="B6" s="76" t="s">
        <v>168</v>
      </c>
      <c r="C6" s="56"/>
      <c r="D6" s="56"/>
      <c r="E6" s="56"/>
      <c r="F6" s="56"/>
      <c r="G6" s="56"/>
      <c r="H6" s="56"/>
      <c r="I6" s="56"/>
    </row>
    <row r="7" spans="1:30" ht="24.6" x14ac:dyDescent="0.4">
      <c r="A7" s="455"/>
      <c r="B7" s="455"/>
      <c r="C7" s="455"/>
      <c r="D7" s="455"/>
      <c r="E7" s="455"/>
      <c r="F7" s="455"/>
      <c r="G7" s="455"/>
      <c r="H7" s="455"/>
      <c r="I7" s="455"/>
      <c r="J7" s="455"/>
      <c r="K7" s="455"/>
      <c r="L7" s="455"/>
      <c r="M7" s="455"/>
      <c r="N7" s="455"/>
      <c r="O7" s="455"/>
      <c r="P7" s="455"/>
    </row>
    <row r="9" spans="1:30" ht="15" x14ac:dyDescent="0.25">
      <c r="A9" s="57" t="s">
        <v>5</v>
      </c>
      <c r="B9" s="58"/>
      <c r="C9" s="59">
        <f>'Customer Info'!B7</f>
        <v>0</v>
      </c>
      <c r="I9" s="60"/>
    </row>
    <row r="10" spans="1:30" ht="15" x14ac:dyDescent="0.25">
      <c r="A10" s="61" t="s">
        <v>53</v>
      </c>
      <c r="B10" s="58"/>
      <c r="C10" s="59">
        <f>'Customer Info'!B8</f>
        <v>0</v>
      </c>
    </row>
    <row r="11" spans="1:30" x14ac:dyDescent="0.25">
      <c r="A11" s="57" t="s">
        <v>121</v>
      </c>
      <c r="B11" s="62">
        <f>'Customer Info'!B9</f>
        <v>4</v>
      </c>
      <c r="C11" s="63" t="str">
        <f>LOOKUP(B11,R11:AD11,R12:AD12)</f>
        <v>April</v>
      </c>
      <c r="D11" s="64">
        <f>'Customer Info'!C9</f>
        <v>2025</v>
      </c>
      <c r="S11">
        <v>1</v>
      </c>
      <c r="T11">
        <v>2</v>
      </c>
      <c r="U11">
        <v>3</v>
      </c>
      <c r="V11">
        <v>4</v>
      </c>
      <c r="W11">
        <v>5</v>
      </c>
      <c r="X11">
        <v>6</v>
      </c>
      <c r="Y11">
        <v>7</v>
      </c>
      <c r="Z11">
        <v>8</v>
      </c>
      <c r="AA11">
        <v>9</v>
      </c>
      <c r="AB11">
        <v>10</v>
      </c>
      <c r="AC11">
        <v>11</v>
      </c>
      <c r="AD11">
        <v>12</v>
      </c>
    </row>
    <row r="12" spans="1:30" x14ac:dyDescent="0.25">
      <c r="A12" s="448"/>
      <c r="B12" s="448"/>
      <c r="C12" s="448"/>
      <c r="D12" s="448"/>
      <c r="E12" s="448"/>
      <c r="F12" s="448"/>
      <c r="G12" s="448"/>
      <c r="H12" s="448"/>
      <c r="I12" s="44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5">
      <c r="A13" s="162" t="s">
        <v>68</v>
      </c>
      <c r="B13" s="163"/>
      <c r="C13" s="163"/>
      <c r="D13" s="163"/>
      <c r="E13" s="163"/>
      <c r="F13" s="163"/>
      <c r="G13" s="163"/>
      <c r="H13" s="163"/>
      <c r="I13" s="163"/>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77"/>
      <c r="T14" s="77"/>
      <c r="U14" s="77"/>
      <c r="V14" s="77"/>
      <c r="W14" s="77"/>
      <c r="X14" s="77"/>
      <c r="Y14" s="77"/>
      <c r="Z14" s="77"/>
      <c r="AA14" s="77"/>
      <c r="AB14" s="77"/>
      <c r="AC14" s="77"/>
      <c r="AD14" s="77"/>
    </row>
    <row r="15" spans="1:30" x14ac:dyDescent="0.25">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5">
      <c r="A16" s="158" t="s">
        <v>169</v>
      </c>
      <c r="B16" s="158"/>
      <c r="C16" s="159">
        <f>'Customer Info'!B22</f>
        <v>0</v>
      </c>
      <c r="D16" s="158" t="s">
        <v>19</v>
      </c>
      <c r="E16" s="158"/>
      <c r="F16" s="160"/>
      <c r="G16" s="57" t="s">
        <v>2</v>
      </c>
      <c r="H16" s="158"/>
    </row>
    <row r="17" spans="1:221" x14ac:dyDescent="0.25">
      <c r="A17" s="158" t="s">
        <v>170</v>
      </c>
      <c r="B17" s="158"/>
      <c r="C17" s="159">
        <f>'Customer Info'!B23</f>
        <v>0</v>
      </c>
      <c r="D17" s="198" t="s">
        <v>19</v>
      </c>
      <c r="E17" s="160"/>
      <c r="F17" s="160"/>
      <c r="G17" s="57" t="s">
        <v>2</v>
      </c>
      <c r="H17" s="158"/>
      <c r="I17" s="188" t="s">
        <v>2</v>
      </c>
    </row>
    <row r="19" spans="1:221" x14ac:dyDescent="0.25">
      <c r="A19" s="162" t="s">
        <v>70</v>
      </c>
      <c r="B19" s="163"/>
      <c r="C19" s="163"/>
      <c r="D19" s="163"/>
      <c r="E19" s="163"/>
      <c r="F19" s="163"/>
      <c r="G19" s="449" t="s">
        <v>71</v>
      </c>
      <c r="H19" s="450"/>
      <c r="I19" s="450"/>
      <c r="J19" s="451"/>
      <c r="K19" s="163"/>
      <c r="L19" s="452" t="s">
        <v>72</v>
      </c>
      <c r="M19" s="452"/>
      <c r="N19" s="452"/>
      <c r="O19" s="452"/>
    </row>
    <row r="20" spans="1:221" x14ac:dyDescent="0.25">
      <c r="G20" s="164" t="s">
        <v>73</v>
      </c>
      <c r="H20" s="164" t="s">
        <v>74</v>
      </c>
      <c r="I20" s="164" t="s">
        <v>75</v>
      </c>
      <c r="J20" s="118" t="s">
        <v>76</v>
      </c>
      <c r="L20" s="165" t="s">
        <v>73</v>
      </c>
      <c r="M20" s="165" t="s">
        <v>74</v>
      </c>
      <c r="N20" s="165" t="s">
        <v>75</v>
      </c>
      <c r="O20" s="165" t="s">
        <v>76</v>
      </c>
      <c r="P20" s="166" t="s">
        <v>77</v>
      </c>
    </row>
    <row r="21" spans="1:221" x14ac:dyDescent="0.25">
      <c r="A21" t="s">
        <v>78</v>
      </c>
      <c r="G21" s="189"/>
      <c r="H21" s="189"/>
      <c r="I21" s="189">
        <v>9.4</v>
      </c>
      <c r="J21" s="189">
        <f>SUM(G21:I21)</f>
        <v>9.4</v>
      </c>
      <c r="L21" s="190"/>
      <c r="M21" s="190"/>
      <c r="N21" s="190">
        <f>I21</f>
        <v>9.4</v>
      </c>
      <c r="O21" s="128">
        <f>SUM(L21:N21)</f>
        <v>9.4</v>
      </c>
      <c r="P21" s="92">
        <v>44531</v>
      </c>
    </row>
    <row r="22" spans="1:221" x14ac:dyDescent="0.25">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5">
      <c r="A23" s="144" t="s">
        <v>82</v>
      </c>
      <c r="B23" s="144"/>
      <c r="C23" s="144"/>
      <c r="D23" s="170"/>
      <c r="E23" s="170"/>
      <c r="F23" s="144"/>
      <c r="G23" s="144"/>
      <c r="H23" s="144"/>
      <c r="I23" s="144"/>
      <c r="J23" s="144"/>
      <c r="K23" s="172"/>
      <c r="L23" s="171"/>
      <c r="M23" s="171"/>
      <c r="N23" s="171">
        <f>SUM(N21:N22)</f>
        <v>9.4</v>
      </c>
      <c r="O23" s="171">
        <f>SUM(O21:O22)</f>
        <v>9.4</v>
      </c>
    </row>
    <row r="24" spans="1:221" x14ac:dyDescent="0.25">
      <c r="A24" s="192"/>
      <c r="B24" s="192"/>
      <c r="C24" s="193"/>
      <c r="D24" s="193"/>
      <c r="E24" s="193"/>
      <c r="F24" s="193"/>
      <c r="G24" s="194"/>
      <c r="H24" s="194"/>
      <c r="I24" s="194"/>
      <c r="J24" s="194"/>
      <c r="K24" s="192"/>
      <c r="L24" s="192"/>
      <c r="M24" s="192"/>
      <c r="N24" s="192"/>
      <c r="O24" s="192"/>
      <c r="P24" s="192"/>
    </row>
    <row r="25" spans="1:221" x14ac:dyDescent="0.25">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93</v>
      </c>
      <c r="B34" s="72"/>
      <c r="C34" s="72"/>
      <c r="D34" s="111">
        <f>C16+C17</f>
        <v>0</v>
      </c>
      <c r="E34" s="97" t="s">
        <v>19</v>
      </c>
      <c r="F34" s="84" t="s">
        <v>80</v>
      </c>
      <c r="G34" s="100">
        <f>'Rider Rates'!B22</f>
        <v>7.0209999999999995E-2</v>
      </c>
      <c r="H34" s="100"/>
      <c r="I34" s="100"/>
      <c r="J34" s="115">
        <f>SUM(G34:H34)</f>
        <v>7.0209999999999995E-2</v>
      </c>
      <c r="K34" s="94" t="s">
        <v>85</v>
      </c>
      <c r="L34" s="89">
        <f>ROUND(D34*G34,2)</f>
        <v>0</v>
      </c>
      <c r="M34" s="89"/>
      <c r="N34" s="89"/>
      <c r="O34" s="89">
        <f t="shared" si="2"/>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145</v>
      </c>
      <c r="B35" s="72"/>
      <c r="C35" s="72"/>
      <c r="D35" s="111">
        <f>C16</f>
        <v>0</v>
      </c>
      <c r="E35" s="97" t="s">
        <v>19</v>
      </c>
      <c r="F35" s="84" t="s">
        <v>80</v>
      </c>
      <c r="G35" s="100">
        <f>'Rider Rates'!B38</f>
        <v>2.28907E-2</v>
      </c>
      <c r="H35" s="100"/>
      <c r="I35" s="100"/>
      <c r="J35" s="115">
        <f>SUM(G35:H35)</f>
        <v>2.28907E-2</v>
      </c>
      <c r="K35" s="94" t="s">
        <v>85</v>
      </c>
      <c r="L35" s="89">
        <f>ROUND(D35*G35,2)</f>
        <v>0</v>
      </c>
      <c r="M35" s="89"/>
      <c r="N35" s="89"/>
      <c r="O35" s="89">
        <f t="shared" si="2"/>
        <v>0</v>
      </c>
      <c r="P35" s="92">
        <f>'Rider Rates'!$D$38</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45444</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95</v>
      </c>
      <c r="B37" s="72"/>
      <c r="C37" s="72"/>
      <c r="D37" s="111">
        <f>C16+C17</f>
        <v>0</v>
      </c>
      <c r="E37" s="97" t="s">
        <v>19</v>
      </c>
      <c r="F37" s="84" t="s">
        <v>80</v>
      </c>
      <c r="G37" s="100">
        <f>'Rider Rates'!$B$49</f>
        <v>-4.1073000000000004E-3</v>
      </c>
      <c r="H37" s="100"/>
      <c r="I37" s="100"/>
      <c r="J37" s="115">
        <f>SUM(G37:H37)</f>
        <v>-4.1073000000000004E-3</v>
      </c>
      <c r="K37" s="94" t="s">
        <v>85</v>
      </c>
      <c r="L37" s="89">
        <f>ROUND(D37*G37,2)</f>
        <v>0</v>
      </c>
      <c r="M37" s="89"/>
      <c r="N37" s="89"/>
      <c r="O37" s="89">
        <f t="shared" si="2"/>
        <v>0</v>
      </c>
      <c r="P37" s="92">
        <f>'Rider Rates'!$D$49</f>
        <v>45747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2" t="s">
        <v>96</v>
      </c>
      <c r="B38" s="72"/>
      <c r="C38" s="72"/>
      <c r="D38" s="111">
        <f>IF($C$15&lt;0,0,IF($C$15&gt;833000,833000,$C$15))</f>
        <v>0</v>
      </c>
      <c r="E38" s="97" t="s">
        <v>19</v>
      </c>
      <c r="F38" s="84" t="s">
        <v>80</v>
      </c>
      <c r="G38" s="100"/>
      <c r="H38" s="100"/>
      <c r="I38" s="100">
        <f>'Rider Rates'!D53</f>
        <v>1.8006999999999999E-3</v>
      </c>
      <c r="J38" s="100">
        <f>SUM(G38:I38)</f>
        <v>1.8006999999999999E-3</v>
      </c>
      <c r="K38" s="94" t="s">
        <v>85</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102</v>
      </c>
      <c r="B44" s="72"/>
      <c r="C44" s="72"/>
      <c r="D44" s="113"/>
      <c r="E44" s="97" t="s">
        <v>55</v>
      </c>
      <c r="F44" s="84"/>
      <c r="G44" s="120"/>
      <c r="H44" s="85"/>
      <c r="I44" s="121">
        <f>'Rider Rates'!$B$93</f>
        <v>18.72</v>
      </c>
      <c r="J44" s="121">
        <f t="shared" si="0"/>
        <v>18.72</v>
      </c>
      <c r="K44" s="94"/>
      <c r="L44" s="89"/>
      <c r="M44" s="89"/>
      <c r="N44" s="89">
        <f>I44</f>
        <v>18.72</v>
      </c>
      <c r="O44" s="89">
        <f t="shared" si="2"/>
        <v>18.72</v>
      </c>
      <c r="P44" s="92">
        <f>'Rider Rates'!$D$93</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104</v>
      </c>
      <c r="B46" s="72"/>
      <c r="C46" s="72"/>
      <c r="D46" s="113">
        <f>$N$23</f>
        <v>9.4</v>
      </c>
      <c r="E46" s="97" t="s">
        <v>92</v>
      </c>
      <c r="F46" s="84" t="s">
        <v>80</v>
      </c>
      <c r="G46" s="120"/>
      <c r="H46" s="85"/>
      <c r="I46" s="119">
        <f>'Rider Rates'!$B$107</f>
        <v>0.24140039999999999</v>
      </c>
      <c r="J46" s="119">
        <f t="shared" si="0"/>
        <v>0.24140039999999999</v>
      </c>
      <c r="K46" s="94"/>
      <c r="L46" s="89"/>
      <c r="M46" s="89"/>
      <c r="N46" s="89">
        <f>ROUND(D46*I46,2)</f>
        <v>2.27</v>
      </c>
      <c r="O46" s="89">
        <f t="shared" si="2"/>
        <v>2.27</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130" t="s">
        <v>112</v>
      </c>
      <c r="B55" s="69"/>
      <c r="C55" s="69"/>
      <c r="D55" s="131"/>
      <c r="E55" s="132"/>
      <c r="F55" s="133"/>
      <c r="G55" s="133"/>
      <c r="H55" s="133"/>
      <c r="I55" s="133"/>
      <c r="J55" s="133"/>
      <c r="K55" s="134"/>
      <c r="L55" s="105">
        <f>SUM(L27:L54)</f>
        <v>0</v>
      </c>
      <c r="M55" s="105">
        <f>SUM(M27:M54)</f>
        <v>0</v>
      </c>
      <c r="N55" s="105">
        <f>SUM(N27:N54)</f>
        <v>26.639999999999997</v>
      </c>
      <c r="O55" s="105">
        <f>SUM(O27:O54)</f>
        <v>26.639999999999997</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138" t="s">
        <v>113</v>
      </c>
      <c r="B57" s="106"/>
      <c r="C57" s="106"/>
      <c r="D57" s="106"/>
      <c r="E57" s="106"/>
      <c r="F57" s="106"/>
      <c r="G57" s="106"/>
      <c r="H57" s="106"/>
      <c r="I57" s="106"/>
      <c r="J57" s="106"/>
      <c r="K57" s="106"/>
      <c r="L57" s="139">
        <f>L23+L55</f>
        <v>0</v>
      </c>
      <c r="M57" s="139">
        <f>M23+M55</f>
        <v>0</v>
      </c>
      <c r="N57" s="139">
        <f>N23+N55</f>
        <v>36.04</v>
      </c>
      <c r="O57" s="140">
        <f>O23+O55</f>
        <v>36.04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102" t="s">
        <v>114</v>
      </c>
      <c r="B60" s="72"/>
      <c r="C60" s="72"/>
      <c r="D60" s="72"/>
      <c r="E60" s="72"/>
      <c r="F60" s="72"/>
      <c r="G60" s="72"/>
      <c r="H60" s="72"/>
      <c r="I60" s="72"/>
      <c r="J60" s="72"/>
      <c r="K60" s="72"/>
      <c r="L60" s="72"/>
      <c r="M60" s="72"/>
      <c r="N60" s="72"/>
      <c r="O60" s="95">
        <f>O21+O55</f>
        <v>36.04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5">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5">
      <c r="A62" s="69" t="s">
        <v>115</v>
      </c>
      <c r="B62" s="72"/>
      <c r="C62" s="72"/>
      <c r="D62" s="72"/>
      <c r="E62" s="72"/>
      <c r="F62" s="72"/>
      <c r="G62" s="72"/>
      <c r="H62" s="72"/>
      <c r="I62" s="72"/>
      <c r="J62" s="72"/>
      <c r="K62" s="72"/>
      <c r="L62" s="72"/>
      <c r="M62" s="72"/>
      <c r="N62" s="72"/>
      <c r="O62" s="141">
        <f>IF($D$17&lt;0,O57,IF(O57&gt;O60,O57,O60))</f>
        <v>36.04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5">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5">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5">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45720</xdr:rowOff>
                  </from>
                  <to>
                    <xdr:col>15</xdr:col>
                    <xdr:colOff>541020</xdr:colOff>
                    <xdr:row>73</xdr:row>
                    <xdr:rowOff>106680</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topLeftCell="A20" zoomScale="80" zoomScaleNormal="80" workbookViewId="0">
      <selection activeCell="D39" sqref="D39"/>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453" t="s">
        <v>50</v>
      </c>
      <c r="B1" s="453"/>
      <c r="C1" s="453"/>
      <c r="D1" s="453"/>
      <c r="E1" s="453"/>
      <c r="F1" s="453"/>
      <c r="G1" s="453"/>
      <c r="H1" s="453"/>
      <c r="I1" s="453"/>
      <c r="J1" s="453"/>
      <c r="K1" s="453"/>
      <c r="L1" s="453"/>
      <c r="M1" s="453"/>
      <c r="N1" s="453"/>
      <c r="O1" s="453"/>
      <c r="P1" s="453"/>
    </row>
    <row r="2" spans="1:256" ht="21" x14ac:dyDescent="0.4">
      <c r="A2" s="437" t="s">
        <v>138</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c r="DS2" s="437"/>
      <c r="DT2" s="437"/>
      <c r="DU2" s="437"/>
      <c r="DV2" s="437"/>
      <c r="DW2" s="437"/>
      <c r="DX2" s="437"/>
      <c r="DY2" s="437"/>
      <c r="DZ2" s="437"/>
      <c r="EA2" s="437"/>
      <c r="EB2" s="437"/>
      <c r="EC2" s="437"/>
      <c r="ED2" s="437"/>
      <c r="EE2" s="437"/>
      <c r="EF2" s="437"/>
      <c r="EG2" s="437"/>
      <c r="EH2" s="437"/>
      <c r="EI2" s="437"/>
      <c r="EJ2" s="437"/>
      <c r="EK2" s="437"/>
      <c r="EL2" s="437"/>
      <c r="EM2" s="437"/>
      <c r="EN2" s="437"/>
      <c r="EO2" s="437"/>
      <c r="EP2" s="437"/>
      <c r="EQ2" s="437"/>
      <c r="ER2" s="437"/>
      <c r="ES2" s="437"/>
      <c r="ET2" s="437"/>
      <c r="EU2" s="437"/>
      <c r="EV2" s="437"/>
      <c r="EW2" s="437"/>
      <c r="EX2" s="437"/>
      <c r="EY2" s="437"/>
      <c r="EZ2" s="437"/>
      <c r="FA2" s="437"/>
      <c r="FB2" s="437"/>
      <c r="FC2" s="437"/>
      <c r="FD2" s="437"/>
      <c r="FE2" s="437"/>
      <c r="FF2" s="437"/>
      <c r="FG2" s="437"/>
      <c r="FH2" s="437"/>
      <c r="FI2" s="437"/>
      <c r="FJ2" s="437"/>
      <c r="FK2" s="437"/>
      <c r="FL2" s="437"/>
      <c r="FM2" s="437"/>
      <c r="FN2" s="437"/>
      <c r="FO2" s="437"/>
      <c r="FP2" s="437"/>
      <c r="FQ2" s="437"/>
      <c r="FR2" s="437"/>
      <c r="FS2" s="437"/>
      <c r="FT2" s="437"/>
      <c r="FU2" s="437"/>
      <c r="FV2" s="437"/>
      <c r="FW2" s="437"/>
      <c r="FX2" s="437"/>
      <c r="FY2" s="437"/>
      <c r="FZ2" s="437"/>
      <c r="GA2" s="437"/>
      <c r="GB2" s="437"/>
      <c r="GC2" s="437"/>
      <c r="GD2" s="437"/>
      <c r="GE2" s="437"/>
      <c r="GF2" s="437"/>
      <c r="GG2" s="437"/>
      <c r="GH2" s="437"/>
      <c r="GI2" s="437"/>
      <c r="GJ2" s="437"/>
      <c r="GK2" s="437"/>
      <c r="GL2" s="437"/>
      <c r="GM2" s="437"/>
      <c r="GN2" s="437"/>
      <c r="GO2" s="437"/>
      <c r="GP2" s="437"/>
      <c r="GQ2" s="437"/>
      <c r="GR2" s="437"/>
      <c r="GS2" s="437"/>
      <c r="GT2" s="437"/>
      <c r="GU2" s="437"/>
      <c r="GV2" s="437"/>
      <c r="GW2" s="437"/>
      <c r="GX2" s="437"/>
      <c r="GY2" s="437"/>
      <c r="GZ2" s="437"/>
      <c r="HA2" s="437"/>
      <c r="HB2" s="437"/>
      <c r="HC2" s="437"/>
      <c r="HD2" s="437"/>
      <c r="HE2" s="437"/>
      <c r="HF2" s="437"/>
      <c r="HG2" s="437"/>
      <c r="HH2" s="437"/>
      <c r="HI2" s="437"/>
      <c r="HJ2" s="437"/>
      <c r="HK2" s="437"/>
      <c r="HL2" s="437"/>
      <c r="HM2" s="437"/>
      <c r="HN2" s="437"/>
      <c r="HO2" s="437"/>
      <c r="HP2" s="437"/>
      <c r="HQ2" s="437"/>
      <c r="HR2" s="437"/>
      <c r="HS2" s="437"/>
      <c r="HT2" s="437"/>
      <c r="HU2" s="437"/>
      <c r="HV2" s="437"/>
      <c r="HW2" s="437"/>
      <c r="HX2" s="437"/>
      <c r="HY2" s="437"/>
      <c r="HZ2" s="437"/>
      <c r="IA2" s="437"/>
      <c r="IB2" s="437"/>
      <c r="IC2" s="437"/>
      <c r="ID2" s="437"/>
      <c r="IE2" s="437"/>
      <c r="IF2" s="437"/>
      <c r="IG2" s="437"/>
      <c r="IH2" s="437"/>
      <c r="II2" s="437"/>
      <c r="IJ2" s="437"/>
      <c r="IK2" s="437"/>
      <c r="IL2" s="437"/>
      <c r="IM2" s="437"/>
      <c r="IN2" s="437"/>
      <c r="IO2" s="437"/>
      <c r="IP2" s="437"/>
      <c r="IQ2" s="437"/>
      <c r="IR2" s="437"/>
      <c r="IS2" s="437"/>
      <c r="IT2" s="437"/>
      <c r="IU2" s="437"/>
      <c r="IV2" s="437"/>
    </row>
    <row r="3" spans="1:256" ht="17.399999999999999" x14ac:dyDescent="0.3">
      <c r="A3" s="454" t="s">
        <v>179</v>
      </c>
      <c r="B3" s="454"/>
      <c r="C3" s="454"/>
      <c r="D3" s="454"/>
      <c r="E3" s="454"/>
      <c r="F3" s="454"/>
      <c r="G3" s="454"/>
      <c r="H3" s="454"/>
      <c r="I3" s="454"/>
      <c r="J3" s="454"/>
      <c r="K3" s="454"/>
      <c r="L3" s="454"/>
      <c r="M3" s="454"/>
      <c r="N3" s="454"/>
      <c r="O3" s="454"/>
      <c r="P3" s="454"/>
    </row>
    <row r="4" spans="1:256"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256" ht="15" x14ac:dyDescent="0.25">
      <c r="A5" s="55"/>
      <c r="B5" s="55"/>
      <c r="C5" s="55"/>
      <c r="D5" s="55"/>
      <c r="E5" s="55"/>
      <c r="F5" s="55"/>
      <c r="G5" s="55"/>
      <c r="H5" s="55"/>
      <c r="I5" s="55"/>
      <c r="J5" s="55"/>
      <c r="K5" s="55"/>
    </row>
    <row r="6" spans="1:256" x14ac:dyDescent="0.25">
      <c r="A6" s="56">
        <f ca="1">TODAY()</f>
        <v>45744</v>
      </c>
      <c r="B6" s="76" t="s">
        <v>180</v>
      </c>
      <c r="C6" s="56"/>
      <c r="D6" s="56"/>
      <c r="E6" s="56"/>
      <c r="F6" s="56"/>
      <c r="G6" s="56"/>
      <c r="H6" s="56"/>
      <c r="I6" s="56"/>
    </row>
    <row r="7" spans="1:256" ht="24.6" x14ac:dyDescent="0.4">
      <c r="A7" s="455"/>
      <c r="B7" s="455"/>
      <c r="C7" s="455"/>
      <c r="D7" s="455"/>
      <c r="E7" s="455"/>
      <c r="F7" s="455"/>
      <c r="G7" s="455"/>
      <c r="H7" s="455"/>
      <c r="I7" s="455"/>
      <c r="J7" s="455"/>
      <c r="K7" s="455"/>
      <c r="L7" s="455"/>
      <c r="M7" s="455"/>
      <c r="N7" s="455"/>
      <c r="O7" s="455"/>
      <c r="P7" s="455"/>
    </row>
    <row r="8" spans="1:256" ht="15" x14ac:dyDescent="0.25">
      <c r="A8" s="57" t="s">
        <v>5</v>
      </c>
      <c r="B8" s="58"/>
      <c r="C8" s="59">
        <f>'Customer Info'!B7</f>
        <v>0</v>
      </c>
      <c r="I8" s="60"/>
    </row>
    <row r="9" spans="1:256" ht="15" x14ac:dyDescent="0.25">
      <c r="A9" s="61" t="s">
        <v>53</v>
      </c>
      <c r="B9" s="58"/>
      <c r="C9" s="59">
        <f>'Customer Info'!B8</f>
        <v>0</v>
      </c>
    </row>
    <row r="10" spans="1:256" x14ac:dyDescent="0.25">
      <c r="A10" s="57" t="s">
        <v>121</v>
      </c>
      <c r="B10" s="62">
        <f>'Customer Info'!B9</f>
        <v>4</v>
      </c>
      <c r="C10" s="63" t="str">
        <f>LOOKUP(B10,R10:AD10,R11:AD11)</f>
        <v>April</v>
      </c>
      <c r="D10" s="64">
        <f>'Customer Info'!C9</f>
        <v>2025</v>
      </c>
      <c r="S10">
        <v>1</v>
      </c>
      <c r="T10">
        <v>2</v>
      </c>
      <c r="U10">
        <v>3</v>
      </c>
      <c r="V10">
        <v>4</v>
      </c>
      <c r="W10">
        <v>5</v>
      </c>
      <c r="X10">
        <v>6</v>
      </c>
      <c r="Y10">
        <v>7</v>
      </c>
      <c r="Z10">
        <v>8</v>
      </c>
      <c r="AA10">
        <v>9</v>
      </c>
      <c r="AB10">
        <v>10</v>
      </c>
      <c r="AC10">
        <v>11</v>
      </c>
      <c r="AD10">
        <v>12</v>
      </c>
    </row>
    <row r="11" spans="1:256" ht="15" customHeight="1" x14ac:dyDescent="0.25">
      <c r="A11" s="448"/>
      <c r="B11" s="448"/>
      <c r="C11" s="448"/>
      <c r="D11" s="448"/>
      <c r="E11" s="448"/>
      <c r="F11" s="448"/>
      <c r="G11" s="448"/>
      <c r="H11" s="448"/>
      <c r="I11" s="44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5">
      <c r="A12" s="162" t="s">
        <v>68</v>
      </c>
      <c r="B12" s="163"/>
      <c r="C12" s="163"/>
      <c r="D12" s="163"/>
      <c r="E12" s="163"/>
      <c r="F12" s="163"/>
      <c r="G12" s="163"/>
      <c r="H12" s="163"/>
      <c r="I12" s="163"/>
      <c r="J12" s="163"/>
      <c r="K12" s="163"/>
      <c r="L12" s="163"/>
      <c r="M12" s="163"/>
      <c r="N12" s="163"/>
      <c r="O12" s="163"/>
      <c r="P12" s="163"/>
      <c r="R12" s="44" t="s">
        <v>142</v>
      </c>
      <c r="S12" s="205">
        <f>'Rider Rates'!$C$23</f>
        <v>7.0209999999999995E-2</v>
      </c>
      <c r="T12" s="205">
        <f>'Rider Rates'!$C$23</f>
        <v>7.0209999999999995E-2</v>
      </c>
      <c r="U12" s="205">
        <f>'Rider Rates'!$C$23</f>
        <v>7.0209999999999995E-2</v>
      </c>
      <c r="V12" s="205">
        <f>'Rider Rates'!$C$23</f>
        <v>7.0209999999999995E-2</v>
      </c>
      <c r="W12" s="205">
        <f>'Rider Rates'!$C$23</f>
        <v>7.0209999999999995E-2</v>
      </c>
      <c r="X12" s="205">
        <f>'Rider Rates'!$B$23</f>
        <v>7.0209999999999995E-2</v>
      </c>
      <c r="Y12" s="205">
        <f>'Rider Rates'!$B$23</f>
        <v>7.0209999999999995E-2</v>
      </c>
      <c r="Z12" s="205">
        <f>'Rider Rates'!$B$23</f>
        <v>7.0209999999999995E-2</v>
      </c>
      <c r="AA12" s="205">
        <f>'Rider Rates'!$B$23</f>
        <v>7.0209999999999995E-2</v>
      </c>
      <c r="AB12" s="205">
        <f>'Rider Rates'!$C$23</f>
        <v>7.0209999999999995E-2</v>
      </c>
      <c r="AC12" s="205">
        <f>'Rider Rates'!$C$23</f>
        <v>7.0209999999999995E-2</v>
      </c>
      <c r="AD12" s="205">
        <f>'Rider Rates'!$C$23</f>
        <v>7.0209999999999995E-2</v>
      </c>
    </row>
    <row r="13" spans="1:256" x14ac:dyDescent="0.25">
      <c r="C13" s="68" t="s">
        <v>181</v>
      </c>
      <c r="D13" s="68" t="s">
        <v>182</v>
      </c>
    </row>
    <row r="14" spans="1:256" x14ac:dyDescent="0.25">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5">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5">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5">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5">
      <c r="A18" s="158" t="s">
        <v>2</v>
      </c>
      <c r="B18" s="158"/>
      <c r="C18" s="210" t="s">
        <v>2</v>
      </c>
      <c r="D18" s="457" t="s">
        <v>2</v>
      </c>
      <c r="E18" s="457"/>
      <c r="F18" s="457"/>
      <c r="G18" s="457"/>
      <c r="H18" s="457"/>
      <c r="K18" s="158"/>
      <c r="L18" s="158"/>
      <c r="M18" s="158"/>
      <c r="N18" s="158"/>
      <c r="O18" s="188"/>
    </row>
    <row r="19" spans="1:30" x14ac:dyDescent="0.25">
      <c r="A19" s="158" t="s">
        <v>2</v>
      </c>
      <c r="B19" s="158"/>
      <c r="C19" s="210" t="s">
        <v>2</v>
      </c>
      <c r="D19" s="457" t="s">
        <v>2</v>
      </c>
      <c r="E19" s="457"/>
      <c r="F19" s="457"/>
      <c r="G19" s="457"/>
      <c r="H19" s="457"/>
      <c r="I19" s="57"/>
      <c r="J19" s="57"/>
      <c r="K19" s="158"/>
      <c r="L19" s="158"/>
      <c r="M19" s="158"/>
      <c r="N19" s="158"/>
      <c r="O19" s="188"/>
    </row>
    <row r="20" spans="1:30" x14ac:dyDescent="0.25">
      <c r="A20" s="158"/>
      <c r="B20" s="158"/>
      <c r="C20" s="160"/>
      <c r="D20" s="160"/>
      <c r="E20" s="160"/>
      <c r="F20" s="160"/>
      <c r="G20" s="57"/>
      <c r="H20" s="57"/>
      <c r="I20" s="57"/>
      <c r="J20" s="57"/>
      <c r="K20" s="158"/>
      <c r="L20" s="158"/>
      <c r="M20" s="158"/>
      <c r="N20" s="158"/>
      <c r="O20" s="158"/>
    </row>
    <row r="21" spans="1:30" x14ac:dyDescent="0.25">
      <c r="A21" s="162" t="s">
        <v>70</v>
      </c>
      <c r="B21" s="163"/>
      <c r="C21" s="163"/>
      <c r="D21" s="163"/>
      <c r="E21" s="163"/>
      <c r="F21" s="163"/>
      <c r="G21" s="449" t="s">
        <v>71</v>
      </c>
      <c r="H21" s="450"/>
      <c r="I21" s="450"/>
      <c r="J21" s="451"/>
      <c r="K21" s="163"/>
      <c r="L21" s="452" t="s">
        <v>72</v>
      </c>
      <c r="M21" s="452"/>
      <c r="N21" s="452"/>
      <c r="O21" s="452"/>
    </row>
    <row r="22" spans="1:30" x14ac:dyDescent="0.25">
      <c r="G22" s="164" t="s">
        <v>73</v>
      </c>
      <c r="H22" s="164" t="s">
        <v>74</v>
      </c>
      <c r="I22" s="164" t="s">
        <v>75</v>
      </c>
      <c r="J22" s="118" t="s">
        <v>76</v>
      </c>
      <c r="L22" s="165" t="s">
        <v>73</v>
      </c>
      <c r="M22" s="165" t="s">
        <v>74</v>
      </c>
      <c r="N22" s="165" t="s">
        <v>75</v>
      </c>
      <c r="O22" s="165" t="s">
        <v>76</v>
      </c>
      <c r="P22" s="166" t="s">
        <v>77</v>
      </c>
    </row>
    <row r="23" spans="1:30" x14ac:dyDescent="0.25">
      <c r="A23" t="s">
        <v>78</v>
      </c>
      <c r="G23" s="189"/>
      <c r="H23" s="189"/>
      <c r="I23" s="189">
        <v>9.4</v>
      </c>
      <c r="J23" s="189">
        <f>SUM(G23:I23)</f>
        <v>9.4</v>
      </c>
      <c r="L23" s="190"/>
      <c r="M23" s="190"/>
      <c r="N23" s="190">
        <f>I23</f>
        <v>9.4</v>
      </c>
      <c r="O23" s="128">
        <f>SUM(L23:N23)</f>
        <v>9.4</v>
      </c>
      <c r="P23" s="92">
        <v>44531</v>
      </c>
    </row>
    <row r="24" spans="1:30" x14ac:dyDescent="0.25">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5">
      <c r="A25" s="144" t="s">
        <v>82</v>
      </c>
      <c r="B25" s="144"/>
      <c r="C25" s="144"/>
      <c r="D25" s="170"/>
      <c r="E25" s="170"/>
      <c r="F25" s="144"/>
      <c r="G25" s="144"/>
      <c r="H25" s="144"/>
      <c r="I25" s="144"/>
      <c r="J25" s="144"/>
      <c r="K25" s="172"/>
      <c r="L25" s="171"/>
      <c r="M25" s="171"/>
      <c r="N25" s="171">
        <f>SUM(N23:N24)</f>
        <v>9.4</v>
      </c>
      <c r="O25" s="171">
        <f>SUM(O23:O24)</f>
        <v>9.4</v>
      </c>
    </row>
    <row r="26" spans="1:30" x14ac:dyDescent="0.25">
      <c r="A26" s="192"/>
      <c r="B26" s="192"/>
      <c r="C26" s="193"/>
      <c r="D26" s="193"/>
      <c r="E26" s="193"/>
      <c r="F26" s="193"/>
      <c r="G26" s="194"/>
      <c r="H26" s="194"/>
      <c r="I26" s="194"/>
      <c r="J26" s="194"/>
      <c r="K26" s="192"/>
      <c r="L26" s="192"/>
      <c r="M26" s="192"/>
      <c r="N26" s="192"/>
      <c r="O26" s="192"/>
      <c r="P26" s="192"/>
    </row>
    <row r="27" spans="1:30" x14ac:dyDescent="0.25">
      <c r="A27" s="155" t="s">
        <v>83</v>
      </c>
      <c r="D27" s="4"/>
      <c r="E27" s="4"/>
      <c r="K27" s="154"/>
      <c r="L27" s="154"/>
      <c r="M27" s="154"/>
      <c r="N27" s="154"/>
      <c r="O27" s="213"/>
      <c r="P27" s="213"/>
    </row>
    <row r="28" spans="1:30" x14ac:dyDescent="0.25">
      <c r="A28" s="144"/>
      <c r="D28" s="4"/>
      <c r="E28" s="4"/>
      <c r="K28" s="154"/>
      <c r="L28" s="154"/>
      <c r="M28" s="154"/>
      <c r="N28" s="154"/>
      <c r="O28" s="213"/>
    </row>
    <row r="29" spans="1:30" x14ac:dyDescent="0.25">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5">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5">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5">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5">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5">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5">
      <c r="A35" s="76" t="s">
        <v>93</v>
      </c>
      <c r="B35" s="72"/>
      <c r="C35" s="72"/>
      <c r="D35" s="111">
        <f>'Customer Info'!$B$22+'Customer Info'!$B$23-'Customer Info'!$B$24</f>
        <v>0</v>
      </c>
      <c r="E35" s="97" t="s">
        <v>19</v>
      </c>
      <c r="F35" s="84" t="s">
        <v>80</v>
      </c>
      <c r="G35" s="100">
        <f>'Rider Rates'!B23</f>
        <v>7.0209999999999995E-2</v>
      </c>
      <c r="H35" s="100"/>
      <c r="I35" s="100"/>
      <c r="J35" s="115">
        <f>SUM(G35:H35)</f>
        <v>7.0209999999999995E-2</v>
      </c>
      <c r="K35" s="94" t="s">
        <v>85</v>
      </c>
      <c r="L35" s="89">
        <f>ROUND(D35*G35,2)</f>
        <v>0</v>
      </c>
      <c r="M35" s="89"/>
      <c r="N35" s="89"/>
      <c r="O35" s="89">
        <f t="shared" si="0"/>
        <v>0</v>
      </c>
      <c r="P35" s="92">
        <f>'Rider Rates'!$D$23</f>
        <v>45444</v>
      </c>
    </row>
    <row r="36" spans="1:221" x14ac:dyDescent="0.25">
      <c r="A36" s="72" t="s">
        <v>94</v>
      </c>
      <c r="B36" s="72"/>
      <c r="C36" s="72"/>
      <c r="D36" s="111">
        <f>'Customer Info'!$B$22+'Customer Info'!$B$23-'Customer Info'!$B$24</f>
        <v>0</v>
      </c>
      <c r="E36" s="97" t="s">
        <v>19</v>
      </c>
      <c r="F36" s="84" t="s">
        <v>80</v>
      </c>
      <c r="G36" s="100">
        <f>'Rider Rates'!B37</f>
        <v>2.65E-3</v>
      </c>
      <c r="H36" s="100"/>
      <c r="I36" s="100"/>
      <c r="J36" s="115">
        <f>SUM(G36:H36)</f>
        <v>2.65E-3</v>
      </c>
      <c r="K36" s="94" t="s">
        <v>85</v>
      </c>
      <c r="L36" s="89">
        <f>ROUND(D36*G36,2)</f>
        <v>0</v>
      </c>
      <c r="M36" s="89"/>
      <c r="N36" s="89"/>
      <c r="O36" s="89">
        <f t="shared" si="0"/>
        <v>0</v>
      </c>
      <c r="P36" s="92">
        <f>'Rider Rates'!$D$37</f>
        <v>45444</v>
      </c>
    </row>
    <row r="37" spans="1:221" x14ac:dyDescent="0.25">
      <c r="A37" s="76" t="s">
        <v>95</v>
      </c>
      <c r="B37" s="72"/>
      <c r="C37" s="72"/>
      <c r="D37" s="111">
        <f>'Customer Info'!$B$22+'Customer Info'!$B$23-'Customer Info'!$B$24</f>
        <v>0</v>
      </c>
      <c r="E37" s="97" t="s">
        <v>19</v>
      </c>
      <c r="F37" s="84" t="s">
        <v>80</v>
      </c>
      <c r="G37" s="100">
        <f>'Rider Rates'!$B$49</f>
        <v>-4.1073000000000004E-3</v>
      </c>
      <c r="H37" s="100"/>
      <c r="I37" s="100"/>
      <c r="J37" s="115">
        <f>SUM(G37:H37)</f>
        <v>-4.1073000000000004E-3</v>
      </c>
      <c r="K37" s="94" t="s">
        <v>85</v>
      </c>
      <c r="L37" s="89">
        <f>ROUND(D37*G37,2)</f>
        <v>0</v>
      </c>
      <c r="M37" s="89"/>
      <c r="N37" s="89"/>
      <c r="O37" s="89">
        <f t="shared" si="0"/>
        <v>0</v>
      </c>
      <c r="P37" s="92">
        <f>'Rider Rates'!$D$49</f>
        <v>45747</v>
      </c>
    </row>
    <row r="38" spans="1:221" x14ac:dyDescent="0.25">
      <c r="A38" s="72" t="s">
        <v>96</v>
      </c>
      <c r="B38" s="72"/>
      <c r="C38" s="72"/>
      <c r="D38" s="4">
        <f>IF($C$16&lt;0,0,IF($C$16&gt;833000,833000,$C$16))</f>
        <v>0</v>
      </c>
      <c r="E38" s="97" t="s">
        <v>19</v>
      </c>
      <c r="F38" s="84" t="s">
        <v>80</v>
      </c>
      <c r="G38" s="100"/>
      <c r="H38" s="100"/>
      <c r="I38" s="100">
        <f>'Rider Rates'!D53</f>
        <v>1.8006999999999999E-3</v>
      </c>
      <c r="J38" s="100">
        <f>SUM(G38:I38)</f>
        <v>1.8006999999999999E-3</v>
      </c>
      <c r="K38" s="94" t="s">
        <v>85</v>
      </c>
      <c r="L38" s="89"/>
      <c r="M38" s="89"/>
      <c r="N38" s="189">
        <f>D38*J38</f>
        <v>0</v>
      </c>
      <c r="O38" s="89">
        <f t="shared" si="0"/>
        <v>0</v>
      </c>
      <c r="P38" s="92">
        <f>'Rider Rates'!E53</f>
        <v>45658</v>
      </c>
    </row>
    <row r="39" spans="1:221" x14ac:dyDescent="0.25">
      <c r="A39" s="76" t="s">
        <v>97</v>
      </c>
      <c r="B39" s="72"/>
      <c r="C39" s="72"/>
      <c r="D39" s="4">
        <f>IF($C$16&lt;0,0,$C$16)</f>
        <v>0</v>
      </c>
      <c r="E39" s="97" t="s">
        <v>19</v>
      </c>
      <c r="F39" s="84" t="s">
        <v>80</v>
      </c>
      <c r="G39" s="100"/>
      <c r="H39" s="100">
        <f>'Rider Rates'!G57</f>
        <v>1.9706999999999999E-2</v>
      </c>
      <c r="I39" s="100"/>
      <c r="J39" s="100">
        <f>SUM(G39:I39)</f>
        <v>1.9706999999999999E-2</v>
      </c>
      <c r="K39" s="94" t="s">
        <v>85</v>
      </c>
      <c r="L39" s="89"/>
      <c r="M39" s="89">
        <f>ROUND(D39*H39,2)</f>
        <v>0</v>
      </c>
      <c r="N39" s="116"/>
      <c r="O39" s="89">
        <f t="shared" si="0"/>
        <v>0</v>
      </c>
      <c r="P39" s="92">
        <f>'Rider Rates'!H57</f>
        <v>45747</v>
      </c>
    </row>
    <row r="40" spans="1:221" x14ac:dyDescent="0.25">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5">
      <c r="A41" s="76" t="s">
        <v>100</v>
      </c>
      <c r="B41" s="72"/>
      <c r="C41" s="72"/>
      <c r="D41" s="217">
        <f>$N$25</f>
        <v>9.4</v>
      </c>
      <c r="E41" s="97" t="s">
        <v>92</v>
      </c>
      <c r="F41" s="84" t="s">
        <v>80</v>
      </c>
      <c r="G41" s="117"/>
      <c r="H41" s="118"/>
      <c r="I41" s="119">
        <f>'Rider Rates'!$B$87</f>
        <v>1.9512100000000001E-2</v>
      </c>
      <c r="J41" s="119">
        <f>SUM(H41:I41)</f>
        <v>1.9512100000000001E-2</v>
      </c>
      <c r="K41" s="94"/>
      <c r="L41" s="89"/>
      <c r="M41" s="89"/>
      <c r="N41" s="89">
        <f>ROUND(N$25*I41,2)</f>
        <v>0.18</v>
      </c>
      <c r="O41" s="128">
        <f t="shared" si="0"/>
        <v>0.18</v>
      </c>
      <c r="P41" s="92">
        <f>'Rider Rates'!$D$87</f>
        <v>45747</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5">
      <c r="A42" s="76" t="s">
        <v>101</v>
      </c>
      <c r="B42" s="72"/>
      <c r="C42" s="72"/>
      <c r="D42" s="217">
        <f>$N$25</f>
        <v>9.4</v>
      </c>
      <c r="E42" s="97" t="s">
        <v>92</v>
      </c>
      <c r="F42" s="84" t="s">
        <v>80</v>
      </c>
      <c r="G42" s="120"/>
      <c r="H42" s="85"/>
      <c r="I42" s="119">
        <f>'Rider Rates'!$B$89</f>
        <v>6.6985699999999995E-2</v>
      </c>
      <c r="J42" s="119">
        <f>SUM(H42:I42)</f>
        <v>6.6985699999999995E-2</v>
      </c>
      <c r="K42" s="94"/>
      <c r="L42" s="89"/>
      <c r="M42" s="89"/>
      <c r="N42" s="89">
        <f>ROUND(N$25*I42,2)</f>
        <v>0.63</v>
      </c>
      <c r="O42" s="128">
        <f t="shared" si="0"/>
        <v>0.63</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5">
      <c r="A43" s="76" t="s">
        <v>102</v>
      </c>
      <c r="B43" s="72"/>
      <c r="C43" s="72"/>
      <c r="D43" s="113"/>
      <c r="E43" s="97" t="s">
        <v>55</v>
      </c>
      <c r="F43" s="84"/>
      <c r="G43" s="120"/>
      <c r="H43" s="85"/>
      <c r="I43" s="121">
        <f>'Rider Rates'!$B$93</f>
        <v>18.72</v>
      </c>
      <c r="J43" s="121">
        <f>SUM(G43:I43)</f>
        <v>18.72</v>
      </c>
      <c r="K43" s="94"/>
      <c r="L43" s="89"/>
      <c r="M43" s="89"/>
      <c r="N43" s="89">
        <f>I43</f>
        <v>18.72</v>
      </c>
      <c r="O43" s="89">
        <f>SUM(L43:N43)</f>
        <v>18.72</v>
      </c>
      <c r="P43" s="92">
        <f>'Rider Rates'!$D$93</f>
        <v>45747</v>
      </c>
    </row>
    <row r="44" spans="1:221" x14ac:dyDescent="0.25">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104</v>
      </c>
      <c r="B46" s="72"/>
      <c r="C46" s="72"/>
      <c r="D46" s="217">
        <f>$N$25</f>
        <v>9.4</v>
      </c>
      <c r="E46" s="97" t="s">
        <v>92</v>
      </c>
      <c r="F46" s="84" t="s">
        <v>80</v>
      </c>
      <c r="G46" s="120"/>
      <c r="H46" s="85"/>
      <c r="I46" s="119">
        <f>'Rider Rates'!$B$107</f>
        <v>0.24140039999999999</v>
      </c>
      <c r="J46" s="119">
        <f>SUM(H46:I46)</f>
        <v>0.24140039999999999</v>
      </c>
      <c r="K46" s="94"/>
      <c r="L46" s="89"/>
      <c r="M46" s="89"/>
      <c r="N46" s="89">
        <f>ROUND(N$25*I46,2)</f>
        <v>2.27</v>
      </c>
      <c r="O46" s="89">
        <f t="shared" si="0"/>
        <v>2.27</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2" t="s">
        <v>166</v>
      </c>
      <c r="B50" s="72"/>
      <c r="C50" s="72"/>
      <c r="D50" s="111">
        <f>IF(C16&lt;0,0,IF(C16&gt;833000,833000,C16))</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 t="shared" si="1"/>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130" t="s">
        <v>112</v>
      </c>
      <c r="B55" s="69"/>
      <c r="C55" s="69"/>
      <c r="D55" s="131"/>
      <c r="E55" s="132"/>
      <c r="F55" s="133"/>
      <c r="G55" s="133"/>
      <c r="H55" s="133"/>
      <c r="I55" s="133"/>
      <c r="J55" s="133"/>
      <c r="K55" s="134"/>
      <c r="L55" s="105">
        <f>SUM(L29:L54)</f>
        <v>0</v>
      </c>
      <c r="M55" s="105">
        <f>SUM(M29:M54)</f>
        <v>0</v>
      </c>
      <c r="N55" s="105">
        <f>SUM(N29:N54)</f>
        <v>26.639999999999997</v>
      </c>
      <c r="O55" s="105">
        <f>SUM(O29:O54)</f>
        <v>26.639999999999997</v>
      </c>
      <c r="P55" s="135"/>
    </row>
    <row r="56" spans="1:221" x14ac:dyDescent="0.25">
      <c r="A56" s="144"/>
      <c r="D56" s="4"/>
      <c r="E56" s="152"/>
      <c r="F56" s="1"/>
      <c r="G56" s="218"/>
      <c r="H56" s="218"/>
      <c r="I56" s="218"/>
      <c r="J56" s="218"/>
      <c r="K56" s="154"/>
      <c r="L56" s="154"/>
      <c r="M56" s="154"/>
      <c r="N56" s="154"/>
      <c r="O56" s="213"/>
      <c r="P56" s="154"/>
    </row>
    <row r="57" spans="1:221" x14ac:dyDescent="0.25">
      <c r="A57" s="204" t="s">
        <v>178</v>
      </c>
      <c r="B57" s="186"/>
      <c r="C57" s="186"/>
      <c r="D57" s="186"/>
      <c r="E57" s="186"/>
      <c r="F57" s="186"/>
      <c r="G57" s="186"/>
      <c r="H57" s="186"/>
      <c r="I57" s="186"/>
      <c r="J57" s="186"/>
      <c r="K57" s="186"/>
      <c r="L57" s="219">
        <f>L25+L55</f>
        <v>0</v>
      </c>
      <c r="M57" s="219">
        <f>M25+M55</f>
        <v>0</v>
      </c>
      <c r="N57" s="219">
        <f>N25+N55</f>
        <v>36.04</v>
      </c>
      <c r="O57" s="219">
        <f>O25+O55</f>
        <v>36.04</v>
      </c>
      <c r="P57" s="219"/>
    </row>
    <row r="58" spans="1:221" x14ac:dyDescent="0.25">
      <c r="A58" s="144"/>
      <c r="B58" s="144"/>
      <c r="C58" s="144"/>
      <c r="D58" s="144"/>
      <c r="E58" s="144"/>
      <c r="F58" s="144"/>
      <c r="G58" s="144"/>
      <c r="H58" s="144"/>
      <c r="I58" s="144"/>
      <c r="J58" s="144"/>
      <c r="K58" s="144"/>
      <c r="L58" s="144"/>
      <c r="M58" s="144"/>
      <c r="N58" s="144"/>
      <c r="O58" s="171"/>
      <c r="P58" s="171"/>
    </row>
    <row r="59" spans="1:221" x14ac:dyDescent="0.25">
      <c r="A59" s="144" t="s">
        <v>191</v>
      </c>
      <c r="B59" s="144"/>
      <c r="C59" s="144"/>
      <c r="D59" s="144"/>
      <c r="E59" s="144"/>
      <c r="F59" s="144"/>
      <c r="G59" s="144"/>
      <c r="H59" s="144"/>
      <c r="I59" s="144"/>
      <c r="J59" s="144"/>
      <c r="K59" s="144"/>
      <c r="L59" s="144"/>
      <c r="M59" s="144"/>
      <c r="N59" s="144"/>
      <c r="O59" s="171">
        <f>O23+O55</f>
        <v>36.04</v>
      </c>
      <c r="P59" s="92">
        <v>40967</v>
      </c>
    </row>
    <row r="60" spans="1:221" x14ac:dyDescent="0.25">
      <c r="A60" s="144"/>
      <c r="B60" s="144"/>
      <c r="C60" s="144"/>
      <c r="D60" s="144"/>
      <c r="E60" s="144"/>
      <c r="F60" s="144"/>
      <c r="G60" s="220"/>
      <c r="H60" s="220"/>
      <c r="I60" s="220"/>
      <c r="J60" s="220"/>
      <c r="K60" s="154"/>
      <c r="L60" s="154"/>
      <c r="M60" s="154"/>
      <c r="N60" s="154"/>
      <c r="O60" s="171"/>
    </row>
    <row r="61" spans="1:221" x14ac:dyDescent="0.25">
      <c r="A61" s="155" t="s">
        <v>115</v>
      </c>
      <c r="B61" s="144"/>
      <c r="C61" s="144"/>
      <c r="D61" s="144"/>
      <c r="E61" s="144"/>
      <c r="F61" s="144"/>
      <c r="G61" s="220"/>
      <c r="H61" s="220"/>
      <c r="I61" s="220"/>
      <c r="J61" s="220"/>
      <c r="K61" s="154"/>
      <c r="L61" s="154"/>
      <c r="M61" s="154"/>
      <c r="N61" s="154"/>
      <c r="O61" s="142">
        <f>MAX($O$57,$O$59)</f>
        <v>36.04</v>
      </c>
    </row>
    <row r="62" spans="1:221" x14ac:dyDescent="0.25">
      <c r="A62" s="144"/>
      <c r="B62" s="144"/>
      <c r="C62" s="144"/>
      <c r="D62" s="144"/>
      <c r="E62" s="144"/>
      <c r="F62" s="144"/>
      <c r="G62" s="220"/>
      <c r="H62" s="220"/>
      <c r="I62" s="220"/>
      <c r="J62" s="220"/>
      <c r="K62" s="154"/>
      <c r="L62" s="154"/>
      <c r="M62" s="154"/>
      <c r="N62" s="154"/>
      <c r="O62" s="171"/>
    </row>
    <row r="63" spans="1:221" x14ac:dyDescent="0.25">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5">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5">
      <c r="A65" s="144"/>
      <c r="B65" s="144"/>
      <c r="C65" s="144"/>
      <c r="D65" s="144"/>
      <c r="E65" s="144"/>
      <c r="F65" s="144"/>
      <c r="G65" s="153"/>
      <c r="H65" s="220"/>
      <c r="I65" s="153"/>
      <c r="J65" s="220"/>
      <c r="K65" s="154"/>
      <c r="L65" s="154"/>
      <c r="M65" s="154"/>
      <c r="N65" s="154"/>
      <c r="O65" s="223"/>
      <c r="P65" s="144"/>
    </row>
    <row r="66" spans="1:16" ht="20.25" customHeight="1" x14ac:dyDescent="0.4">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5">
      <c r="A67" s="144"/>
      <c r="B67" s="144"/>
      <c r="C67" s="144"/>
      <c r="D67" s="174"/>
      <c r="E67" s="44"/>
      <c r="F67" s="1"/>
      <c r="G67" s="226"/>
      <c r="H67" s="226"/>
      <c r="I67" s="227"/>
      <c r="J67" s="226"/>
      <c r="K67" s="144"/>
      <c r="L67" s="144"/>
      <c r="M67" s="144"/>
      <c r="N67" s="144"/>
      <c r="O67" s="171"/>
    </row>
    <row r="68" spans="1:16" x14ac:dyDescent="0.25">
      <c r="A68" s="144"/>
      <c r="B68" s="144"/>
      <c r="C68" s="144"/>
      <c r="D68" s="174"/>
      <c r="E68" s="44"/>
      <c r="F68" s="1"/>
      <c r="G68" s="226"/>
      <c r="H68" s="226"/>
      <c r="I68" s="226"/>
      <c r="J68" s="226"/>
      <c r="K68" s="144"/>
      <c r="L68" s="144"/>
      <c r="M68" s="144"/>
      <c r="N68" s="144"/>
      <c r="O68" s="171"/>
    </row>
    <row r="69" spans="1:16" x14ac:dyDescent="0.25">
      <c r="A69" s="155"/>
      <c r="B69" s="144"/>
      <c r="C69" s="144"/>
      <c r="D69" s="144"/>
      <c r="E69" s="144"/>
      <c r="F69" s="144"/>
      <c r="G69" s="144"/>
      <c r="H69" s="144"/>
      <c r="J69" s="144"/>
      <c r="K69" s="144"/>
      <c r="L69" s="171"/>
      <c r="M69" s="171"/>
      <c r="N69" s="171"/>
      <c r="O69" s="142"/>
    </row>
    <row r="70" spans="1:16" x14ac:dyDescent="0.25">
      <c r="B70" s="144"/>
      <c r="C70" s="144"/>
      <c r="D70" s="144"/>
      <c r="E70" s="144"/>
      <c r="F70" s="144"/>
      <c r="G70" s="153"/>
      <c r="H70" s="144"/>
      <c r="I70" s="144"/>
      <c r="J70" s="144"/>
      <c r="K70" s="144"/>
      <c r="L70" s="228"/>
      <c r="M70" s="228"/>
      <c r="N70" s="228"/>
      <c r="O70" s="223"/>
      <c r="P70" s="144"/>
    </row>
    <row r="71" spans="1:16" x14ac:dyDescent="0.25">
      <c r="G71" s="64"/>
      <c r="H71" s="148"/>
      <c r="I71" s="64"/>
      <c r="J71" s="148"/>
      <c r="K71" s="148"/>
      <c r="L71" s="149"/>
      <c r="M71" s="149"/>
      <c r="N71" s="149"/>
      <c r="O71" s="150"/>
      <c r="P71" s="59"/>
    </row>
    <row r="73" spans="1:16" x14ac:dyDescent="0.25">
      <c r="A73" s="436"/>
    </row>
    <row r="74" spans="1:16" x14ac:dyDescent="0.25">
      <c r="A74" s="436"/>
    </row>
    <row r="75" spans="1:16" x14ac:dyDescent="0.25">
      <c r="A75" s="436"/>
    </row>
    <row r="76" spans="1:16" x14ac:dyDescent="0.25">
      <c r="A76" s="436"/>
    </row>
    <row r="77" spans="1:16" x14ac:dyDescent="0.25">
      <c r="A77" s="436"/>
    </row>
    <row r="78" spans="1:16" x14ac:dyDescent="0.25">
      <c r="A78" s="436"/>
    </row>
    <row r="79" spans="1:16" x14ac:dyDescent="0.25">
      <c r="A79" s="436"/>
    </row>
    <row r="80" spans="1:1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sheetData>
  <sheetProtection algorithmName="SHA-512" hashValue="0DvKrui2UyZy/atFxMg9R/YBv/ex4P2P8HR2Sl7d/WzHD6K9DDj8Pbs2yYCQBuIkVujnjWpjZ5/gkOayb8W22g==" saltValue="a4SxYSPEvs6dIud9eSBUX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274320</xdr:colOff>
                    <xdr:row>81</xdr:row>
                    <xdr:rowOff>45720</xdr:rowOff>
                  </from>
                  <to>
                    <xdr:col>16</xdr:col>
                    <xdr:colOff>30480</xdr:colOff>
                    <xdr:row>82</xdr:row>
                    <xdr:rowOff>83820</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topLeftCell="A19" zoomScale="80" zoomScaleNormal="80" workbookViewId="0">
      <selection activeCell="D39" sqref="D39"/>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53" t="s">
        <v>50</v>
      </c>
      <c r="B1" s="453"/>
      <c r="C1" s="453"/>
      <c r="D1" s="453"/>
      <c r="E1" s="453"/>
      <c r="F1" s="453"/>
      <c r="G1" s="453"/>
      <c r="H1" s="453"/>
      <c r="I1" s="453"/>
      <c r="J1" s="453"/>
      <c r="K1" s="453"/>
      <c r="L1" s="453"/>
      <c r="M1" s="453"/>
      <c r="N1" s="453"/>
      <c r="O1" s="453"/>
      <c r="P1" s="453"/>
    </row>
    <row r="2" spans="1:256" ht="21" x14ac:dyDescent="0.4">
      <c r="A2" s="437" t="s">
        <v>138</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c r="DS2" s="437"/>
      <c r="DT2" s="437"/>
      <c r="DU2" s="437"/>
      <c r="DV2" s="437"/>
      <c r="DW2" s="437"/>
      <c r="DX2" s="437"/>
      <c r="DY2" s="437"/>
      <c r="DZ2" s="437"/>
      <c r="EA2" s="437"/>
      <c r="EB2" s="437"/>
      <c r="EC2" s="437"/>
      <c r="ED2" s="437"/>
      <c r="EE2" s="437"/>
      <c r="EF2" s="437"/>
      <c r="EG2" s="437"/>
      <c r="EH2" s="437"/>
      <c r="EI2" s="437"/>
      <c r="EJ2" s="437"/>
      <c r="EK2" s="437"/>
      <c r="EL2" s="437"/>
      <c r="EM2" s="437"/>
      <c r="EN2" s="437"/>
      <c r="EO2" s="437"/>
      <c r="EP2" s="437"/>
      <c r="EQ2" s="437"/>
      <c r="ER2" s="437"/>
      <c r="ES2" s="437"/>
      <c r="ET2" s="437"/>
      <c r="EU2" s="437"/>
      <c r="EV2" s="437"/>
      <c r="EW2" s="437"/>
      <c r="EX2" s="437"/>
      <c r="EY2" s="437"/>
      <c r="EZ2" s="437"/>
      <c r="FA2" s="437"/>
      <c r="FB2" s="437"/>
      <c r="FC2" s="437"/>
      <c r="FD2" s="437"/>
      <c r="FE2" s="437"/>
      <c r="FF2" s="437"/>
      <c r="FG2" s="437"/>
      <c r="FH2" s="437"/>
      <c r="FI2" s="437"/>
      <c r="FJ2" s="437"/>
      <c r="FK2" s="437"/>
      <c r="FL2" s="437"/>
      <c r="FM2" s="437"/>
      <c r="FN2" s="437"/>
      <c r="FO2" s="437"/>
      <c r="FP2" s="437"/>
      <c r="FQ2" s="437"/>
      <c r="FR2" s="437"/>
      <c r="FS2" s="437"/>
      <c r="FT2" s="437"/>
      <c r="FU2" s="437"/>
      <c r="FV2" s="437"/>
      <c r="FW2" s="437"/>
      <c r="FX2" s="437"/>
      <c r="FY2" s="437"/>
      <c r="FZ2" s="437"/>
      <c r="GA2" s="437"/>
      <c r="GB2" s="437"/>
      <c r="GC2" s="437"/>
      <c r="GD2" s="437"/>
      <c r="GE2" s="437"/>
      <c r="GF2" s="437"/>
      <c r="GG2" s="437"/>
      <c r="GH2" s="437"/>
      <c r="GI2" s="437"/>
      <c r="GJ2" s="437"/>
      <c r="GK2" s="437"/>
      <c r="GL2" s="437"/>
      <c r="GM2" s="437"/>
      <c r="GN2" s="437"/>
      <c r="GO2" s="437"/>
      <c r="GP2" s="437"/>
      <c r="GQ2" s="437"/>
      <c r="GR2" s="437"/>
      <c r="GS2" s="437"/>
      <c r="GT2" s="437"/>
      <c r="GU2" s="437"/>
      <c r="GV2" s="437"/>
      <c r="GW2" s="437"/>
      <c r="GX2" s="437"/>
      <c r="GY2" s="437"/>
      <c r="GZ2" s="437"/>
      <c r="HA2" s="437"/>
      <c r="HB2" s="437"/>
      <c r="HC2" s="437"/>
      <c r="HD2" s="437"/>
      <c r="HE2" s="437"/>
      <c r="HF2" s="437"/>
      <c r="HG2" s="437"/>
      <c r="HH2" s="437"/>
      <c r="HI2" s="437"/>
      <c r="HJ2" s="437"/>
      <c r="HK2" s="437"/>
      <c r="HL2" s="437"/>
      <c r="HM2" s="437"/>
      <c r="HN2" s="437"/>
      <c r="HO2" s="437"/>
      <c r="HP2" s="437"/>
      <c r="HQ2" s="437"/>
      <c r="HR2" s="437"/>
      <c r="HS2" s="437"/>
      <c r="HT2" s="437"/>
      <c r="HU2" s="437"/>
      <c r="HV2" s="437"/>
      <c r="HW2" s="437"/>
      <c r="HX2" s="437"/>
      <c r="HY2" s="437"/>
      <c r="HZ2" s="437"/>
      <c r="IA2" s="437"/>
      <c r="IB2" s="437"/>
      <c r="IC2" s="437"/>
      <c r="ID2" s="437"/>
      <c r="IE2" s="437"/>
      <c r="IF2" s="437"/>
      <c r="IG2" s="437"/>
      <c r="IH2" s="437"/>
      <c r="II2" s="437"/>
      <c r="IJ2" s="437"/>
      <c r="IK2" s="437"/>
      <c r="IL2" s="437"/>
      <c r="IM2" s="437"/>
      <c r="IN2" s="437"/>
      <c r="IO2" s="437"/>
      <c r="IP2" s="437"/>
      <c r="IQ2" s="437"/>
      <c r="IR2" s="437"/>
      <c r="IS2" s="437"/>
      <c r="IT2" s="437"/>
      <c r="IU2" s="437"/>
      <c r="IV2" s="437"/>
    </row>
    <row r="3" spans="1:256" ht="17.399999999999999" x14ac:dyDescent="0.3">
      <c r="A3" s="454" t="s">
        <v>193</v>
      </c>
      <c r="B3" s="454"/>
      <c r="C3" s="454"/>
      <c r="D3" s="454"/>
      <c r="E3" s="454"/>
      <c r="F3" s="454"/>
      <c r="G3" s="454"/>
      <c r="H3" s="454"/>
      <c r="I3" s="454"/>
      <c r="J3" s="454"/>
      <c r="K3" s="454"/>
      <c r="L3" s="454"/>
      <c r="M3" s="454"/>
      <c r="N3" s="454"/>
      <c r="O3" s="454"/>
      <c r="P3" s="454"/>
    </row>
    <row r="4" spans="1:256"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256" ht="15" x14ac:dyDescent="0.25">
      <c r="A5" s="55"/>
      <c r="B5" s="55"/>
      <c r="C5" s="55"/>
      <c r="D5" s="55"/>
      <c r="E5" s="55"/>
      <c r="F5" s="55"/>
      <c r="G5" s="55"/>
      <c r="H5" s="55"/>
      <c r="I5" s="55"/>
      <c r="J5" s="55"/>
      <c r="K5" s="55"/>
    </row>
    <row r="6" spans="1:256" x14ac:dyDescent="0.25">
      <c r="A6" s="56">
        <f ca="1">TODAY()</f>
        <v>45744</v>
      </c>
      <c r="B6" s="76" t="s">
        <v>194</v>
      </c>
      <c r="C6" s="229"/>
      <c r="D6" s="229"/>
      <c r="E6" s="229"/>
      <c r="F6" s="229"/>
      <c r="G6" s="229"/>
      <c r="H6" s="229"/>
      <c r="I6" s="229"/>
      <c r="J6" s="229"/>
      <c r="K6" s="229"/>
    </row>
    <row r="7" spans="1:256" ht="24.6" x14ac:dyDescent="0.4">
      <c r="A7" s="455"/>
      <c r="B7" s="455"/>
      <c r="C7" s="455"/>
      <c r="D7" s="455"/>
      <c r="E7" s="455"/>
      <c r="F7" s="455"/>
      <c r="G7" s="455"/>
      <c r="H7" s="455"/>
      <c r="I7" s="455"/>
      <c r="J7" s="455"/>
      <c r="K7" s="455"/>
      <c r="L7" s="455"/>
      <c r="M7" s="455"/>
      <c r="N7" s="455"/>
      <c r="O7" s="455"/>
      <c r="P7" s="455"/>
    </row>
    <row r="8" spans="1:256" ht="15" x14ac:dyDescent="0.25">
      <c r="A8" s="57" t="s">
        <v>5</v>
      </c>
      <c r="B8" s="58"/>
      <c r="C8" s="59">
        <f>'Customer Info'!B7</f>
        <v>0</v>
      </c>
      <c r="I8" s="60"/>
    </row>
    <row r="9" spans="1:256" ht="15" x14ac:dyDescent="0.25">
      <c r="A9" s="61" t="s">
        <v>53</v>
      </c>
      <c r="B9" s="58"/>
      <c r="C9" s="59">
        <f>'Customer Info'!B8</f>
        <v>0</v>
      </c>
    </row>
    <row r="10" spans="1:256" x14ac:dyDescent="0.25">
      <c r="A10" s="57" t="s">
        <v>121</v>
      </c>
      <c r="B10" s="62">
        <f>'Customer Info'!B9</f>
        <v>4</v>
      </c>
      <c r="C10" s="63" t="str">
        <f>LOOKUP(B10,R10:AD10,R11:AD11)</f>
        <v>April</v>
      </c>
      <c r="D10" s="64">
        <f>'Customer Info'!C9</f>
        <v>2025</v>
      </c>
      <c r="S10">
        <v>1</v>
      </c>
      <c r="T10">
        <v>2</v>
      </c>
      <c r="U10">
        <v>3</v>
      </c>
      <c r="V10">
        <v>4</v>
      </c>
      <c r="W10">
        <v>5</v>
      </c>
      <c r="X10">
        <v>6</v>
      </c>
      <c r="Y10">
        <v>7</v>
      </c>
      <c r="Z10">
        <v>8</v>
      </c>
      <c r="AA10">
        <v>9</v>
      </c>
      <c r="AB10">
        <v>10</v>
      </c>
      <c r="AC10">
        <v>11</v>
      </c>
      <c r="AD10">
        <v>12</v>
      </c>
    </row>
    <row r="11" spans="1:256" ht="15" customHeight="1" x14ac:dyDescent="0.25">
      <c r="A11" s="448"/>
      <c r="B11" s="448"/>
      <c r="C11" s="448"/>
      <c r="D11" s="448"/>
      <c r="E11" s="448"/>
      <c r="F11" s="448"/>
      <c r="G11" s="448"/>
      <c r="H11" s="448"/>
      <c r="I11" s="44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5">
      <c r="A12" s="162" t="s">
        <v>68</v>
      </c>
      <c r="B12" s="163"/>
      <c r="C12" s="163"/>
      <c r="D12" s="163"/>
      <c r="E12" s="163"/>
      <c r="F12" s="163"/>
      <c r="G12" s="163"/>
      <c r="H12" s="163"/>
      <c r="I12" s="163"/>
      <c r="J12" s="163"/>
      <c r="K12" s="163"/>
      <c r="L12" s="163"/>
      <c r="M12" s="163"/>
      <c r="N12" s="163"/>
      <c r="O12" s="163"/>
      <c r="P12" s="163"/>
      <c r="R12" s="44" t="s">
        <v>142</v>
      </c>
      <c r="S12" s="205">
        <f>'Rider Rates'!$C$24</f>
        <v>6.7849999999999994E-2</v>
      </c>
      <c r="T12" s="205">
        <f>'Rider Rates'!$C$24</f>
        <v>6.7849999999999994E-2</v>
      </c>
      <c r="U12" s="205">
        <f>'Rider Rates'!$C$24</f>
        <v>6.7849999999999994E-2</v>
      </c>
      <c r="V12" s="205">
        <f>'Rider Rates'!$C$24</f>
        <v>6.7849999999999994E-2</v>
      </c>
      <c r="W12" s="205">
        <f>'Rider Rates'!$C$24</f>
        <v>6.7849999999999994E-2</v>
      </c>
      <c r="X12" s="205">
        <f>'Rider Rates'!$B$24</f>
        <v>6.7849999999999994E-2</v>
      </c>
      <c r="Y12" s="205">
        <f>'Rider Rates'!$B$24</f>
        <v>6.7849999999999994E-2</v>
      </c>
      <c r="Z12" s="205">
        <f>'Rider Rates'!$B$24</f>
        <v>6.7849999999999994E-2</v>
      </c>
      <c r="AA12" s="205">
        <f>'Rider Rates'!$B$24</f>
        <v>6.7849999999999994E-2</v>
      </c>
      <c r="AB12" s="205">
        <f>'Rider Rates'!$C$24</f>
        <v>6.7849999999999994E-2</v>
      </c>
      <c r="AC12" s="205">
        <f>'Rider Rates'!$C$24</f>
        <v>6.7849999999999994E-2</v>
      </c>
      <c r="AD12" s="205">
        <f>'Rider Rates'!$C$24</f>
        <v>6.7849999999999994E-2</v>
      </c>
      <c r="AE12" s="205"/>
      <c r="AF12" s="205"/>
    </row>
    <row r="13" spans="1:256" x14ac:dyDescent="0.25">
      <c r="C13" s="68" t="s">
        <v>181</v>
      </c>
      <c r="D13" s="68" t="s">
        <v>182</v>
      </c>
    </row>
    <row r="14" spans="1:256" x14ac:dyDescent="0.25">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5">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5">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5">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5">
      <c r="A18" s="158" t="s">
        <v>2</v>
      </c>
      <c r="B18" s="158"/>
      <c r="C18" s="210" t="s">
        <v>2</v>
      </c>
      <c r="D18" s="457" t="s">
        <v>2</v>
      </c>
      <c r="E18" s="457"/>
      <c r="F18" s="457"/>
      <c r="G18" s="457"/>
      <c r="H18" s="457"/>
      <c r="K18" s="158"/>
      <c r="L18" s="158"/>
      <c r="M18" s="158"/>
      <c r="N18" s="158"/>
      <c r="O18" s="188"/>
    </row>
    <row r="19" spans="1:30" x14ac:dyDescent="0.25">
      <c r="A19" s="158" t="s">
        <v>2</v>
      </c>
      <c r="B19" s="158"/>
      <c r="C19" s="210" t="s">
        <v>2</v>
      </c>
      <c r="D19" s="457" t="s">
        <v>2</v>
      </c>
      <c r="E19" s="457"/>
      <c r="F19" s="457"/>
      <c r="G19" s="457"/>
      <c r="H19" s="457"/>
      <c r="I19" s="57"/>
      <c r="J19" s="57"/>
      <c r="K19" s="158"/>
      <c r="L19" s="158"/>
      <c r="M19" s="158"/>
      <c r="N19" s="158"/>
      <c r="O19" s="188"/>
    </row>
    <row r="20" spans="1:30" x14ac:dyDescent="0.25">
      <c r="A20" s="158"/>
      <c r="B20" s="158"/>
      <c r="C20" s="160"/>
      <c r="D20" s="160"/>
      <c r="E20" s="160"/>
      <c r="F20" s="160"/>
      <c r="G20" s="57"/>
      <c r="H20" s="57"/>
      <c r="I20" s="57"/>
      <c r="J20" s="57"/>
      <c r="K20" s="158"/>
      <c r="L20" s="158"/>
      <c r="M20" s="158"/>
      <c r="N20" s="158"/>
      <c r="O20" s="158"/>
    </row>
    <row r="21" spans="1:30" x14ac:dyDescent="0.25">
      <c r="A21" s="162" t="s">
        <v>70</v>
      </c>
      <c r="B21" s="163"/>
      <c r="C21" s="163"/>
      <c r="D21" s="163"/>
      <c r="E21" s="163"/>
      <c r="F21" s="163"/>
      <c r="G21" s="449" t="s">
        <v>71</v>
      </c>
      <c r="H21" s="450"/>
      <c r="I21" s="450"/>
      <c r="J21" s="451"/>
      <c r="K21" s="163"/>
      <c r="L21" s="452" t="s">
        <v>72</v>
      </c>
      <c r="M21" s="452"/>
      <c r="N21" s="452"/>
      <c r="O21" s="452"/>
    </row>
    <row r="22" spans="1:30" x14ac:dyDescent="0.25">
      <c r="G22" s="164" t="s">
        <v>73</v>
      </c>
      <c r="H22" s="164" t="s">
        <v>74</v>
      </c>
      <c r="I22" s="164" t="s">
        <v>75</v>
      </c>
      <c r="J22" s="118" t="s">
        <v>76</v>
      </c>
      <c r="L22" s="165" t="s">
        <v>73</v>
      </c>
      <c r="M22" s="165" t="s">
        <v>74</v>
      </c>
      <c r="N22" s="165" t="s">
        <v>75</v>
      </c>
      <c r="O22" s="165" t="s">
        <v>76</v>
      </c>
      <c r="P22" s="166" t="s">
        <v>77</v>
      </c>
    </row>
    <row r="23" spans="1:30" x14ac:dyDescent="0.25">
      <c r="A23" t="s">
        <v>78</v>
      </c>
      <c r="G23" s="189"/>
      <c r="H23" s="189"/>
      <c r="I23" s="189">
        <v>138.5</v>
      </c>
      <c r="J23" s="189">
        <f>SUM(G23:I23)</f>
        <v>138.5</v>
      </c>
      <c r="L23" s="190"/>
      <c r="M23" s="190"/>
      <c r="N23" s="190">
        <f>I23</f>
        <v>138.5</v>
      </c>
      <c r="O23" s="128">
        <f>SUM(L23:N23)</f>
        <v>138.5</v>
      </c>
      <c r="P23" s="92">
        <v>44531</v>
      </c>
    </row>
    <row r="24" spans="1:30" x14ac:dyDescent="0.25">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5">
      <c r="A25" s="144" t="s">
        <v>82</v>
      </c>
      <c r="B25" s="144"/>
      <c r="C25" s="144"/>
      <c r="D25" s="170"/>
      <c r="E25" s="170"/>
      <c r="F25" s="144"/>
      <c r="G25" s="144"/>
      <c r="H25" s="144"/>
      <c r="I25" s="144"/>
      <c r="J25" s="144"/>
      <c r="K25" s="172"/>
      <c r="L25" s="171"/>
      <c r="M25" s="171"/>
      <c r="N25" s="171">
        <f>SUM(N23:N24)</f>
        <v>138.5</v>
      </c>
      <c r="O25" s="171">
        <f>SUM(O23:O24)</f>
        <v>138.5</v>
      </c>
    </row>
    <row r="26" spans="1:30" x14ac:dyDescent="0.25">
      <c r="A26" s="192"/>
      <c r="B26" s="192"/>
      <c r="C26" s="193"/>
      <c r="D26" s="193"/>
      <c r="E26" s="193"/>
      <c r="F26" s="193"/>
      <c r="G26" s="194"/>
      <c r="H26" s="194"/>
      <c r="I26" s="194"/>
      <c r="J26" s="194"/>
      <c r="K26" s="192"/>
      <c r="L26" s="192"/>
      <c r="M26" s="192"/>
      <c r="N26" s="192"/>
      <c r="O26" s="192"/>
      <c r="P26" s="192"/>
    </row>
    <row r="27" spans="1:30" x14ac:dyDescent="0.25">
      <c r="A27" s="155" t="s">
        <v>83</v>
      </c>
      <c r="D27" s="4"/>
      <c r="E27" s="4"/>
      <c r="K27" s="154"/>
      <c r="L27" s="154"/>
      <c r="M27" s="154"/>
      <c r="N27" s="154"/>
      <c r="O27" s="213"/>
      <c r="P27" s="213"/>
    </row>
    <row r="28" spans="1:30" x14ac:dyDescent="0.25">
      <c r="A28" s="144"/>
      <c r="D28" s="4"/>
      <c r="E28" s="4"/>
      <c r="K28" s="154"/>
      <c r="L28" s="154"/>
      <c r="M28" s="154"/>
      <c r="N28" s="154"/>
      <c r="O28" s="213"/>
    </row>
    <row r="29" spans="1:30" x14ac:dyDescent="0.25">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5">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5">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5">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5">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5">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5">
      <c r="A35" s="76" t="s">
        <v>93</v>
      </c>
      <c r="B35" s="72"/>
      <c r="C35" s="72"/>
      <c r="D35" s="111">
        <f>'Customer Info'!$B$22+'Customer Info'!$B$23-'Customer Info'!$B$24</f>
        <v>0</v>
      </c>
      <c r="E35" s="97" t="s">
        <v>19</v>
      </c>
      <c r="F35" s="84" t="s">
        <v>80</v>
      </c>
      <c r="G35" s="100">
        <f>'Rider Rates'!B24</f>
        <v>6.7849999999999994E-2</v>
      </c>
      <c r="H35" s="100"/>
      <c r="I35" s="100"/>
      <c r="J35" s="115">
        <f>SUM(G35:H35)</f>
        <v>6.7849999999999994E-2</v>
      </c>
      <c r="K35" s="94" t="s">
        <v>85</v>
      </c>
      <c r="L35" s="89">
        <f>ROUND(D35*G35,2)</f>
        <v>0</v>
      </c>
      <c r="M35" s="89"/>
      <c r="N35" s="89"/>
      <c r="O35" s="89">
        <f t="shared" si="0"/>
        <v>0</v>
      </c>
      <c r="P35" s="92">
        <f>'Rider Rates'!$D$23</f>
        <v>45444</v>
      </c>
    </row>
    <row r="36" spans="1:221" x14ac:dyDescent="0.25">
      <c r="A36" s="72" t="s">
        <v>94</v>
      </c>
      <c r="B36" s="72"/>
      <c r="C36" s="72"/>
      <c r="D36" s="111">
        <f>'Customer Info'!$B$22+'Customer Info'!$B$23-'Customer Info'!$B$24</f>
        <v>0</v>
      </c>
      <c r="E36" s="97" t="s">
        <v>19</v>
      </c>
      <c r="F36" s="84" t="s">
        <v>80</v>
      </c>
      <c r="G36" s="100">
        <f>'Rider Rates'!$B$42</f>
        <v>2.14E-3</v>
      </c>
      <c r="H36" s="100"/>
      <c r="I36" s="100"/>
      <c r="J36" s="115">
        <f>SUM(G36:H36)</f>
        <v>2.14E-3</v>
      </c>
      <c r="K36" s="94" t="s">
        <v>85</v>
      </c>
      <c r="L36" s="89">
        <f>ROUND(D36*G36,2)</f>
        <v>0</v>
      </c>
      <c r="M36" s="89"/>
      <c r="N36" s="89"/>
      <c r="O36" s="89">
        <f t="shared" si="0"/>
        <v>0</v>
      </c>
      <c r="P36" s="92">
        <f>'Rider Rates'!$D$42</f>
        <v>45444</v>
      </c>
    </row>
    <row r="37" spans="1:221" x14ac:dyDescent="0.25">
      <c r="A37" s="76" t="s">
        <v>95</v>
      </c>
      <c r="B37" s="72"/>
      <c r="C37" s="72"/>
      <c r="D37" s="111">
        <f>'Customer Info'!$B$22+'Customer Info'!$B$23-'Customer Info'!$B$24</f>
        <v>0</v>
      </c>
      <c r="E37" s="97" t="s">
        <v>19</v>
      </c>
      <c r="F37" s="84" t="s">
        <v>80</v>
      </c>
      <c r="G37" s="100">
        <f>'Rider Rates'!$B$49</f>
        <v>-4.1073000000000004E-3</v>
      </c>
      <c r="H37" s="100"/>
      <c r="I37" s="100"/>
      <c r="J37" s="115">
        <f>SUM(G37:H37)</f>
        <v>-4.1073000000000004E-3</v>
      </c>
      <c r="K37" s="94" t="s">
        <v>85</v>
      </c>
      <c r="L37" s="89">
        <f>ROUND(D37*G37,2)</f>
        <v>0</v>
      </c>
      <c r="M37" s="89"/>
      <c r="N37" s="89"/>
      <c r="O37" s="89">
        <f t="shared" si="0"/>
        <v>0</v>
      </c>
      <c r="P37" s="92">
        <f>'Rider Rates'!$D$49</f>
        <v>45747</v>
      </c>
    </row>
    <row r="38" spans="1:221" x14ac:dyDescent="0.25">
      <c r="A38" s="72" t="s">
        <v>96</v>
      </c>
      <c r="B38" s="72"/>
      <c r="C38" s="72"/>
      <c r="D38" s="4">
        <f>IF($C$16&lt;0,0,IF($C$16&gt;833000,833000,$C$16))</f>
        <v>0</v>
      </c>
      <c r="E38" s="97" t="s">
        <v>19</v>
      </c>
      <c r="F38" s="84" t="s">
        <v>80</v>
      </c>
      <c r="G38" s="100"/>
      <c r="H38" s="100"/>
      <c r="I38" s="100">
        <f>'Rider Rates'!D53</f>
        <v>1.8006999999999999E-3</v>
      </c>
      <c r="J38" s="100">
        <f>SUM(G38:I38)</f>
        <v>1.8006999999999999E-3</v>
      </c>
      <c r="K38" s="94" t="s">
        <v>85</v>
      </c>
      <c r="L38" s="89"/>
      <c r="M38" s="89"/>
      <c r="N38" s="189">
        <f>D38*J38</f>
        <v>0</v>
      </c>
      <c r="O38" s="89">
        <f t="shared" si="0"/>
        <v>0</v>
      </c>
      <c r="P38" s="92">
        <f>'Rider Rates'!E53</f>
        <v>45658</v>
      </c>
    </row>
    <row r="39" spans="1:221" x14ac:dyDescent="0.25">
      <c r="A39" s="76" t="s">
        <v>97</v>
      </c>
      <c r="B39" s="72"/>
      <c r="C39" s="72"/>
      <c r="D39" s="4">
        <f>IF($C$16&lt;0,0,$C$16)</f>
        <v>0</v>
      </c>
      <c r="E39" s="97" t="s">
        <v>19</v>
      </c>
      <c r="F39" s="84" t="s">
        <v>80</v>
      </c>
      <c r="G39" s="100"/>
      <c r="H39" s="100">
        <f>'Rider Rates'!G58</f>
        <v>2.7207599999999998E-2</v>
      </c>
      <c r="I39" s="100"/>
      <c r="J39" s="100">
        <f>SUM(G39:I39)</f>
        <v>2.7207599999999998E-2</v>
      </c>
      <c r="K39" s="94" t="s">
        <v>85</v>
      </c>
      <c r="L39" s="89"/>
      <c r="M39" s="89">
        <f>ROUND(D39*H39,2)</f>
        <v>0</v>
      </c>
      <c r="N39" s="116"/>
      <c r="O39" s="89">
        <f t="shared" si="0"/>
        <v>0</v>
      </c>
      <c r="P39" s="92">
        <f>'Rider Rates'!H58</f>
        <v>45747</v>
      </c>
    </row>
    <row r="40" spans="1:221" x14ac:dyDescent="0.25">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5">
      <c r="A41" s="76" t="s">
        <v>100</v>
      </c>
      <c r="B41" s="72"/>
      <c r="C41" s="72"/>
      <c r="D41" s="217">
        <f>$N$25</f>
        <v>138.5</v>
      </c>
      <c r="E41" s="97" t="s">
        <v>92</v>
      </c>
      <c r="F41" s="84" t="s">
        <v>80</v>
      </c>
      <c r="G41" s="117"/>
      <c r="H41" s="118"/>
      <c r="I41" s="119">
        <f>'Rider Rates'!$B$87</f>
        <v>1.9512100000000001E-2</v>
      </c>
      <c r="J41" s="119">
        <f>SUM(H41:I41)</f>
        <v>1.9512100000000001E-2</v>
      </c>
      <c r="K41" s="94"/>
      <c r="L41" s="89"/>
      <c r="M41" s="89"/>
      <c r="N41" s="89">
        <f>ROUND(N$25*I41,2)</f>
        <v>2.7</v>
      </c>
      <c r="O41" s="128">
        <f t="shared" si="0"/>
        <v>2.7</v>
      </c>
      <c r="P41" s="92">
        <f>'Rider Rates'!$D$87</f>
        <v>45747</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5">
      <c r="A42" s="76" t="s">
        <v>101</v>
      </c>
      <c r="B42" s="72"/>
      <c r="C42" s="72"/>
      <c r="D42" s="217">
        <f>$N$25</f>
        <v>138.5</v>
      </c>
      <c r="E42" s="97" t="s">
        <v>92</v>
      </c>
      <c r="F42" s="84" t="s">
        <v>80</v>
      </c>
      <c r="G42" s="120"/>
      <c r="H42" s="85"/>
      <c r="I42" s="119">
        <f>'Rider Rates'!$B$89</f>
        <v>6.6985699999999995E-2</v>
      </c>
      <c r="J42" s="119">
        <f>SUM(H42:I42)</f>
        <v>6.6985699999999995E-2</v>
      </c>
      <c r="K42" s="94"/>
      <c r="L42" s="89"/>
      <c r="M42" s="89"/>
      <c r="N42" s="89">
        <f>ROUND(N$25*I42,2)</f>
        <v>9.2799999999999994</v>
      </c>
      <c r="O42" s="128">
        <f t="shared" si="0"/>
        <v>9.2799999999999994</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5">
      <c r="A43" s="76" t="s">
        <v>102</v>
      </c>
      <c r="B43" s="72"/>
      <c r="C43" s="72"/>
      <c r="D43" s="113"/>
      <c r="E43" s="97" t="s">
        <v>55</v>
      </c>
      <c r="F43" s="84"/>
      <c r="G43" s="120"/>
      <c r="H43" s="85"/>
      <c r="I43" s="121">
        <f>'Rider Rates'!$B$93</f>
        <v>18.72</v>
      </c>
      <c r="J43" s="121">
        <f>SUM(G43:I43)</f>
        <v>18.72</v>
      </c>
      <c r="K43" s="94"/>
      <c r="L43" s="89"/>
      <c r="M43" s="89"/>
      <c r="N43" s="89">
        <f>I43</f>
        <v>18.72</v>
      </c>
      <c r="O43" s="89">
        <f>SUM(L43:N43)</f>
        <v>18.72</v>
      </c>
      <c r="P43" s="92">
        <f>'Rider Rates'!$D$93</f>
        <v>45747</v>
      </c>
    </row>
    <row r="44" spans="1:221" x14ac:dyDescent="0.25">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104</v>
      </c>
      <c r="B46" s="72"/>
      <c r="C46" s="72"/>
      <c r="D46" s="217">
        <f>$N$25</f>
        <v>138.5</v>
      </c>
      <c r="E46" s="97" t="s">
        <v>92</v>
      </c>
      <c r="F46" s="84" t="s">
        <v>80</v>
      </c>
      <c r="G46" s="120"/>
      <c r="H46" s="85"/>
      <c r="I46" s="119">
        <f>'Rider Rates'!$B$107</f>
        <v>0.24140039999999999</v>
      </c>
      <c r="J46" s="119">
        <f>SUM(H46:I46)</f>
        <v>0.24140039999999999</v>
      </c>
      <c r="K46" s="94"/>
      <c r="L46" s="89"/>
      <c r="M46" s="89"/>
      <c r="N46" s="89">
        <f>ROUND(N$25*I46,2)</f>
        <v>33.43</v>
      </c>
      <c r="O46" s="89">
        <f t="shared" si="0"/>
        <v>33.43</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2" t="s">
        <v>166</v>
      </c>
      <c r="B50" s="72"/>
      <c r="C50" s="72"/>
      <c r="D50" s="111">
        <f>IF(C16&lt;0,0,IF(C16&gt;833000,833000,C16))</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 t="shared" si="1"/>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130" t="s">
        <v>112</v>
      </c>
      <c r="B55" s="69"/>
      <c r="C55" s="69"/>
      <c r="D55" s="131"/>
      <c r="E55" s="132"/>
      <c r="F55" s="133"/>
      <c r="G55" s="133"/>
      <c r="H55" s="133"/>
      <c r="I55" s="133"/>
      <c r="J55" s="133"/>
      <c r="K55" s="134"/>
      <c r="L55" s="105">
        <f>SUM(L29:L54)</f>
        <v>0</v>
      </c>
      <c r="M55" s="105">
        <f>SUM(M29:M54)</f>
        <v>0</v>
      </c>
      <c r="N55" s="105">
        <f>SUM(N29:N54)</f>
        <v>68.97</v>
      </c>
      <c r="O55" s="105">
        <f>SUM(O29:O54)</f>
        <v>68.97</v>
      </c>
      <c r="P55" s="135"/>
    </row>
    <row r="56" spans="1:221" x14ac:dyDescent="0.25">
      <c r="A56" s="144"/>
      <c r="D56" s="4"/>
      <c r="E56" s="152"/>
      <c r="F56" s="1"/>
      <c r="G56" s="218"/>
      <c r="H56" s="218"/>
      <c r="I56" s="218"/>
      <c r="J56" s="218"/>
      <c r="K56" s="154"/>
      <c r="L56" s="154"/>
      <c r="M56" s="154"/>
      <c r="N56" s="154"/>
      <c r="O56" s="213"/>
      <c r="P56" s="154"/>
    </row>
    <row r="57" spans="1:221" x14ac:dyDescent="0.25">
      <c r="A57" s="204" t="s">
        <v>178</v>
      </c>
      <c r="B57" s="186"/>
      <c r="C57" s="186"/>
      <c r="D57" s="186"/>
      <c r="E57" s="186"/>
      <c r="F57" s="186"/>
      <c r="G57" s="186"/>
      <c r="H57" s="186"/>
      <c r="I57" s="186"/>
      <c r="J57" s="186"/>
      <c r="K57" s="186"/>
      <c r="L57" s="219">
        <f>L25+L55</f>
        <v>0</v>
      </c>
      <c r="M57" s="219">
        <f>M25+M55</f>
        <v>0</v>
      </c>
      <c r="N57" s="219">
        <f>N25+N55</f>
        <v>207.47</v>
      </c>
      <c r="O57" s="219">
        <f>O25+O55</f>
        <v>207.47</v>
      </c>
      <c r="P57" s="219"/>
    </row>
    <row r="58" spans="1:221" x14ac:dyDescent="0.25">
      <c r="A58" s="144"/>
      <c r="B58" s="144"/>
      <c r="C58" s="144"/>
      <c r="D58" s="144"/>
      <c r="E58" s="144"/>
      <c r="F58" s="144"/>
      <c r="G58" s="144"/>
      <c r="H58" s="144"/>
      <c r="I58" s="144"/>
      <c r="J58" s="144"/>
      <c r="K58" s="144"/>
      <c r="L58" s="144"/>
      <c r="M58" s="144"/>
      <c r="N58" s="144"/>
      <c r="O58" s="171"/>
      <c r="P58" s="171"/>
    </row>
    <row r="59" spans="1:221" x14ac:dyDescent="0.25">
      <c r="A59" s="144" t="s">
        <v>191</v>
      </c>
      <c r="B59" s="144"/>
      <c r="C59" s="144"/>
      <c r="D59" s="144"/>
      <c r="E59" s="144"/>
      <c r="F59" s="144"/>
      <c r="G59" s="144"/>
      <c r="H59" s="144"/>
      <c r="I59" s="144"/>
      <c r="J59" s="144"/>
      <c r="K59" s="144"/>
      <c r="L59" s="144"/>
      <c r="M59" s="144"/>
      <c r="N59" s="144"/>
      <c r="O59" s="171">
        <f>O23+O55</f>
        <v>207.47</v>
      </c>
      <c r="P59" s="92">
        <v>40967</v>
      </c>
    </row>
    <row r="60" spans="1:221" x14ac:dyDescent="0.25">
      <c r="A60" s="144"/>
      <c r="B60" s="144"/>
      <c r="C60" s="144"/>
      <c r="D60" s="144"/>
      <c r="E60" s="144"/>
      <c r="F60" s="144"/>
      <c r="G60" s="220"/>
      <c r="H60" s="220"/>
      <c r="I60" s="220"/>
      <c r="J60" s="220"/>
      <c r="K60" s="154"/>
      <c r="L60" s="154"/>
      <c r="M60" s="154"/>
      <c r="N60" s="154"/>
      <c r="O60" s="171"/>
    </row>
    <row r="61" spans="1:221" x14ac:dyDescent="0.25">
      <c r="A61" s="155" t="s">
        <v>115</v>
      </c>
      <c r="B61" s="144"/>
      <c r="C61" s="144"/>
      <c r="D61" s="144"/>
      <c r="E61" s="144"/>
      <c r="F61" s="144"/>
      <c r="G61" s="220"/>
      <c r="H61" s="220"/>
      <c r="I61" s="220"/>
      <c r="J61" s="220"/>
      <c r="K61" s="154"/>
      <c r="L61" s="154"/>
      <c r="M61" s="154"/>
      <c r="N61" s="154"/>
      <c r="O61" s="142">
        <f>MAX($O$57,$O$59)</f>
        <v>207.47</v>
      </c>
    </row>
    <row r="62" spans="1:221" x14ac:dyDescent="0.25">
      <c r="A62" s="144"/>
      <c r="B62" s="144"/>
      <c r="C62" s="144"/>
      <c r="D62" s="144"/>
      <c r="E62" s="144"/>
      <c r="F62" s="144"/>
      <c r="G62" s="220"/>
      <c r="H62" s="220"/>
      <c r="I62" s="220"/>
      <c r="J62" s="220"/>
      <c r="K62" s="154"/>
      <c r="L62" s="154"/>
      <c r="M62" s="154"/>
      <c r="N62" s="154"/>
      <c r="O62" s="171"/>
    </row>
    <row r="63" spans="1:221" x14ac:dyDescent="0.25">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5">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5">
      <c r="A65" s="144"/>
      <c r="B65" s="144"/>
      <c r="C65" s="144"/>
      <c r="D65" s="144"/>
      <c r="E65" s="144"/>
      <c r="F65" s="144"/>
      <c r="G65" s="153"/>
      <c r="H65" s="220"/>
      <c r="I65" s="153"/>
      <c r="J65" s="220"/>
      <c r="K65" s="154"/>
      <c r="L65" s="154"/>
      <c r="M65" s="154"/>
      <c r="N65" s="154"/>
      <c r="O65" s="223"/>
      <c r="P65" s="144"/>
    </row>
    <row r="66" spans="1:16" ht="20.25" customHeight="1" x14ac:dyDescent="0.4">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5">
      <c r="A67" s="144"/>
      <c r="B67" s="144"/>
      <c r="C67" s="144"/>
      <c r="D67" s="174"/>
      <c r="E67" s="44"/>
      <c r="F67" s="1"/>
      <c r="G67" s="226"/>
      <c r="H67" s="226"/>
      <c r="I67" s="227"/>
      <c r="J67" s="226"/>
      <c r="K67" s="144"/>
      <c r="L67" s="144"/>
      <c r="M67" s="144"/>
      <c r="N67" s="144"/>
      <c r="O67" s="171"/>
    </row>
    <row r="68" spans="1:16" x14ac:dyDescent="0.25">
      <c r="A68" s="144"/>
      <c r="B68" s="144"/>
      <c r="C68" s="144"/>
      <c r="D68" s="174"/>
      <c r="E68" s="44"/>
      <c r="F68" s="1"/>
      <c r="G68" s="226"/>
      <c r="H68" s="226"/>
      <c r="I68" s="226"/>
      <c r="J68" s="226"/>
      <c r="K68" s="144"/>
      <c r="L68" s="144"/>
      <c r="M68" s="144"/>
      <c r="N68" s="144"/>
      <c r="O68" s="171"/>
    </row>
    <row r="69" spans="1:16" x14ac:dyDescent="0.25">
      <c r="A69" s="155"/>
      <c r="B69" s="144"/>
      <c r="C69" s="144"/>
      <c r="D69" s="144"/>
      <c r="E69" s="144"/>
      <c r="F69" s="144"/>
      <c r="G69" s="144"/>
      <c r="H69" s="144"/>
      <c r="J69" s="144"/>
      <c r="K69" s="144"/>
      <c r="L69" s="171"/>
      <c r="M69" s="171"/>
      <c r="N69" s="171"/>
      <c r="O69" s="142"/>
    </row>
    <row r="70" spans="1:16" x14ac:dyDescent="0.25">
      <c r="B70" s="144"/>
      <c r="C70" s="144"/>
      <c r="D70" s="144"/>
      <c r="E70" s="144"/>
      <c r="F70" s="144"/>
      <c r="G70" s="153"/>
      <c r="H70" s="144"/>
      <c r="I70" s="144"/>
      <c r="J70" s="144"/>
      <c r="K70" s="144"/>
      <c r="L70" s="228"/>
      <c r="M70" s="228"/>
      <c r="N70" s="228"/>
      <c r="O70" s="223"/>
      <c r="P70" s="144"/>
    </row>
    <row r="71" spans="1:16" x14ac:dyDescent="0.25">
      <c r="G71" s="64"/>
      <c r="H71" s="148"/>
      <c r="I71" s="64"/>
      <c r="J71" s="148"/>
      <c r="K71" s="148"/>
      <c r="L71" s="149"/>
      <c r="M71" s="149"/>
      <c r="N71" s="149"/>
      <c r="O71" s="150"/>
      <c r="P71" s="59"/>
    </row>
    <row r="73" spans="1:16" x14ac:dyDescent="0.25">
      <c r="A73" s="436"/>
    </row>
    <row r="74" spans="1:16" x14ac:dyDescent="0.25">
      <c r="A74" s="436"/>
    </row>
    <row r="75" spans="1:16" x14ac:dyDescent="0.25">
      <c r="A75" s="436"/>
    </row>
    <row r="76" spans="1:16" x14ac:dyDescent="0.25">
      <c r="A76" s="436"/>
    </row>
    <row r="77" spans="1:16" x14ac:dyDescent="0.25">
      <c r="A77" s="436"/>
    </row>
    <row r="78" spans="1:16" x14ac:dyDescent="0.25">
      <c r="A78" s="436"/>
    </row>
    <row r="79" spans="1:16" x14ac:dyDescent="0.25">
      <c r="A79" s="436"/>
    </row>
    <row r="80" spans="1:1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sheetData>
  <sheetProtection algorithmName="SHA-512" hashValue="jnTnwPtwFSAZbai9xN3fretAmzyfVHkLvP2SuDdVERz/Cvh399P36CRFaPeowf7MXfQFd4JFOT2KPBUvdrATOA==" saltValue="ykbyryQf3u/jhf3iNSq12g=="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274320</xdr:colOff>
                    <xdr:row>81</xdr:row>
                    <xdr:rowOff>45720</xdr:rowOff>
                  </from>
                  <to>
                    <xdr:col>16</xdr:col>
                    <xdr:colOff>30480</xdr:colOff>
                    <xdr:row>82</xdr:row>
                    <xdr:rowOff>83820</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topLeftCell="A26" zoomScale="85" zoomScaleNormal="85" workbookViewId="0">
      <selection activeCell="D39" sqref="D39"/>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62" t="s">
        <v>50</v>
      </c>
      <c r="B1" s="462"/>
      <c r="C1" s="462"/>
      <c r="D1" s="462"/>
      <c r="E1" s="462"/>
      <c r="F1" s="462"/>
      <c r="G1" s="462"/>
      <c r="H1" s="462"/>
      <c r="I1" s="462"/>
      <c r="J1" s="462"/>
      <c r="K1" s="462"/>
      <c r="L1" s="462"/>
      <c r="M1" s="462"/>
      <c r="N1" s="462"/>
      <c r="O1" s="462"/>
      <c r="P1" s="462"/>
    </row>
    <row r="2" spans="1:30" ht="21" x14ac:dyDescent="0.4">
      <c r="A2" s="462" t="s">
        <v>138</v>
      </c>
      <c r="B2" s="462"/>
      <c r="C2" s="462"/>
      <c r="D2" s="462"/>
      <c r="E2" s="462"/>
      <c r="F2" s="462"/>
      <c r="G2" s="462"/>
      <c r="H2" s="462"/>
      <c r="I2" s="462"/>
      <c r="J2" s="462"/>
      <c r="K2" s="462"/>
      <c r="L2" s="462"/>
      <c r="M2" s="462"/>
      <c r="N2" s="462"/>
      <c r="O2" s="462"/>
      <c r="P2" s="462"/>
    </row>
    <row r="3" spans="1:30" ht="17.399999999999999" x14ac:dyDescent="0.3">
      <c r="A3" s="463" t="s">
        <v>195</v>
      </c>
      <c r="B3" s="463"/>
      <c r="C3" s="463"/>
      <c r="D3" s="463"/>
      <c r="E3" s="463"/>
      <c r="F3" s="463"/>
      <c r="G3" s="463"/>
      <c r="H3" s="463"/>
      <c r="I3" s="463"/>
      <c r="J3" s="463"/>
      <c r="K3" s="463"/>
      <c r="L3" s="463"/>
      <c r="M3" s="463"/>
      <c r="N3" s="463"/>
      <c r="O3" s="463"/>
      <c r="P3" s="463"/>
    </row>
    <row r="4" spans="1:30" ht="15.6" x14ac:dyDescent="0.3">
      <c r="A4" s="464" t="str">
        <f>'Customer Info'!B12</f>
        <v>Breakdown of Charges Based on Entered Information</v>
      </c>
      <c r="B4" s="464"/>
      <c r="C4" s="464"/>
      <c r="D4" s="464"/>
      <c r="E4" s="464"/>
      <c r="F4" s="464"/>
      <c r="G4" s="464"/>
      <c r="H4" s="464"/>
      <c r="I4" s="464"/>
      <c r="J4" s="464"/>
      <c r="K4" s="464"/>
      <c r="L4" s="464"/>
      <c r="M4" s="464"/>
      <c r="N4" s="464"/>
      <c r="O4" s="464"/>
      <c r="P4" s="464"/>
    </row>
    <row r="5" spans="1:30" ht="15" x14ac:dyDescent="0.25">
      <c r="A5" s="231"/>
      <c r="B5" s="231"/>
      <c r="C5" s="231"/>
      <c r="D5" s="231"/>
      <c r="E5" s="231"/>
      <c r="F5" s="231"/>
      <c r="G5" s="231"/>
      <c r="H5" s="231" t="s">
        <v>196</v>
      </c>
      <c r="I5" s="231"/>
      <c r="J5" s="231"/>
      <c r="K5" s="231"/>
    </row>
    <row r="6" spans="1:30" x14ac:dyDescent="0.25">
      <c r="A6" s="232">
        <f ca="1">TODAY()</f>
        <v>45744</v>
      </c>
      <c r="B6" s="233"/>
      <c r="C6" s="232"/>
      <c r="D6" s="232"/>
      <c r="E6" s="232"/>
      <c r="F6" s="232"/>
      <c r="G6" s="232"/>
      <c r="H6" s="232"/>
      <c r="I6" s="232"/>
    </row>
    <row r="7" spans="1:30" ht="24.6" x14ac:dyDescent="0.4">
      <c r="A7" s="465"/>
      <c r="B7" s="465"/>
      <c r="C7" s="465"/>
      <c r="D7" s="465"/>
      <c r="E7" s="465"/>
      <c r="F7" s="465"/>
      <c r="G7" s="465"/>
      <c r="H7" s="465"/>
      <c r="I7" s="465"/>
      <c r="J7" s="465"/>
      <c r="K7" s="465"/>
      <c r="L7" s="465"/>
      <c r="M7" s="465"/>
      <c r="N7" s="465"/>
      <c r="O7" s="465"/>
      <c r="P7" s="465"/>
    </row>
    <row r="9" spans="1:30" ht="15" x14ac:dyDescent="0.25">
      <c r="A9" s="234" t="s">
        <v>5</v>
      </c>
      <c r="B9" s="235"/>
      <c r="C9" s="236">
        <f>'Customer Info'!B7</f>
        <v>0</v>
      </c>
      <c r="I9" s="237"/>
    </row>
    <row r="10" spans="1:30" ht="15" x14ac:dyDescent="0.25">
      <c r="A10" s="238" t="s">
        <v>53</v>
      </c>
      <c r="B10" s="235"/>
      <c r="C10" s="236">
        <f>'Customer Info'!B8</f>
        <v>0</v>
      </c>
    </row>
    <row r="11" spans="1:30" x14ac:dyDescent="0.25">
      <c r="A11" s="234" t="s">
        <v>121</v>
      </c>
      <c r="B11" s="239">
        <f>'Customer Info'!B9</f>
        <v>4</v>
      </c>
      <c r="C11" s="240" t="str">
        <f>LOOKUP(B11,R11:AD11,R12:AD12)</f>
        <v>April</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6"/>
      <c r="B12" s="466"/>
      <c r="C12" s="466"/>
      <c r="D12" s="466"/>
      <c r="E12" s="466"/>
      <c r="F12" s="466"/>
      <c r="G12" s="466"/>
      <c r="H12" s="466"/>
      <c r="I12" s="46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5">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169</v>
      </c>
      <c r="B16" s="247"/>
      <c r="C16" s="248">
        <f>'Customer Info'!B22</f>
        <v>0</v>
      </c>
      <c r="D16" s="247" t="s">
        <v>19</v>
      </c>
      <c r="E16" s="247"/>
      <c r="F16" s="249"/>
      <c r="G16" s="234" t="s">
        <v>2</v>
      </c>
      <c r="H16" s="247"/>
    </row>
    <row r="17" spans="1:22" x14ac:dyDescent="0.25">
      <c r="A17" s="247" t="s">
        <v>170</v>
      </c>
      <c r="B17" s="247"/>
      <c r="C17" s="248">
        <f>'Customer Info'!B23</f>
        <v>0</v>
      </c>
      <c r="D17" s="250" t="s">
        <v>19</v>
      </c>
      <c r="E17" s="249"/>
      <c r="F17" s="249"/>
      <c r="G17" s="234" t="s">
        <v>2</v>
      </c>
      <c r="H17" s="247"/>
      <c r="I17" s="251" t="s">
        <v>2</v>
      </c>
    </row>
    <row r="19" spans="1:22" x14ac:dyDescent="0.25">
      <c r="A19" s="244" t="s">
        <v>70</v>
      </c>
      <c r="B19" s="245"/>
      <c r="C19" s="245"/>
      <c r="D19" s="245"/>
      <c r="E19" s="245"/>
      <c r="F19" s="245"/>
      <c r="G19" s="458" t="s">
        <v>71</v>
      </c>
      <c r="H19" s="459"/>
      <c r="I19" s="459"/>
      <c r="J19" s="460"/>
      <c r="K19" s="245"/>
      <c r="L19" s="461" t="s">
        <v>72</v>
      </c>
      <c r="M19" s="461"/>
      <c r="N19" s="461"/>
      <c r="O19" s="461"/>
    </row>
    <row r="20" spans="1:22" x14ac:dyDescent="0.25">
      <c r="G20" s="252" t="s">
        <v>73</v>
      </c>
      <c r="H20" s="252" t="s">
        <v>74</v>
      </c>
      <c r="I20" s="252" t="s">
        <v>75</v>
      </c>
      <c r="J20" s="253" t="s">
        <v>76</v>
      </c>
      <c r="L20" s="254" t="s">
        <v>73</v>
      </c>
      <c r="M20" s="254" t="s">
        <v>74</v>
      </c>
      <c r="N20" s="254" t="s">
        <v>75</v>
      </c>
      <c r="O20" s="254" t="s">
        <v>76</v>
      </c>
      <c r="P20" s="255" t="s">
        <v>77</v>
      </c>
    </row>
    <row r="21" spans="1:22" x14ac:dyDescent="0.25">
      <c r="A21" s="230" t="s">
        <v>78</v>
      </c>
      <c r="G21" s="256"/>
      <c r="H21" s="256"/>
      <c r="I21" s="256">
        <f>'Rider Rates'!B145</f>
        <v>9.4</v>
      </c>
      <c r="J21" s="256">
        <f>SUM(G21:I21)</f>
        <v>9.4</v>
      </c>
      <c r="L21" s="257"/>
      <c r="M21" s="257"/>
      <c r="N21" s="257">
        <f>I21</f>
        <v>9.4</v>
      </c>
      <c r="O21" s="256">
        <f>SUM(L21:N21)</f>
        <v>9.4</v>
      </c>
      <c r="P21" s="258">
        <v>44531</v>
      </c>
    </row>
    <row r="22" spans="1:22" x14ac:dyDescent="0.25">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5">
      <c r="A23" s="264" t="s">
        <v>82</v>
      </c>
      <c r="B23" s="264"/>
      <c r="C23" s="264"/>
      <c r="D23" s="265"/>
      <c r="E23" s="265"/>
      <c r="F23" s="264"/>
      <c r="G23" s="264"/>
      <c r="H23" s="264"/>
      <c r="I23" s="264"/>
      <c r="J23" s="264"/>
      <c r="K23" s="266"/>
      <c r="L23" s="267"/>
      <c r="M23" s="267"/>
      <c r="N23" s="267">
        <f>SUM(N21:N22)</f>
        <v>9.4</v>
      </c>
      <c r="O23" s="267">
        <f>SUM(O21:O22)</f>
        <v>9.4</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83</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5">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5">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5">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5">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5">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5">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93</v>
      </c>
      <c r="D34" s="259">
        <f>'Customer Info'!$B$22+'Customer Info'!$B$23-'Customer Info'!$B$24</f>
        <v>0</v>
      </c>
      <c r="E34" s="260" t="s">
        <v>19</v>
      </c>
      <c r="F34" s="261" t="s">
        <v>80</v>
      </c>
      <c r="G34" s="276">
        <f>'Rider Rates'!B22</f>
        <v>7.0209999999999995E-2</v>
      </c>
      <c r="H34" s="276"/>
      <c r="I34" s="276"/>
      <c r="J34" s="281">
        <f>SUM(G34:H34)</f>
        <v>7.0209999999999995E-2</v>
      </c>
      <c r="K34" s="263" t="s">
        <v>85</v>
      </c>
      <c r="L34" s="91">
        <f>ROUND(D34*G34,2)</f>
        <v>0</v>
      </c>
      <c r="M34" s="91"/>
      <c r="N34" s="91"/>
      <c r="O34" s="91">
        <f t="shared" si="2"/>
        <v>0</v>
      </c>
      <c r="P34" s="258">
        <f>'Rider Rates'!$D$22</f>
        <v>45444</v>
      </c>
      <c r="Q34" s="261"/>
      <c r="R34" s="277"/>
      <c r="S34" s="263"/>
      <c r="T34" s="273"/>
      <c r="V34" s="274"/>
    </row>
    <row r="35" spans="1:22" x14ac:dyDescent="0.25">
      <c r="A35" s="233" t="s">
        <v>145</v>
      </c>
      <c r="D35" s="259">
        <f>$C$16</f>
        <v>0</v>
      </c>
      <c r="E35" s="260" t="s">
        <v>19</v>
      </c>
      <c r="F35" s="261" t="s">
        <v>80</v>
      </c>
      <c r="G35" s="276">
        <f>'Rider Rates'!$B$44</f>
        <v>3.0709000000000001E-3</v>
      </c>
      <c r="H35" s="276"/>
      <c r="I35" s="276"/>
      <c r="J35" s="281">
        <f>SUM(G35:H35)</f>
        <v>3.0709000000000001E-3</v>
      </c>
      <c r="K35" s="263" t="s">
        <v>85</v>
      </c>
      <c r="L35" s="91">
        <f>ROUND(D35*G35,2)</f>
        <v>0</v>
      </c>
      <c r="M35" s="91"/>
      <c r="N35" s="91"/>
      <c r="O35" s="91">
        <f t="shared" si="2"/>
        <v>0</v>
      </c>
      <c r="P35" s="258">
        <f>'Rider Rates'!$D$38</f>
        <v>45444</v>
      </c>
      <c r="Q35" s="261"/>
      <c r="R35" s="277"/>
      <c r="S35" s="263"/>
      <c r="T35" s="273"/>
      <c r="V35" s="274"/>
    </row>
    <row r="36" spans="1:22" x14ac:dyDescent="0.25">
      <c r="A36" s="233" t="s">
        <v>146</v>
      </c>
      <c r="D36" s="259">
        <f>$C$17</f>
        <v>0</v>
      </c>
      <c r="E36" s="260" t="s">
        <v>19</v>
      </c>
      <c r="F36" s="255" t="s">
        <v>80</v>
      </c>
      <c r="G36" s="276">
        <f>'Rider Rates'!$C$44</f>
        <v>1.325E-3</v>
      </c>
      <c r="H36" s="276"/>
      <c r="I36" s="276"/>
      <c r="J36" s="281">
        <f>SUM(G36:H36)</f>
        <v>1.325E-3</v>
      </c>
      <c r="K36" s="263" t="s">
        <v>85</v>
      </c>
      <c r="L36" s="91">
        <f>ROUND(D36*G36,2)</f>
        <v>0</v>
      </c>
      <c r="M36" s="91"/>
      <c r="N36" s="91"/>
      <c r="O36" s="91">
        <f t="shared" si="2"/>
        <v>0</v>
      </c>
      <c r="P36" s="258">
        <f>'Rider Rates'!D39</f>
        <v>45444</v>
      </c>
      <c r="Q36" s="261"/>
      <c r="R36" s="277"/>
      <c r="S36" s="263"/>
      <c r="T36" s="273"/>
      <c r="V36" s="274"/>
    </row>
    <row r="37" spans="1:22" x14ac:dyDescent="0.25">
      <c r="A37" s="233" t="s">
        <v>95</v>
      </c>
      <c r="D37" s="259">
        <f>C16+C17</f>
        <v>0</v>
      </c>
      <c r="E37" s="260" t="s">
        <v>19</v>
      </c>
      <c r="F37" s="261" t="s">
        <v>80</v>
      </c>
      <c r="G37" s="276">
        <f>'Rider Rates'!$B$49</f>
        <v>-4.1073000000000004E-3</v>
      </c>
      <c r="H37" s="276"/>
      <c r="I37" s="276"/>
      <c r="J37" s="281">
        <f>SUM(G37:H37)</f>
        <v>-4.1073000000000004E-3</v>
      </c>
      <c r="K37" s="263" t="s">
        <v>85</v>
      </c>
      <c r="L37" s="91">
        <f>ROUND(D37*G37,2)</f>
        <v>0</v>
      </c>
      <c r="M37" s="91"/>
      <c r="N37" s="91"/>
      <c r="O37" s="91">
        <f t="shared" si="2"/>
        <v>0</v>
      </c>
      <c r="P37" s="258">
        <f>'Rider Rates'!$D$49</f>
        <v>45747</v>
      </c>
      <c r="Q37" s="261"/>
      <c r="R37" s="277"/>
      <c r="S37" s="263"/>
      <c r="T37" s="273"/>
      <c r="V37" s="274"/>
    </row>
    <row r="38" spans="1:22" x14ac:dyDescent="0.25">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5">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5">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5">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100</v>
      </c>
      <c r="D42" s="279">
        <f>$N$23</f>
        <v>9.4</v>
      </c>
      <c r="E42" s="260" t="s">
        <v>92</v>
      </c>
      <c r="F42" s="261" t="s">
        <v>80</v>
      </c>
      <c r="G42" s="284"/>
      <c r="H42" s="253"/>
      <c r="I42" s="285">
        <f>'Rider Rates'!$B$87</f>
        <v>1.9512100000000001E-2</v>
      </c>
      <c r="J42" s="285">
        <f t="shared" si="0"/>
        <v>1.9512100000000001E-2</v>
      </c>
      <c r="K42" s="263"/>
      <c r="L42" s="91"/>
      <c r="M42" s="91"/>
      <c r="N42" s="91">
        <f>ROUND(D42*I42,2)</f>
        <v>0.18</v>
      </c>
      <c r="O42" s="91">
        <f t="shared" si="2"/>
        <v>0.18</v>
      </c>
      <c r="P42" s="258">
        <f>'Rider Rates'!$D$87</f>
        <v>45747</v>
      </c>
      <c r="Q42" s="261"/>
      <c r="R42" s="277"/>
      <c r="S42" s="263"/>
      <c r="T42" s="273"/>
      <c r="V42" s="274"/>
    </row>
    <row r="43" spans="1:22" x14ac:dyDescent="0.25">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5">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5">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5">
      <c r="A46" s="233" t="s">
        <v>104</v>
      </c>
      <c r="D46" s="279">
        <f>$N$23</f>
        <v>9.4</v>
      </c>
      <c r="E46" s="260" t="s">
        <v>92</v>
      </c>
      <c r="F46" s="261" t="s">
        <v>80</v>
      </c>
      <c r="G46" s="286"/>
      <c r="H46" s="253"/>
      <c r="I46" s="285">
        <f>'Rider Rates'!$B$107</f>
        <v>0.24140039999999999</v>
      </c>
      <c r="J46" s="285">
        <f t="shared" si="0"/>
        <v>0.24140039999999999</v>
      </c>
      <c r="K46" s="263"/>
      <c r="L46" s="91"/>
      <c r="M46" s="91"/>
      <c r="N46" s="91">
        <f>ROUND(D46*I46,2)</f>
        <v>2.27</v>
      </c>
      <c r="O46" s="91">
        <f t="shared" si="2"/>
        <v>2.27</v>
      </c>
      <c r="P46" s="258">
        <f>'Rider Rates'!$D$107</f>
        <v>45716</v>
      </c>
      <c r="Q46" s="261"/>
      <c r="R46" s="277"/>
      <c r="S46" s="263"/>
      <c r="T46" s="273"/>
      <c r="V46" s="274"/>
    </row>
    <row r="47" spans="1:22" x14ac:dyDescent="0.25">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5">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5">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5">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5">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5">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5">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5">
      <c r="A54" s="230" t="s">
        <v>111</v>
      </c>
      <c r="D54" s="259"/>
      <c r="E54" s="260"/>
      <c r="F54" s="261"/>
      <c r="G54" s="262"/>
      <c r="H54" s="262"/>
      <c r="I54" s="262"/>
      <c r="J54" s="262"/>
      <c r="K54" s="263"/>
      <c r="L54" s="256"/>
      <c r="M54" s="256"/>
      <c r="N54" s="256"/>
      <c r="O54" s="256"/>
      <c r="P54" s="293"/>
      <c r="Q54" s="261"/>
      <c r="R54" s="277"/>
      <c r="S54" s="263"/>
      <c r="T54" s="273"/>
      <c r="V54" s="274"/>
    </row>
    <row r="55" spans="1:22" x14ac:dyDescent="0.25">
      <c r="A55" s="234" t="s">
        <v>112</v>
      </c>
      <c r="B55" s="271"/>
      <c r="C55" s="271"/>
      <c r="D55" s="294"/>
      <c r="E55" s="295"/>
      <c r="F55" s="296"/>
      <c r="G55" s="296"/>
      <c r="H55" s="296"/>
      <c r="I55" s="296"/>
      <c r="J55" s="296"/>
      <c r="K55" s="297"/>
      <c r="L55" s="298">
        <f>SUM(L27:L54)</f>
        <v>0</v>
      </c>
      <c r="M55" s="298">
        <f>SUM(M27:M54)</f>
        <v>0</v>
      </c>
      <c r="N55" s="298">
        <f>SUM(N27:N54)</f>
        <v>26.639999999999997</v>
      </c>
      <c r="O55" s="298">
        <f>SUM(O27:O54)</f>
        <v>26.639999999999997</v>
      </c>
      <c r="P55" s="299"/>
      <c r="Q55" s="261"/>
      <c r="R55" s="277"/>
      <c r="S55" s="263"/>
      <c r="T55" s="273"/>
      <c r="V55" s="274"/>
    </row>
    <row r="56" spans="1:22" x14ac:dyDescent="0.25">
      <c r="D56" s="259"/>
      <c r="E56" s="260"/>
      <c r="F56" s="261"/>
      <c r="G56" s="261"/>
      <c r="H56" s="261"/>
      <c r="I56" s="261"/>
      <c r="J56" s="277"/>
      <c r="K56" s="263"/>
      <c r="L56" s="261"/>
      <c r="M56" s="261"/>
      <c r="N56" s="261"/>
      <c r="O56" s="261"/>
      <c r="P56" s="300"/>
      <c r="Q56" s="261"/>
      <c r="R56" s="277"/>
      <c r="S56" s="263"/>
      <c r="T56" s="273"/>
      <c r="V56" s="274"/>
    </row>
    <row r="57" spans="1:22" x14ac:dyDescent="0.25">
      <c r="A57" s="301" t="s">
        <v>113</v>
      </c>
      <c r="B57" s="241"/>
      <c r="C57" s="241"/>
      <c r="D57" s="241"/>
      <c r="E57" s="241"/>
      <c r="F57" s="241"/>
      <c r="G57" s="241"/>
      <c r="H57" s="241"/>
      <c r="I57" s="241"/>
      <c r="J57" s="241"/>
      <c r="K57" s="241"/>
      <c r="L57" s="302">
        <f>L23+L55</f>
        <v>0</v>
      </c>
      <c r="M57" s="302">
        <f>M23+M55</f>
        <v>0</v>
      </c>
      <c r="N57" s="302">
        <f>N23+N55</f>
        <v>36.04</v>
      </c>
      <c r="O57" s="303">
        <f>O23+O55</f>
        <v>36.04</v>
      </c>
      <c r="P57" s="303"/>
      <c r="Q57" s="261"/>
      <c r="R57" s="304"/>
      <c r="S57" s="263"/>
      <c r="T57" s="273"/>
      <c r="V57" s="263"/>
    </row>
    <row r="58" spans="1:22" x14ac:dyDescent="0.25">
      <c r="Q58" s="264"/>
      <c r="R58" s="264"/>
      <c r="S58" s="264"/>
      <c r="T58" s="305"/>
    </row>
    <row r="59" spans="1:22" x14ac:dyDescent="0.25">
      <c r="Q59" s="264"/>
      <c r="R59" s="264"/>
      <c r="S59" s="264"/>
      <c r="T59" s="305"/>
    </row>
    <row r="60" spans="1:22" x14ac:dyDescent="0.25">
      <c r="A60" s="264" t="s">
        <v>114</v>
      </c>
      <c r="O60" s="273">
        <f>O21+O55</f>
        <v>36.04</v>
      </c>
      <c r="Q60" s="264"/>
      <c r="R60" s="264"/>
      <c r="S60" s="264"/>
      <c r="T60" s="305"/>
    </row>
    <row r="61" spans="1:22" x14ac:dyDescent="0.25">
      <c r="A61" s="264" t="s">
        <v>2</v>
      </c>
      <c r="B61" s="264"/>
      <c r="C61" s="264"/>
      <c r="D61" s="264"/>
      <c r="E61" s="264"/>
      <c r="F61" s="264"/>
      <c r="G61" s="264"/>
      <c r="H61" s="264"/>
    </row>
    <row r="62" spans="1:22" x14ac:dyDescent="0.25">
      <c r="A62" s="271" t="s">
        <v>115</v>
      </c>
      <c r="O62" s="306">
        <f>IF($D$17&lt;0,O57,IF(O57&gt;O60,O57,O60))</f>
        <v>36.04</v>
      </c>
      <c r="P62" s="261"/>
    </row>
    <row r="63" spans="1:22" ht="15" customHeight="1" x14ac:dyDescent="0.25">
      <c r="A63" s="271"/>
      <c r="O63" s="306"/>
      <c r="P63" s="261"/>
    </row>
    <row r="64" spans="1:22" x14ac:dyDescent="0.25">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5">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30480</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45720</xdr:rowOff>
                  </from>
                  <to>
                    <xdr:col>15</xdr:col>
                    <xdr:colOff>541020</xdr:colOff>
                    <xdr:row>73</xdr:row>
                    <xdr:rowOff>106680</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topLeftCell="A26" zoomScale="80" zoomScaleNormal="80" workbookViewId="0">
      <selection activeCell="D39" sqref="D39"/>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62" t="s">
        <v>50</v>
      </c>
      <c r="B1" s="462"/>
      <c r="C1" s="462"/>
      <c r="D1" s="462"/>
      <c r="E1" s="462"/>
      <c r="F1" s="462"/>
      <c r="G1" s="462"/>
      <c r="H1" s="462"/>
      <c r="I1" s="462"/>
      <c r="J1" s="462"/>
      <c r="K1" s="462"/>
      <c r="L1" s="462"/>
      <c r="M1" s="462"/>
      <c r="N1" s="462"/>
      <c r="O1" s="462"/>
      <c r="P1" s="462"/>
    </row>
    <row r="2" spans="1:30" ht="21" x14ac:dyDescent="0.4">
      <c r="A2" s="462" t="s">
        <v>138</v>
      </c>
      <c r="B2" s="462"/>
      <c r="C2" s="462"/>
      <c r="D2" s="462"/>
      <c r="E2" s="462"/>
      <c r="F2" s="462"/>
      <c r="G2" s="462"/>
      <c r="H2" s="462"/>
      <c r="I2" s="462"/>
      <c r="J2" s="462"/>
      <c r="K2" s="462"/>
      <c r="L2" s="462"/>
      <c r="M2" s="462"/>
      <c r="N2" s="462"/>
      <c r="O2" s="462"/>
      <c r="P2" s="462"/>
    </row>
    <row r="3" spans="1:30" ht="17.399999999999999" x14ac:dyDescent="0.3">
      <c r="A3" s="463" t="s">
        <v>197</v>
      </c>
      <c r="B3" s="463"/>
      <c r="C3" s="463"/>
      <c r="D3" s="463"/>
      <c r="E3" s="463"/>
      <c r="F3" s="463"/>
      <c r="G3" s="463"/>
      <c r="H3" s="463"/>
      <c r="I3" s="463"/>
      <c r="J3" s="463"/>
      <c r="K3" s="463"/>
      <c r="L3" s="463"/>
      <c r="M3" s="463"/>
      <c r="N3" s="463"/>
      <c r="O3" s="463"/>
      <c r="P3" s="463"/>
    </row>
    <row r="4" spans="1:30" ht="15.6" x14ac:dyDescent="0.3">
      <c r="A4" s="464" t="str">
        <f>'Customer Info'!B12</f>
        <v>Breakdown of Charges Based on Entered Information</v>
      </c>
      <c r="B4" s="464"/>
      <c r="C4" s="464"/>
      <c r="D4" s="464"/>
      <c r="E4" s="464"/>
      <c r="F4" s="464"/>
      <c r="G4" s="464"/>
      <c r="H4" s="464"/>
      <c r="I4" s="464"/>
      <c r="J4" s="464"/>
      <c r="K4" s="464"/>
      <c r="L4" s="464"/>
      <c r="M4" s="464"/>
      <c r="N4" s="464"/>
      <c r="O4" s="464"/>
      <c r="P4" s="464"/>
    </row>
    <row r="5" spans="1:30" ht="15" x14ac:dyDescent="0.25">
      <c r="A5" s="231"/>
      <c r="B5" s="231"/>
      <c r="C5" s="231"/>
      <c r="D5" s="231"/>
      <c r="E5" s="231"/>
      <c r="F5" s="231"/>
      <c r="G5" s="231"/>
      <c r="H5" s="231" t="s">
        <v>198</v>
      </c>
      <c r="I5" s="231"/>
      <c r="J5" s="231"/>
      <c r="K5" s="231"/>
    </row>
    <row r="6" spans="1:30" x14ac:dyDescent="0.25">
      <c r="A6" s="232">
        <f ca="1">TODAY()</f>
        <v>45744</v>
      </c>
      <c r="B6" s="233"/>
      <c r="C6" s="232"/>
      <c r="D6" s="232"/>
      <c r="E6" s="232"/>
      <c r="F6" s="232"/>
      <c r="G6" s="232"/>
      <c r="H6" s="232"/>
      <c r="I6" s="232"/>
    </row>
    <row r="7" spans="1:30" ht="24.6" x14ac:dyDescent="0.4">
      <c r="A7" s="465"/>
      <c r="B7" s="465"/>
      <c r="C7" s="465"/>
      <c r="D7" s="465"/>
      <c r="E7" s="465"/>
      <c r="F7" s="465"/>
      <c r="G7" s="465"/>
      <c r="H7" s="465"/>
      <c r="I7" s="465"/>
      <c r="J7" s="465"/>
      <c r="K7" s="465"/>
      <c r="L7" s="465"/>
      <c r="M7" s="465"/>
      <c r="N7" s="465"/>
      <c r="O7" s="465"/>
      <c r="P7" s="465"/>
    </row>
    <row r="9" spans="1:30" ht="15" x14ac:dyDescent="0.25">
      <c r="A9" s="234" t="s">
        <v>5</v>
      </c>
      <c r="B9" s="235"/>
      <c r="C9" s="236">
        <f>'Customer Info'!B7</f>
        <v>0</v>
      </c>
      <c r="I9" s="237"/>
    </row>
    <row r="10" spans="1:30" ht="15" x14ac:dyDescent="0.25">
      <c r="A10" s="238" t="s">
        <v>53</v>
      </c>
      <c r="B10" s="235"/>
      <c r="C10" s="236">
        <f>'Customer Info'!B8</f>
        <v>0</v>
      </c>
    </row>
    <row r="11" spans="1:30" x14ac:dyDescent="0.25">
      <c r="A11" s="234" t="s">
        <v>121</v>
      </c>
      <c r="B11" s="239">
        <f>'Customer Info'!B9</f>
        <v>4</v>
      </c>
      <c r="C11" s="240" t="str">
        <f>LOOKUP(B11,R11:AD11,R12:AD12)</f>
        <v>April</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6"/>
      <c r="B12" s="466"/>
      <c r="C12" s="466"/>
      <c r="D12" s="466"/>
      <c r="E12" s="466"/>
      <c r="F12" s="466"/>
      <c r="G12" s="466"/>
      <c r="H12" s="466"/>
      <c r="I12" s="46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5">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169</v>
      </c>
      <c r="B16" s="247"/>
      <c r="C16" s="248">
        <f>'Customer Info'!B22</f>
        <v>0</v>
      </c>
      <c r="D16" s="247" t="s">
        <v>19</v>
      </c>
      <c r="E16" s="247"/>
      <c r="F16" s="249"/>
      <c r="G16" s="234" t="s">
        <v>2</v>
      </c>
      <c r="H16" s="247"/>
    </row>
    <row r="17" spans="1:22" x14ac:dyDescent="0.25">
      <c r="A17" s="247" t="s">
        <v>170</v>
      </c>
      <c r="B17" s="247"/>
      <c r="C17" s="248">
        <f>'Customer Info'!B23</f>
        <v>0</v>
      </c>
      <c r="D17" s="250" t="s">
        <v>19</v>
      </c>
      <c r="E17" s="249"/>
      <c r="F17" s="249"/>
      <c r="G17" s="234" t="s">
        <v>2</v>
      </c>
      <c r="H17" s="247"/>
      <c r="I17" s="251" t="s">
        <v>2</v>
      </c>
    </row>
    <row r="19" spans="1:22" x14ac:dyDescent="0.25">
      <c r="A19" s="244" t="s">
        <v>70</v>
      </c>
      <c r="B19" s="245"/>
      <c r="C19" s="245"/>
      <c r="D19" s="245"/>
      <c r="E19" s="245"/>
      <c r="F19" s="245"/>
      <c r="G19" s="458" t="s">
        <v>71</v>
      </c>
      <c r="H19" s="459"/>
      <c r="I19" s="459"/>
      <c r="J19" s="460"/>
      <c r="K19" s="245"/>
      <c r="L19" s="461" t="s">
        <v>72</v>
      </c>
      <c r="M19" s="461"/>
      <c r="N19" s="461"/>
      <c r="O19" s="461"/>
    </row>
    <row r="20" spans="1:22" x14ac:dyDescent="0.25">
      <c r="G20" s="252" t="s">
        <v>73</v>
      </c>
      <c r="H20" s="252" t="s">
        <v>74</v>
      </c>
      <c r="I20" s="252" t="s">
        <v>75</v>
      </c>
      <c r="J20" s="253" t="s">
        <v>76</v>
      </c>
      <c r="L20" s="254" t="s">
        <v>73</v>
      </c>
      <c r="M20" s="254" t="s">
        <v>74</v>
      </c>
      <c r="N20" s="254" t="s">
        <v>75</v>
      </c>
      <c r="O20" s="254" t="s">
        <v>76</v>
      </c>
      <c r="P20" s="255" t="s">
        <v>77</v>
      </c>
    </row>
    <row r="21" spans="1:22" x14ac:dyDescent="0.25">
      <c r="A21" s="230" t="s">
        <v>78</v>
      </c>
      <c r="G21" s="256"/>
      <c r="H21" s="256"/>
      <c r="I21" s="256">
        <f>'Rider Rates'!B146</f>
        <v>138.5</v>
      </c>
      <c r="J21" s="256">
        <f>SUM(G21:I21)</f>
        <v>138.5</v>
      </c>
      <c r="L21" s="257"/>
      <c r="M21" s="257"/>
      <c r="N21" s="257">
        <f>I21</f>
        <v>138.5</v>
      </c>
      <c r="O21" s="256">
        <f>SUM(L21:N21)</f>
        <v>138.5</v>
      </c>
      <c r="P21" s="258">
        <v>44531</v>
      </c>
    </row>
    <row r="22" spans="1:22" x14ac:dyDescent="0.25">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5">
      <c r="A23" s="264" t="s">
        <v>82</v>
      </c>
      <c r="B23" s="264"/>
      <c r="C23" s="264"/>
      <c r="D23" s="265"/>
      <c r="E23" s="265"/>
      <c r="F23" s="264"/>
      <c r="G23" s="264"/>
      <c r="H23" s="264"/>
      <c r="I23" s="264"/>
      <c r="J23" s="264"/>
      <c r="K23" s="266"/>
      <c r="L23" s="267"/>
      <c r="M23" s="267"/>
      <c r="N23" s="267">
        <f>SUM(N21:N22)</f>
        <v>138.5</v>
      </c>
      <c r="O23" s="267">
        <f>SUM(O21:O22)</f>
        <v>138.5</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83</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5">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5">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5">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5">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5">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5">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93</v>
      </c>
      <c r="D34" s="259">
        <f>C15</f>
        <v>0</v>
      </c>
      <c r="E34" s="260" t="s">
        <v>19</v>
      </c>
      <c r="F34" s="261" t="s">
        <v>80</v>
      </c>
      <c r="G34" s="276">
        <f>'Rider Rates'!B24</f>
        <v>6.7849999999999994E-2</v>
      </c>
      <c r="H34" s="276"/>
      <c r="I34" s="276"/>
      <c r="J34" s="281">
        <f>SUM(G34:H34)</f>
        <v>6.7849999999999994E-2</v>
      </c>
      <c r="K34" s="263" t="s">
        <v>85</v>
      </c>
      <c r="L34" s="91">
        <f>ROUND(D34*G34,2)</f>
        <v>0</v>
      </c>
      <c r="M34" s="91"/>
      <c r="N34" s="91"/>
      <c r="O34" s="91">
        <f t="shared" si="2"/>
        <v>0</v>
      </c>
      <c r="P34" s="258">
        <f>'Rider Rates'!$D$22</f>
        <v>45444</v>
      </c>
      <c r="Q34" s="261"/>
      <c r="R34" s="277"/>
      <c r="S34" s="263"/>
      <c r="T34" s="273"/>
      <c r="V34" s="274"/>
    </row>
    <row r="35" spans="1:22" x14ac:dyDescent="0.25">
      <c r="A35" s="233" t="s">
        <v>145</v>
      </c>
      <c r="D35" s="259">
        <f>C16</f>
        <v>0</v>
      </c>
      <c r="E35" s="260" t="s">
        <v>19</v>
      </c>
      <c r="F35" s="261" t="s">
        <v>80</v>
      </c>
      <c r="G35" s="276">
        <f>'Rider Rates'!B45</f>
        <v>2.5335000000000002E-3</v>
      </c>
      <c r="H35" s="276"/>
      <c r="I35" s="276"/>
      <c r="J35" s="281">
        <f>SUM(G35:H35)</f>
        <v>2.5335000000000002E-3</v>
      </c>
      <c r="K35" s="263" t="s">
        <v>85</v>
      </c>
      <c r="L35" s="91">
        <f>ROUND(D35*G35,2)</f>
        <v>0</v>
      </c>
      <c r="M35" s="91"/>
      <c r="N35" s="91"/>
      <c r="O35" s="91">
        <f t="shared" si="2"/>
        <v>0</v>
      </c>
      <c r="P35" s="258">
        <f>'Rider Rates'!$D$38</f>
        <v>45444</v>
      </c>
      <c r="Q35" s="261"/>
      <c r="R35" s="277"/>
      <c r="S35" s="263"/>
      <c r="T35" s="273"/>
      <c r="V35" s="274"/>
    </row>
    <row r="36" spans="1:22" x14ac:dyDescent="0.25">
      <c r="A36" s="233" t="s">
        <v>146</v>
      </c>
      <c r="D36" s="259">
        <f>C17</f>
        <v>0</v>
      </c>
      <c r="E36" s="260" t="s">
        <v>19</v>
      </c>
      <c r="F36" s="255" t="s">
        <v>80</v>
      </c>
      <c r="G36" s="276">
        <f>'Rider Rates'!C45</f>
        <v>1.07E-3</v>
      </c>
      <c r="H36" s="276"/>
      <c r="I36" s="276"/>
      <c r="J36" s="281">
        <f>SUM(G36:H36)</f>
        <v>1.07E-3</v>
      </c>
      <c r="K36" s="263" t="s">
        <v>85</v>
      </c>
      <c r="L36" s="91">
        <f>ROUND(D36*G36,2)</f>
        <v>0</v>
      </c>
      <c r="M36" s="91"/>
      <c r="N36" s="91"/>
      <c r="O36" s="91">
        <f t="shared" si="2"/>
        <v>0</v>
      </c>
      <c r="P36" s="258">
        <f>'Rider Rates'!D39</f>
        <v>45444</v>
      </c>
      <c r="Q36" s="261"/>
      <c r="R36" s="277"/>
      <c r="S36" s="263"/>
      <c r="T36" s="273"/>
      <c r="V36" s="274"/>
    </row>
    <row r="37" spans="1:22" x14ac:dyDescent="0.25">
      <c r="A37" s="233" t="s">
        <v>95</v>
      </c>
      <c r="D37" s="259">
        <f>C16+C17</f>
        <v>0</v>
      </c>
      <c r="E37" s="260" t="s">
        <v>19</v>
      </c>
      <c r="F37" s="261" t="s">
        <v>80</v>
      </c>
      <c r="G37" s="276">
        <f>'Rider Rates'!$B$49</f>
        <v>-4.1073000000000004E-3</v>
      </c>
      <c r="H37" s="276"/>
      <c r="I37" s="276"/>
      <c r="J37" s="281">
        <f>SUM(G37:H37)</f>
        <v>-4.1073000000000004E-3</v>
      </c>
      <c r="K37" s="263" t="s">
        <v>85</v>
      </c>
      <c r="L37" s="91">
        <f>ROUND(D37*G37,2)</f>
        <v>0</v>
      </c>
      <c r="M37" s="91"/>
      <c r="N37" s="91"/>
      <c r="O37" s="91">
        <f t="shared" si="2"/>
        <v>0</v>
      </c>
      <c r="P37" s="258">
        <f>'Rider Rates'!$D$49</f>
        <v>45747</v>
      </c>
      <c r="Q37" s="261"/>
      <c r="R37" s="277"/>
      <c r="S37" s="263"/>
      <c r="T37" s="273"/>
      <c r="V37" s="274"/>
    </row>
    <row r="38" spans="1:22" x14ac:dyDescent="0.25">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5">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5">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5">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100</v>
      </c>
      <c r="D42" s="279">
        <f>$N$23</f>
        <v>138.5</v>
      </c>
      <c r="E42" s="260" t="s">
        <v>92</v>
      </c>
      <c r="F42" s="261" t="s">
        <v>80</v>
      </c>
      <c r="G42" s="284"/>
      <c r="H42" s="253"/>
      <c r="I42" s="285">
        <f>'Rider Rates'!$B$87</f>
        <v>1.9512100000000001E-2</v>
      </c>
      <c r="J42" s="285">
        <f t="shared" si="0"/>
        <v>1.9512100000000001E-2</v>
      </c>
      <c r="K42" s="263"/>
      <c r="L42" s="91"/>
      <c r="M42" s="91"/>
      <c r="N42" s="91">
        <f>ROUND(D42*I42,2)</f>
        <v>2.7</v>
      </c>
      <c r="O42" s="91">
        <f t="shared" si="2"/>
        <v>2.7</v>
      </c>
      <c r="P42" s="258">
        <f>'Rider Rates'!$D$87</f>
        <v>45747</v>
      </c>
      <c r="Q42" s="261"/>
      <c r="R42" s="277"/>
      <c r="S42" s="263"/>
      <c r="T42" s="273"/>
      <c r="V42" s="274"/>
    </row>
    <row r="43" spans="1:22" x14ac:dyDescent="0.25">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5">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5">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5">
      <c r="A46" s="233" t="s">
        <v>104</v>
      </c>
      <c r="D46" s="279">
        <f>$N$23</f>
        <v>138.5</v>
      </c>
      <c r="E46" s="260" t="s">
        <v>92</v>
      </c>
      <c r="F46" s="261" t="s">
        <v>80</v>
      </c>
      <c r="G46" s="286"/>
      <c r="H46" s="253"/>
      <c r="I46" s="285">
        <f>'Rider Rates'!$B$107</f>
        <v>0.24140039999999999</v>
      </c>
      <c r="J46" s="285">
        <f t="shared" si="0"/>
        <v>0.24140039999999999</v>
      </c>
      <c r="K46" s="263"/>
      <c r="L46" s="91"/>
      <c r="M46" s="91"/>
      <c r="N46" s="91">
        <f>ROUND(D46*I46,2)</f>
        <v>33.43</v>
      </c>
      <c r="O46" s="91">
        <f t="shared" si="2"/>
        <v>33.43</v>
      </c>
      <c r="P46" s="258">
        <f>'Rider Rates'!$D$107</f>
        <v>45716</v>
      </c>
      <c r="Q46" s="261"/>
      <c r="R46" s="277"/>
      <c r="S46" s="263"/>
      <c r="T46" s="273"/>
      <c r="V46" s="274"/>
    </row>
    <row r="47" spans="1:22" x14ac:dyDescent="0.25">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5">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5">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5">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5">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5">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5">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5">
      <c r="A54" s="230" t="s">
        <v>111</v>
      </c>
      <c r="D54" s="259"/>
      <c r="E54" s="260"/>
      <c r="F54" s="261"/>
      <c r="G54" s="262"/>
      <c r="H54" s="262"/>
      <c r="I54" s="262"/>
      <c r="J54" s="262"/>
      <c r="K54" s="263"/>
      <c r="L54" s="256"/>
      <c r="M54" s="256"/>
      <c r="N54" s="256"/>
      <c r="O54" s="256"/>
      <c r="P54" s="293"/>
      <c r="Q54" s="261"/>
      <c r="R54" s="277"/>
      <c r="S54" s="263"/>
      <c r="T54" s="273"/>
      <c r="V54" s="274"/>
    </row>
    <row r="55" spans="1:22" x14ac:dyDescent="0.25">
      <c r="A55" s="234" t="s">
        <v>112</v>
      </c>
      <c r="B55" s="271"/>
      <c r="C55" s="271"/>
      <c r="D55" s="294"/>
      <c r="E55" s="295"/>
      <c r="F55" s="296"/>
      <c r="G55" s="296"/>
      <c r="H55" s="296"/>
      <c r="I55" s="296"/>
      <c r="J55" s="296"/>
      <c r="K55" s="297"/>
      <c r="L55" s="298">
        <f>SUM(L27:L54)</f>
        <v>0</v>
      </c>
      <c r="M55" s="298">
        <f>SUM(M27:M54)</f>
        <v>0</v>
      </c>
      <c r="N55" s="298">
        <f>SUM(N27:N54)</f>
        <v>68.97</v>
      </c>
      <c r="O55" s="298">
        <f>SUM(O27:O54)</f>
        <v>68.97</v>
      </c>
      <c r="P55" s="299"/>
      <c r="Q55" s="261"/>
      <c r="R55" s="277"/>
      <c r="S55" s="263"/>
      <c r="T55" s="273"/>
      <c r="V55" s="274"/>
    </row>
    <row r="56" spans="1:22" x14ac:dyDescent="0.25">
      <c r="D56" s="259"/>
      <c r="E56" s="260"/>
      <c r="F56" s="261"/>
      <c r="G56" s="261"/>
      <c r="H56" s="261"/>
      <c r="I56" s="261"/>
      <c r="J56" s="277"/>
      <c r="K56" s="263"/>
      <c r="L56" s="261"/>
      <c r="M56" s="261"/>
      <c r="N56" s="261"/>
      <c r="O56" s="261"/>
      <c r="P56" s="300"/>
      <c r="Q56" s="261"/>
      <c r="R56" s="277"/>
      <c r="S56" s="263"/>
      <c r="T56" s="273"/>
      <c r="V56" s="274"/>
    </row>
    <row r="57" spans="1:22" x14ac:dyDescent="0.25">
      <c r="A57" s="301" t="s">
        <v>113</v>
      </c>
      <c r="B57" s="241"/>
      <c r="C57" s="241"/>
      <c r="D57" s="241"/>
      <c r="E57" s="241"/>
      <c r="F57" s="241"/>
      <c r="G57" s="241"/>
      <c r="H57" s="241"/>
      <c r="I57" s="241"/>
      <c r="J57" s="241"/>
      <c r="K57" s="241"/>
      <c r="L57" s="302">
        <f>L23+L55</f>
        <v>0</v>
      </c>
      <c r="M57" s="302">
        <f>M23+M55</f>
        <v>0</v>
      </c>
      <c r="N57" s="302">
        <f>N23+N55</f>
        <v>207.47</v>
      </c>
      <c r="O57" s="303">
        <f>O23+O55</f>
        <v>207.47</v>
      </c>
      <c r="P57" s="303"/>
      <c r="Q57" s="261"/>
      <c r="R57" s="304"/>
      <c r="S57" s="263"/>
      <c r="T57" s="273"/>
      <c r="V57" s="263"/>
    </row>
    <row r="58" spans="1:22" x14ac:dyDescent="0.25">
      <c r="Q58" s="264"/>
      <c r="R58" s="264"/>
      <c r="S58" s="264"/>
      <c r="T58" s="305"/>
    </row>
    <row r="59" spans="1:22" x14ac:dyDescent="0.25">
      <c r="Q59" s="264"/>
      <c r="R59" s="264"/>
      <c r="S59" s="264"/>
      <c r="T59" s="305"/>
    </row>
    <row r="60" spans="1:22" x14ac:dyDescent="0.25">
      <c r="A60" s="264" t="s">
        <v>114</v>
      </c>
      <c r="O60" s="273">
        <f>O21+O55</f>
        <v>207.47</v>
      </c>
      <c r="Q60" s="264"/>
      <c r="R60" s="264"/>
      <c r="S60" s="264"/>
      <c r="T60" s="305"/>
    </row>
    <row r="61" spans="1:22" x14ac:dyDescent="0.25">
      <c r="A61" s="264" t="s">
        <v>2</v>
      </c>
      <c r="B61" s="264"/>
      <c r="C61" s="264"/>
      <c r="D61" s="264"/>
      <c r="E61" s="264"/>
      <c r="F61" s="264"/>
      <c r="G61" s="264"/>
      <c r="H61" s="264"/>
    </row>
    <row r="62" spans="1:22" x14ac:dyDescent="0.25">
      <c r="A62" s="271" t="s">
        <v>115</v>
      </c>
      <c r="O62" s="306">
        <f>IF($D$17&lt;0,O57,IF(O57&gt;O60,O57,O60))</f>
        <v>207.47</v>
      </c>
      <c r="P62" s="261"/>
    </row>
    <row r="63" spans="1:22" ht="15" customHeight="1" x14ac:dyDescent="0.25">
      <c r="A63" s="271"/>
      <c r="O63" s="306"/>
      <c r="P63" s="261"/>
    </row>
    <row r="64" spans="1:22" x14ac:dyDescent="0.25">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5">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30480</xdr:rowOff>
                  </from>
                  <to>
                    <xdr:col>0</xdr:col>
                    <xdr:colOff>381000</xdr:colOff>
                    <xdr:row>1</xdr:row>
                    <xdr:rowOff>106680</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45720</xdr:rowOff>
                  </from>
                  <to>
                    <xdr:col>15</xdr:col>
                    <xdr:colOff>541020</xdr:colOff>
                    <xdr:row>73</xdr:row>
                    <xdr:rowOff>106680</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topLeftCell="A23" zoomScale="80" zoomScaleNormal="80" workbookViewId="0">
      <selection activeCell="D39" sqref="D39"/>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62" t="s">
        <v>50</v>
      </c>
      <c r="B1" s="462"/>
      <c r="C1" s="462"/>
      <c r="D1" s="462"/>
      <c r="E1" s="462"/>
      <c r="F1" s="462"/>
      <c r="G1" s="462"/>
      <c r="H1" s="462"/>
      <c r="I1" s="462"/>
      <c r="J1" s="462"/>
      <c r="K1" s="462"/>
      <c r="L1" s="462"/>
      <c r="M1" s="462"/>
      <c r="N1" s="462"/>
      <c r="O1" s="462"/>
      <c r="P1" s="462"/>
    </row>
    <row r="2" spans="1:30" ht="21" x14ac:dyDescent="0.4">
      <c r="A2" s="462" t="s">
        <v>138</v>
      </c>
      <c r="B2" s="462"/>
      <c r="C2" s="462"/>
      <c r="D2" s="462"/>
      <c r="E2" s="462"/>
      <c r="F2" s="462"/>
      <c r="G2" s="462"/>
      <c r="H2" s="462"/>
      <c r="I2" s="462"/>
      <c r="J2" s="462"/>
      <c r="K2" s="462"/>
      <c r="L2" s="462"/>
      <c r="M2" s="462"/>
      <c r="N2" s="462"/>
      <c r="O2" s="462"/>
      <c r="P2" s="462"/>
    </row>
    <row r="3" spans="1:30" ht="17.399999999999999" x14ac:dyDescent="0.3">
      <c r="A3" s="463" t="s">
        <v>199</v>
      </c>
      <c r="B3" s="463"/>
      <c r="C3" s="463"/>
      <c r="D3" s="463"/>
      <c r="E3" s="463"/>
      <c r="F3" s="463"/>
      <c r="G3" s="463"/>
      <c r="H3" s="463"/>
      <c r="I3" s="463"/>
      <c r="J3" s="463"/>
      <c r="K3" s="463"/>
      <c r="L3" s="463"/>
      <c r="M3" s="463"/>
      <c r="N3" s="463"/>
      <c r="O3" s="463"/>
      <c r="P3" s="463"/>
    </row>
    <row r="4" spans="1:30" ht="15.6" x14ac:dyDescent="0.3">
      <c r="A4" s="464" t="str">
        <f>'Customer Info'!B12</f>
        <v>Breakdown of Charges Based on Entered Information</v>
      </c>
      <c r="B4" s="464"/>
      <c r="C4" s="464"/>
      <c r="D4" s="464"/>
      <c r="E4" s="464"/>
      <c r="F4" s="464"/>
      <c r="G4" s="464"/>
      <c r="H4" s="464"/>
      <c r="I4" s="464"/>
      <c r="J4" s="464"/>
      <c r="K4" s="464"/>
      <c r="L4" s="464"/>
      <c r="M4" s="464"/>
      <c r="N4" s="464"/>
      <c r="O4" s="464"/>
      <c r="P4" s="464"/>
    </row>
    <row r="5" spans="1:30" ht="15" x14ac:dyDescent="0.25">
      <c r="A5" s="231"/>
      <c r="B5" s="231"/>
      <c r="C5" s="231"/>
      <c r="D5" s="231"/>
      <c r="E5" s="231"/>
      <c r="F5" s="231"/>
      <c r="G5" s="231"/>
      <c r="H5" s="231" t="s">
        <v>200</v>
      </c>
      <c r="I5" s="231"/>
      <c r="J5" s="231"/>
      <c r="K5" s="231"/>
    </row>
    <row r="6" spans="1:30" x14ac:dyDescent="0.25">
      <c r="A6" s="232">
        <f ca="1">TODAY()</f>
        <v>45744</v>
      </c>
      <c r="B6" s="233"/>
      <c r="C6" s="232"/>
      <c r="D6" s="232"/>
      <c r="E6" s="232"/>
      <c r="F6" s="232"/>
      <c r="G6" s="232"/>
      <c r="H6" s="232"/>
      <c r="I6" s="232"/>
    </row>
    <row r="7" spans="1:30" ht="24.6" x14ac:dyDescent="0.4">
      <c r="A7" s="465"/>
      <c r="B7" s="465"/>
      <c r="C7" s="465"/>
      <c r="D7" s="465"/>
      <c r="E7" s="465"/>
      <c r="F7" s="465"/>
      <c r="G7" s="465"/>
      <c r="H7" s="465"/>
      <c r="I7" s="465"/>
      <c r="J7" s="465"/>
      <c r="K7" s="465"/>
      <c r="L7" s="465"/>
      <c r="M7" s="465"/>
      <c r="N7" s="465"/>
      <c r="O7" s="465"/>
      <c r="P7" s="465"/>
    </row>
    <row r="9" spans="1:30" ht="15" x14ac:dyDescent="0.25">
      <c r="A9" s="234" t="s">
        <v>5</v>
      </c>
      <c r="B9" s="235"/>
      <c r="C9" s="236">
        <f>'Customer Info'!B7</f>
        <v>0</v>
      </c>
      <c r="I9" s="237"/>
    </row>
    <row r="10" spans="1:30" ht="15" x14ac:dyDescent="0.25">
      <c r="A10" s="238" t="s">
        <v>53</v>
      </c>
      <c r="B10" s="235"/>
      <c r="C10" s="236">
        <f>'Customer Info'!B8</f>
        <v>0</v>
      </c>
    </row>
    <row r="11" spans="1:30" x14ac:dyDescent="0.25">
      <c r="A11" s="234" t="s">
        <v>121</v>
      </c>
      <c r="B11" s="239">
        <f>'Customer Info'!B9</f>
        <v>4</v>
      </c>
      <c r="C11" s="240" t="str">
        <f>LOOKUP(B11,R11:AD11,R12:AD12)</f>
        <v>April</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6"/>
      <c r="B12" s="466"/>
      <c r="C12" s="466"/>
      <c r="D12" s="466"/>
      <c r="E12" s="466"/>
      <c r="F12" s="466"/>
      <c r="G12" s="466"/>
      <c r="H12" s="466"/>
      <c r="I12" s="46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5">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169</v>
      </c>
      <c r="B16" s="247"/>
      <c r="C16" s="248">
        <f>'Customer Info'!B22</f>
        <v>0</v>
      </c>
      <c r="D16" s="247" t="s">
        <v>19</v>
      </c>
      <c r="E16" s="247"/>
      <c r="F16" s="249"/>
      <c r="G16" s="234" t="s">
        <v>2</v>
      </c>
      <c r="H16" s="247"/>
    </row>
    <row r="17" spans="1:22" x14ac:dyDescent="0.25">
      <c r="A17" s="247" t="s">
        <v>170</v>
      </c>
      <c r="B17" s="247"/>
      <c r="C17" s="248">
        <f>'Customer Info'!B23</f>
        <v>0</v>
      </c>
      <c r="D17" s="250" t="s">
        <v>19</v>
      </c>
      <c r="E17" s="249"/>
      <c r="F17" s="249"/>
      <c r="G17" s="234" t="s">
        <v>2</v>
      </c>
      <c r="H17" s="247"/>
      <c r="I17" s="251" t="s">
        <v>2</v>
      </c>
    </row>
    <row r="19" spans="1:22" x14ac:dyDescent="0.25">
      <c r="A19" s="244" t="s">
        <v>70</v>
      </c>
      <c r="B19" s="245"/>
      <c r="C19" s="245"/>
      <c r="D19" s="245"/>
      <c r="E19" s="245"/>
      <c r="F19" s="245"/>
      <c r="G19" s="458" t="s">
        <v>71</v>
      </c>
      <c r="H19" s="459"/>
      <c r="I19" s="459"/>
      <c r="J19" s="460"/>
      <c r="K19" s="245"/>
      <c r="L19" s="461" t="s">
        <v>72</v>
      </c>
      <c r="M19" s="461"/>
      <c r="N19" s="461"/>
      <c r="O19" s="461"/>
    </row>
    <row r="20" spans="1:22" x14ac:dyDescent="0.25">
      <c r="G20" s="252" t="s">
        <v>73</v>
      </c>
      <c r="H20" s="252" t="s">
        <v>74</v>
      </c>
      <c r="I20" s="252" t="s">
        <v>75</v>
      </c>
      <c r="J20" s="253" t="s">
        <v>76</v>
      </c>
      <c r="L20" s="254" t="s">
        <v>73</v>
      </c>
      <c r="M20" s="254" t="s">
        <v>74</v>
      </c>
      <c r="N20" s="254" t="s">
        <v>75</v>
      </c>
      <c r="O20" s="254" t="s">
        <v>76</v>
      </c>
      <c r="P20" s="255" t="s">
        <v>77</v>
      </c>
    </row>
    <row r="21" spans="1:22" x14ac:dyDescent="0.25">
      <c r="A21" s="230" t="s">
        <v>78</v>
      </c>
      <c r="G21" s="256"/>
      <c r="H21" s="256"/>
      <c r="I21" s="256">
        <f>'Rider Rates'!B147</f>
        <v>825</v>
      </c>
      <c r="J21" s="256">
        <f>SUM(G21:I21)</f>
        <v>825</v>
      </c>
      <c r="L21" s="257"/>
      <c r="M21" s="257"/>
      <c r="N21" s="257">
        <f>I21</f>
        <v>825</v>
      </c>
      <c r="O21" s="256">
        <f>SUM(L21:N21)</f>
        <v>825</v>
      </c>
      <c r="P21" s="258">
        <v>44531</v>
      </c>
    </row>
    <row r="22" spans="1:22" x14ac:dyDescent="0.25">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5">
      <c r="A23" s="264" t="s">
        <v>82</v>
      </c>
      <c r="B23" s="264"/>
      <c r="C23" s="264"/>
      <c r="D23" s="265"/>
      <c r="E23" s="265"/>
      <c r="F23" s="264"/>
      <c r="G23" s="264"/>
      <c r="H23" s="264"/>
      <c r="I23" s="264"/>
      <c r="J23" s="264"/>
      <c r="K23" s="266"/>
      <c r="L23" s="267"/>
      <c r="M23" s="267"/>
      <c r="N23" s="267">
        <f>SUM(N21:N22)</f>
        <v>825</v>
      </c>
      <c r="O23" s="267">
        <f>SUM(O21:O22)</f>
        <v>825</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83</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5">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5">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5">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5">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5">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5">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93</v>
      </c>
      <c r="D34" s="259">
        <f>C15</f>
        <v>0</v>
      </c>
      <c r="E34" s="260" t="s">
        <v>19</v>
      </c>
      <c r="F34" s="261" t="s">
        <v>80</v>
      </c>
      <c r="G34" s="276">
        <f>'Rider Rates'!B25</f>
        <v>6.6629999999999995E-2</v>
      </c>
      <c r="H34" s="276"/>
      <c r="I34" s="276"/>
      <c r="J34" s="281">
        <f>SUM(G34:H34)</f>
        <v>6.6629999999999995E-2</v>
      </c>
      <c r="K34" s="263" t="s">
        <v>85</v>
      </c>
      <c r="L34" s="91">
        <f>ROUND(D34*G34,2)</f>
        <v>0</v>
      </c>
      <c r="M34" s="91"/>
      <c r="N34" s="91"/>
      <c r="O34" s="91">
        <f t="shared" si="2"/>
        <v>0</v>
      </c>
      <c r="P34" s="258">
        <f>'Rider Rates'!$D$22</f>
        <v>45444</v>
      </c>
      <c r="Q34" s="261"/>
      <c r="R34" s="277"/>
      <c r="S34" s="263"/>
      <c r="T34" s="273"/>
      <c r="V34" s="274"/>
    </row>
    <row r="35" spans="1:22" x14ac:dyDescent="0.25">
      <c r="A35" s="233" t="s">
        <v>145</v>
      </c>
      <c r="D35" s="259">
        <f>C16</f>
        <v>0</v>
      </c>
      <c r="E35" s="260" t="s">
        <v>19</v>
      </c>
      <c r="F35" s="261" t="s">
        <v>80</v>
      </c>
      <c r="G35" s="276">
        <f>'Rider Rates'!B46</f>
        <v>2.0022E-3</v>
      </c>
      <c r="H35" s="276"/>
      <c r="I35" s="276"/>
      <c r="J35" s="281">
        <f>SUM(G35:H35)</f>
        <v>2.0022E-3</v>
      </c>
      <c r="K35" s="263" t="s">
        <v>85</v>
      </c>
      <c r="L35" s="91">
        <f>ROUND(D35*G35,2)</f>
        <v>0</v>
      </c>
      <c r="M35" s="91"/>
      <c r="N35" s="91"/>
      <c r="O35" s="91">
        <f t="shared" si="2"/>
        <v>0</v>
      </c>
      <c r="P35" s="258">
        <f>'Rider Rates'!$D$38</f>
        <v>45444</v>
      </c>
      <c r="Q35" s="261"/>
      <c r="R35" s="277"/>
      <c r="S35" s="263"/>
      <c r="T35" s="273"/>
      <c r="V35" s="274"/>
    </row>
    <row r="36" spans="1:22" x14ac:dyDescent="0.25">
      <c r="A36" s="233" t="s">
        <v>146</v>
      </c>
      <c r="D36" s="259">
        <f>C17</f>
        <v>0</v>
      </c>
      <c r="E36" s="260" t="s">
        <v>19</v>
      </c>
      <c r="F36" s="255" t="s">
        <v>80</v>
      </c>
      <c r="G36" s="276">
        <f>'Rider Rates'!C46</f>
        <v>8.3000000000000001E-4</v>
      </c>
      <c r="H36" s="276"/>
      <c r="I36" s="276"/>
      <c r="J36" s="281">
        <f>SUM(G36:H36)</f>
        <v>8.3000000000000001E-4</v>
      </c>
      <c r="K36" s="263" t="s">
        <v>85</v>
      </c>
      <c r="L36" s="91">
        <f>ROUND(D36*G36,2)</f>
        <v>0</v>
      </c>
      <c r="M36" s="91"/>
      <c r="N36" s="91"/>
      <c r="O36" s="91">
        <f t="shared" si="2"/>
        <v>0</v>
      </c>
      <c r="P36" s="258">
        <f>'Rider Rates'!D39</f>
        <v>45444</v>
      </c>
      <c r="Q36" s="261"/>
      <c r="R36" s="277"/>
      <c r="S36" s="263"/>
      <c r="T36" s="273"/>
      <c r="V36" s="274"/>
    </row>
    <row r="37" spans="1:22" x14ac:dyDescent="0.25">
      <c r="A37" s="233" t="s">
        <v>95</v>
      </c>
      <c r="D37" s="259">
        <f>C16+C17</f>
        <v>0</v>
      </c>
      <c r="E37" s="260" t="s">
        <v>19</v>
      </c>
      <c r="F37" s="261" t="s">
        <v>80</v>
      </c>
      <c r="G37" s="276">
        <f>'Rider Rates'!$B$49</f>
        <v>-4.1073000000000004E-3</v>
      </c>
      <c r="H37" s="276"/>
      <c r="I37" s="276"/>
      <c r="J37" s="281">
        <f>SUM(G37:H37)</f>
        <v>-4.1073000000000004E-3</v>
      </c>
      <c r="K37" s="263" t="s">
        <v>85</v>
      </c>
      <c r="L37" s="91">
        <f>ROUND(D37*G37,2)</f>
        <v>0</v>
      </c>
      <c r="M37" s="91"/>
      <c r="N37" s="91"/>
      <c r="O37" s="91">
        <f t="shared" si="2"/>
        <v>0</v>
      </c>
      <c r="P37" s="258">
        <f>'Rider Rates'!$D$49</f>
        <v>45747</v>
      </c>
      <c r="Q37" s="261"/>
      <c r="R37" s="277"/>
      <c r="S37" s="263"/>
      <c r="T37" s="273"/>
      <c r="V37" s="274"/>
    </row>
    <row r="38" spans="1:22" x14ac:dyDescent="0.25">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5">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5">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5">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100</v>
      </c>
      <c r="D42" s="279">
        <f>$N$23</f>
        <v>825</v>
      </c>
      <c r="E42" s="260" t="s">
        <v>92</v>
      </c>
      <c r="F42" s="261" t="s">
        <v>80</v>
      </c>
      <c r="G42" s="284"/>
      <c r="H42" s="253"/>
      <c r="I42" s="285">
        <f>'Rider Rates'!$B$87</f>
        <v>1.9512100000000001E-2</v>
      </c>
      <c r="J42" s="285">
        <f t="shared" si="0"/>
        <v>1.9512100000000001E-2</v>
      </c>
      <c r="K42" s="263"/>
      <c r="L42" s="91"/>
      <c r="M42" s="91"/>
      <c r="N42" s="91">
        <f>ROUND(D42*I42,2)</f>
        <v>16.100000000000001</v>
      </c>
      <c r="O42" s="91">
        <f t="shared" si="2"/>
        <v>16.100000000000001</v>
      </c>
      <c r="P42" s="258">
        <f>'Rider Rates'!$D$87</f>
        <v>45747</v>
      </c>
      <c r="Q42" s="261"/>
      <c r="R42" s="277"/>
      <c r="S42" s="263"/>
      <c r="T42" s="273"/>
      <c r="V42" s="274"/>
    </row>
    <row r="43" spans="1:22" x14ac:dyDescent="0.25">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5">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5">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5">
      <c r="A46" s="233" t="s">
        <v>104</v>
      </c>
      <c r="D46" s="279">
        <f>$N$23</f>
        <v>825</v>
      </c>
      <c r="E46" s="260" t="s">
        <v>92</v>
      </c>
      <c r="F46" s="261" t="s">
        <v>80</v>
      </c>
      <c r="G46" s="286"/>
      <c r="H46" s="253"/>
      <c r="I46" s="285">
        <f>'Rider Rates'!$B$107</f>
        <v>0.24140039999999999</v>
      </c>
      <c r="J46" s="285">
        <f t="shared" si="0"/>
        <v>0.24140039999999999</v>
      </c>
      <c r="K46" s="263"/>
      <c r="L46" s="91"/>
      <c r="M46" s="91"/>
      <c r="N46" s="91">
        <f>ROUND(D46*I46,2)</f>
        <v>199.16</v>
      </c>
      <c r="O46" s="91">
        <f t="shared" si="2"/>
        <v>199.16</v>
      </c>
      <c r="P46" s="258">
        <f>'Rider Rates'!$D$107</f>
        <v>45716</v>
      </c>
      <c r="Q46" s="261"/>
      <c r="R46" s="277"/>
      <c r="S46" s="263"/>
      <c r="T46" s="273"/>
      <c r="V46" s="274"/>
    </row>
    <row r="47" spans="1:22" x14ac:dyDescent="0.25">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5">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5">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5">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5">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5">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5">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5">
      <c r="A54" s="230" t="s">
        <v>111</v>
      </c>
      <c r="D54" s="259"/>
      <c r="E54" s="260"/>
      <c r="F54" s="261"/>
      <c r="G54" s="262"/>
      <c r="H54" s="262"/>
      <c r="I54" s="262"/>
      <c r="J54" s="262"/>
      <c r="K54" s="263"/>
      <c r="L54" s="256"/>
      <c r="M54" s="256"/>
      <c r="N54" s="256"/>
      <c r="O54" s="256"/>
      <c r="P54" s="293"/>
      <c r="Q54" s="261"/>
      <c r="R54" s="277"/>
      <c r="S54" s="263"/>
      <c r="T54" s="273"/>
      <c r="V54" s="274"/>
    </row>
    <row r="55" spans="1:22" x14ac:dyDescent="0.25">
      <c r="A55" s="234" t="s">
        <v>112</v>
      </c>
      <c r="B55" s="271"/>
      <c r="C55" s="271"/>
      <c r="D55" s="294"/>
      <c r="E55" s="295"/>
      <c r="F55" s="296"/>
      <c r="G55" s="296"/>
      <c r="H55" s="296"/>
      <c r="I55" s="296"/>
      <c r="J55" s="296"/>
      <c r="K55" s="297"/>
      <c r="L55" s="298">
        <f>SUM(L27:L54)</f>
        <v>0</v>
      </c>
      <c r="M55" s="298">
        <f>SUM(M27:M54)</f>
        <v>0</v>
      </c>
      <c r="N55" s="298">
        <f>SUM(N27:N54)</f>
        <v>294.08</v>
      </c>
      <c r="O55" s="298">
        <f>SUM(O27:O54)</f>
        <v>294.08</v>
      </c>
      <c r="P55" s="299"/>
      <c r="Q55" s="261"/>
      <c r="R55" s="277"/>
      <c r="S55" s="263"/>
      <c r="T55" s="273"/>
      <c r="V55" s="274"/>
    </row>
    <row r="56" spans="1:22" x14ac:dyDescent="0.25">
      <c r="D56" s="259"/>
      <c r="E56" s="260"/>
      <c r="F56" s="261"/>
      <c r="G56" s="261"/>
      <c r="H56" s="261"/>
      <c r="I56" s="261"/>
      <c r="J56" s="277"/>
      <c r="K56" s="263"/>
      <c r="L56" s="261"/>
      <c r="M56" s="261"/>
      <c r="N56" s="261"/>
      <c r="O56" s="261"/>
      <c r="P56" s="300"/>
      <c r="Q56" s="261"/>
      <c r="R56" s="277"/>
      <c r="S56" s="263"/>
      <c r="T56" s="273"/>
      <c r="V56" s="274"/>
    </row>
    <row r="57" spans="1:22" x14ac:dyDescent="0.25">
      <c r="A57" s="301" t="s">
        <v>113</v>
      </c>
      <c r="B57" s="241"/>
      <c r="C57" s="241"/>
      <c r="D57" s="241"/>
      <c r="E57" s="241"/>
      <c r="F57" s="241"/>
      <c r="G57" s="241"/>
      <c r="H57" s="241"/>
      <c r="I57" s="241"/>
      <c r="J57" s="241"/>
      <c r="K57" s="241"/>
      <c r="L57" s="302">
        <f>L23+L55</f>
        <v>0</v>
      </c>
      <c r="M57" s="302">
        <f>M23+M55</f>
        <v>0</v>
      </c>
      <c r="N57" s="302">
        <f>N23+N55</f>
        <v>1119.08</v>
      </c>
      <c r="O57" s="303">
        <f>O23+O55</f>
        <v>1119.08</v>
      </c>
      <c r="P57" s="303"/>
      <c r="Q57" s="261"/>
      <c r="R57" s="304"/>
      <c r="S57" s="263"/>
      <c r="T57" s="273"/>
      <c r="V57" s="263"/>
    </row>
    <row r="58" spans="1:22" x14ac:dyDescent="0.25">
      <c r="Q58" s="264"/>
      <c r="R58" s="264"/>
      <c r="S58" s="264"/>
      <c r="T58" s="305"/>
    </row>
    <row r="59" spans="1:22" x14ac:dyDescent="0.25">
      <c r="Q59" s="264"/>
      <c r="R59" s="264"/>
      <c r="S59" s="264"/>
      <c r="T59" s="305"/>
    </row>
    <row r="60" spans="1:22" x14ac:dyDescent="0.25">
      <c r="A60" s="264" t="s">
        <v>114</v>
      </c>
      <c r="O60" s="273">
        <f>O21+O55</f>
        <v>1119.08</v>
      </c>
      <c r="Q60" s="264"/>
      <c r="R60" s="264"/>
      <c r="S60" s="264"/>
      <c r="T60" s="305"/>
    </row>
    <row r="61" spans="1:22" x14ac:dyDescent="0.25">
      <c r="A61" s="264" t="s">
        <v>2</v>
      </c>
      <c r="B61" s="264"/>
      <c r="C61" s="264"/>
      <c r="D61" s="264"/>
      <c r="E61" s="264"/>
      <c r="F61" s="264"/>
      <c r="G61" s="264"/>
      <c r="H61" s="264"/>
    </row>
    <row r="62" spans="1:22" x14ac:dyDescent="0.25">
      <c r="A62" s="271" t="s">
        <v>115</v>
      </c>
      <c r="O62" s="306">
        <f>IF($D$17&lt;0,O57,IF(O57&gt;O60,O57,O60))</f>
        <v>1119.08</v>
      </c>
      <c r="P62" s="261"/>
    </row>
    <row r="63" spans="1:22" ht="15" customHeight="1" x14ac:dyDescent="0.25">
      <c r="A63" s="271"/>
      <c r="O63" s="306"/>
      <c r="P63" s="261"/>
    </row>
    <row r="64" spans="1:22" x14ac:dyDescent="0.25">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5">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30480</xdr:rowOff>
                  </from>
                  <to>
                    <xdr:col>0</xdr:col>
                    <xdr:colOff>381000</xdr:colOff>
                    <xdr:row>2</xdr:row>
                    <xdr:rowOff>30480</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45720</xdr:rowOff>
                  </from>
                  <to>
                    <xdr:col>15</xdr:col>
                    <xdr:colOff>541020</xdr:colOff>
                    <xdr:row>73</xdr:row>
                    <xdr:rowOff>106680</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topLeftCell="A29" zoomScale="80" zoomScaleNormal="80" workbookViewId="0">
      <selection activeCell="D45" sqref="D45"/>
    </sheetView>
  </sheetViews>
  <sheetFormatPr defaultColWidth="9.109375" defaultRowHeight="13.2" x14ac:dyDescent="0.25"/>
  <cols>
    <col min="1" max="1" width="31" style="48" customWidth="1"/>
    <col min="2" max="2" width="2.109375" style="48" customWidth="1"/>
    <col min="3" max="3" width="19.44140625" style="48" customWidth="1"/>
    <col min="4" max="4" width="15.44140625" style="48" customWidth="1"/>
    <col min="5" max="5" width="9.88671875" style="48" customWidth="1"/>
    <col min="6" max="6" width="3.5546875" style="48" customWidth="1"/>
    <col min="7" max="8" width="13.44140625" style="48" customWidth="1"/>
    <col min="9" max="9" width="14.5546875" style="48" customWidth="1"/>
    <col min="10" max="10" width="13.44140625" style="48" customWidth="1"/>
    <col min="11" max="11" width="7" style="48" customWidth="1"/>
    <col min="12" max="12" width="15.109375" style="48" customWidth="1"/>
    <col min="13" max="14" width="14.44140625" style="48" customWidth="1"/>
    <col min="15" max="15" width="16.44140625" style="48" bestFit="1" customWidth="1"/>
    <col min="16" max="16" width="13.88671875" style="48" bestFit="1" customWidth="1"/>
    <col min="17" max="17" width="9.109375" style="48"/>
    <col min="18" max="26" width="9.109375" style="48" hidden="1" customWidth="1"/>
    <col min="27" max="27" width="10.5546875" style="48" hidden="1" customWidth="1"/>
    <col min="28" max="29" width="9.109375" style="48" hidden="1" customWidth="1"/>
    <col min="30" max="30" width="10" style="48" hidden="1" customWidth="1"/>
    <col min="31" max="16384" width="9.109375" style="48"/>
  </cols>
  <sheetData>
    <row r="1" spans="1:256" ht="21" x14ac:dyDescent="0.4">
      <c r="A1" s="468" t="s">
        <v>50</v>
      </c>
      <c r="B1" s="468"/>
      <c r="C1" s="468"/>
      <c r="D1" s="468"/>
      <c r="E1" s="468"/>
      <c r="F1" s="468"/>
      <c r="G1" s="468"/>
      <c r="H1" s="468"/>
      <c r="I1" s="468"/>
      <c r="J1" s="468"/>
      <c r="K1" s="468"/>
      <c r="L1" s="468"/>
      <c r="M1" s="468"/>
      <c r="N1" s="468"/>
      <c r="O1" s="468"/>
      <c r="P1" s="468"/>
    </row>
    <row r="2" spans="1:256" ht="21" x14ac:dyDescent="0.4">
      <c r="A2" s="467" t="s">
        <v>138</v>
      </c>
      <c r="B2" s="467"/>
      <c r="C2" s="467"/>
      <c r="D2" s="467"/>
      <c r="E2" s="467"/>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c r="BT2" s="467"/>
      <c r="BU2" s="467"/>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row>
    <row r="3" spans="1:256" ht="17.399999999999999" x14ac:dyDescent="0.3">
      <c r="A3" s="469" t="s">
        <v>201</v>
      </c>
      <c r="B3" s="469"/>
      <c r="C3" s="469"/>
      <c r="D3" s="469"/>
      <c r="E3" s="469"/>
      <c r="F3" s="469"/>
      <c r="G3" s="469"/>
      <c r="H3" s="469"/>
      <c r="I3" s="469"/>
      <c r="J3" s="469"/>
      <c r="K3" s="469"/>
      <c r="L3" s="469"/>
      <c r="M3" s="469"/>
      <c r="N3" s="469"/>
      <c r="O3" s="469"/>
      <c r="P3" s="469"/>
    </row>
    <row r="4" spans="1:256" ht="15.6" x14ac:dyDescent="0.3">
      <c r="A4" s="471" t="s">
        <v>11</v>
      </c>
      <c r="B4" s="471"/>
      <c r="C4" s="471"/>
      <c r="D4" s="471"/>
      <c r="E4" s="471"/>
      <c r="F4" s="471"/>
      <c r="G4" s="471"/>
      <c r="H4" s="471"/>
      <c r="I4" s="471"/>
      <c r="J4" s="471"/>
      <c r="K4" s="471"/>
      <c r="L4" s="471"/>
      <c r="M4" s="471"/>
      <c r="N4" s="471"/>
      <c r="O4" s="471"/>
      <c r="P4" s="471"/>
    </row>
    <row r="5" spans="1:256" ht="15" x14ac:dyDescent="0.25">
      <c r="A5" s="311"/>
      <c r="B5" s="311"/>
      <c r="C5" s="311"/>
      <c r="D5" s="311"/>
      <c r="E5" s="311"/>
      <c r="F5" s="311"/>
      <c r="G5" s="311"/>
      <c r="H5" s="311"/>
      <c r="I5" s="311"/>
      <c r="J5" s="311"/>
      <c r="K5" s="311"/>
    </row>
    <row r="6" spans="1:256" x14ac:dyDescent="0.25">
      <c r="A6" s="312">
        <f ca="1">TODAY()</f>
        <v>45744</v>
      </c>
      <c r="B6" s="313" t="s">
        <v>202</v>
      </c>
      <c r="C6" s="312"/>
      <c r="D6" s="312"/>
      <c r="E6" s="312"/>
      <c r="F6" s="312"/>
      <c r="G6" s="312"/>
      <c r="H6" s="312"/>
      <c r="I6" s="312"/>
    </row>
    <row r="7" spans="1:256" ht="24.6" x14ac:dyDescent="0.4">
      <c r="A7" s="472"/>
      <c r="B7" s="472"/>
      <c r="C7" s="472"/>
      <c r="D7" s="472"/>
      <c r="E7" s="472"/>
      <c r="F7" s="472"/>
      <c r="G7" s="472"/>
      <c r="H7" s="472"/>
      <c r="I7" s="472"/>
      <c r="J7" s="472"/>
      <c r="K7" s="472"/>
      <c r="L7" s="472"/>
      <c r="M7" s="472"/>
      <c r="N7" s="472"/>
      <c r="O7" s="472"/>
      <c r="P7" s="472"/>
    </row>
    <row r="8" spans="1:256" ht="15" x14ac:dyDescent="0.25">
      <c r="A8" s="314" t="s">
        <v>5</v>
      </c>
      <c r="B8" s="315"/>
      <c r="C8" s="59">
        <f>'Customer Info'!B7</f>
        <v>0</v>
      </c>
      <c r="D8"/>
      <c r="I8" s="316"/>
    </row>
    <row r="9" spans="1:256" ht="15" x14ac:dyDescent="0.25">
      <c r="A9" s="317" t="s">
        <v>53</v>
      </c>
      <c r="B9" s="315"/>
      <c r="C9" s="59">
        <f>'Customer Info'!B8</f>
        <v>0</v>
      </c>
      <c r="D9"/>
    </row>
    <row r="10" spans="1:256" x14ac:dyDescent="0.25">
      <c r="A10" s="314" t="s">
        <v>121</v>
      </c>
      <c r="B10" s="62">
        <f>'Customer Info'!B9</f>
        <v>4</v>
      </c>
      <c r="C10" s="63" t="str">
        <f>LOOKUP(B10,R10:AD10,R11:AD11)</f>
        <v>April</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5">
      <c r="A11" s="473"/>
      <c r="B11" s="473"/>
      <c r="C11" s="473"/>
      <c r="D11" s="473"/>
      <c r="E11" s="473"/>
      <c r="F11" s="473"/>
      <c r="G11" s="473"/>
      <c r="H11" s="473"/>
      <c r="I11" s="473"/>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5">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5">
      <c r="C13" s="318" t="s">
        <v>181</v>
      </c>
      <c r="D13" s="318" t="s">
        <v>182</v>
      </c>
    </row>
    <row r="14" spans="1:256" x14ac:dyDescent="0.25">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5">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5">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5">
      <c r="A17" s="322" t="s">
        <v>203</v>
      </c>
      <c r="B17" s="322"/>
      <c r="C17" s="159">
        <f>'Customer Info'!$B$28</f>
        <v>0</v>
      </c>
      <c r="D17" s="159">
        <f>$C$17*$C$20</f>
        <v>0</v>
      </c>
      <c r="E17" s="322" t="s">
        <v>204</v>
      </c>
      <c r="F17" s="323"/>
      <c r="K17" s="322"/>
      <c r="L17" s="322"/>
      <c r="M17" s="322"/>
      <c r="N17" s="322"/>
    </row>
    <row r="18" spans="1:30" x14ac:dyDescent="0.25">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5">
      <c r="A19" s="322" t="s">
        <v>207</v>
      </c>
      <c r="B19" s="322"/>
      <c r="C19" s="159"/>
      <c r="D19" s="325">
        <f>MAX(100,ROUND(1.15*(MAX('Customer Info'!$B$19*'GS PRI'!C20,'Customer Info'!$B$20*'GS PRI'!C20)),1))</f>
        <v>100</v>
      </c>
      <c r="E19" s="322" t="s">
        <v>206</v>
      </c>
      <c r="F19" s="323"/>
      <c r="K19" s="322"/>
      <c r="L19" s="322"/>
      <c r="M19" s="322"/>
      <c r="N19" s="322"/>
    </row>
    <row r="20" spans="1:30" x14ac:dyDescent="0.25">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5">
      <c r="A21" s="322" t="s">
        <v>2</v>
      </c>
      <c r="B21" s="322"/>
      <c r="C21" s="210" t="s">
        <v>2</v>
      </c>
      <c r="D21" s="474" t="s">
        <v>2</v>
      </c>
      <c r="E21" s="474"/>
      <c r="F21" s="474"/>
      <c r="G21" s="474"/>
      <c r="H21" s="474"/>
      <c r="K21" s="322"/>
      <c r="L21" s="322"/>
      <c r="M21" s="322"/>
      <c r="N21" s="322"/>
      <c r="O21" s="188"/>
    </row>
    <row r="22" spans="1:30" x14ac:dyDescent="0.25">
      <c r="A22" s="322" t="s">
        <v>2</v>
      </c>
      <c r="B22" s="322"/>
      <c r="C22" s="210" t="s">
        <v>2</v>
      </c>
      <c r="D22" s="474" t="s">
        <v>2</v>
      </c>
      <c r="E22" s="474"/>
      <c r="F22" s="474"/>
      <c r="G22" s="474"/>
      <c r="H22" s="474"/>
      <c r="I22" s="314"/>
      <c r="J22" s="314"/>
      <c r="K22" s="322"/>
      <c r="L22" s="322"/>
      <c r="M22" s="322"/>
      <c r="N22" s="322"/>
      <c r="O22" s="188"/>
    </row>
    <row r="23" spans="1:30" x14ac:dyDescent="0.25">
      <c r="A23" s="322"/>
      <c r="B23" s="322"/>
      <c r="C23" s="323"/>
      <c r="D23" s="323"/>
      <c r="E23" s="323"/>
      <c r="F23" s="323"/>
      <c r="G23" s="314"/>
      <c r="H23" s="314"/>
      <c r="I23" s="314"/>
      <c r="J23" s="314"/>
      <c r="K23" s="322"/>
      <c r="L23" s="322"/>
      <c r="M23" s="322"/>
      <c r="N23" s="322"/>
      <c r="O23" s="322"/>
    </row>
    <row r="24" spans="1:30" x14ac:dyDescent="0.25">
      <c r="A24" s="319" t="s">
        <v>70</v>
      </c>
      <c r="B24" s="320"/>
      <c r="C24" s="320"/>
      <c r="D24" s="320"/>
      <c r="E24" s="320"/>
      <c r="F24" s="320"/>
      <c r="G24" s="475" t="s">
        <v>71</v>
      </c>
      <c r="H24" s="476"/>
      <c r="I24" s="476"/>
      <c r="J24" s="477"/>
      <c r="K24" s="320"/>
      <c r="L24" s="478" t="s">
        <v>72</v>
      </c>
      <c r="M24" s="478"/>
      <c r="N24" s="478"/>
      <c r="O24" s="478"/>
    </row>
    <row r="25" spans="1:30" x14ac:dyDescent="0.25">
      <c r="G25" s="326" t="s">
        <v>73</v>
      </c>
      <c r="H25" s="326" t="s">
        <v>74</v>
      </c>
      <c r="I25" s="326" t="s">
        <v>75</v>
      </c>
      <c r="J25" s="327" t="s">
        <v>76</v>
      </c>
      <c r="L25" s="328" t="s">
        <v>73</v>
      </c>
      <c r="M25" s="328" t="s">
        <v>74</v>
      </c>
      <c r="N25" s="328" t="s">
        <v>75</v>
      </c>
      <c r="O25" s="328" t="s">
        <v>76</v>
      </c>
      <c r="P25" s="329" t="s">
        <v>77</v>
      </c>
    </row>
    <row r="26" spans="1:30" x14ac:dyDescent="0.25">
      <c r="A26" s="48" t="s">
        <v>78</v>
      </c>
      <c r="G26" s="189"/>
      <c r="H26" s="189"/>
      <c r="I26" s="189">
        <v>9.4</v>
      </c>
      <c r="J26" s="189">
        <f>SUM(G26:I26)</f>
        <v>9.4</v>
      </c>
      <c r="L26" s="330"/>
      <c r="M26" s="330"/>
      <c r="N26" s="330">
        <f>I26</f>
        <v>9.4</v>
      </c>
      <c r="O26" s="128">
        <f>SUM(L26:N26)</f>
        <v>9.4</v>
      </c>
      <c r="P26" s="331">
        <v>44531</v>
      </c>
    </row>
    <row r="27" spans="1:30" x14ac:dyDescent="0.25">
      <c r="A27" s="48" t="s">
        <v>165</v>
      </c>
      <c r="D27" s="332">
        <f>D16</f>
        <v>0</v>
      </c>
      <c r="E27" s="333" t="s">
        <v>19</v>
      </c>
      <c r="F27" s="334" t="s">
        <v>80</v>
      </c>
      <c r="G27" s="191"/>
      <c r="H27" s="189"/>
      <c r="I27" s="189"/>
      <c r="J27" s="191"/>
      <c r="K27" s="335" t="s">
        <v>85</v>
      </c>
      <c r="L27" s="189"/>
      <c r="M27" s="330"/>
      <c r="N27" s="189"/>
      <c r="O27" s="128"/>
      <c r="P27" s="331"/>
    </row>
    <row r="28" spans="1:30" x14ac:dyDescent="0.25">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5">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5">
      <c r="A30" s="339" t="s">
        <v>82</v>
      </c>
      <c r="B30" s="339"/>
      <c r="C30" s="339"/>
      <c r="D30" s="340"/>
      <c r="E30" s="340"/>
      <c r="F30" s="339"/>
      <c r="G30" s="339"/>
      <c r="H30" s="339"/>
      <c r="I30" s="339"/>
      <c r="J30" s="339"/>
      <c r="K30" s="341"/>
      <c r="L30" s="171"/>
      <c r="M30" s="171"/>
      <c r="N30" s="171">
        <f>SUM(N26:N29)</f>
        <v>9.4</v>
      </c>
      <c r="O30" s="171">
        <f>SUM(O26:O29)</f>
        <v>9.4</v>
      </c>
    </row>
    <row r="31" spans="1:30" x14ac:dyDescent="0.25">
      <c r="A31" s="342"/>
      <c r="B31" s="342"/>
      <c r="C31" s="343"/>
      <c r="D31" s="343"/>
      <c r="E31" s="343"/>
      <c r="F31" s="343"/>
      <c r="G31" s="344"/>
      <c r="H31" s="344"/>
      <c r="I31" s="344"/>
      <c r="J31" s="344"/>
      <c r="K31" s="342"/>
      <c r="L31" s="342"/>
      <c r="M31" s="342"/>
      <c r="N31" s="342"/>
      <c r="O31" s="342"/>
      <c r="P31" s="342"/>
    </row>
    <row r="32" spans="1:30" x14ac:dyDescent="0.25">
      <c r="A32" s="345" t="s">
        <v>83</v>
      </c>
      <c r="D32" s="332"/>
      <c r="E32" s="332"/>
      <c r="K32" s="46"/>
      <c r="L32" s="46"/>
      <c r="M32" s="46"/>
      <c r="N32" s="46"/>
      <c r="O32" s="213"/>
      <c r="P32" s="213"/>
    </row>
    <row r="33" spans="1:220" x14ac:dyDescent="0.25">
      <c r="A33" s="339"/>
      <c r="D33" s="332"/>
      <c r="E33" s="332"/>
      <c r="K33" s="46"/>
      <c r="L33" s="46"/>
      <c r="M33" s="46"/>
      <c r="N33" s="46"/>
      <c r="O33" s="213"/>
    </row>
    <row r="34" spans="1:220" x14ac:dyDescent="0.25">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5">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5">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5">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5">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5">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5">
      <c r="A40" s="313" t="s">
        <v>93</v>
      </c>
      <c r="B40" s="313"/>
      <c r="C40" s="313"/>
      <c r="D40" s="111">
        <f>'Customer Info'!$B$22+'Customer Info'!$B$23-'Customer Info'!$B$24</f>
        <v>0</v>
      </c>
      <c r="E40" s="333" t="s">
        <v>19</v>
      </c>
      <c r="F40" s="334" t="s">
        <v>80</v>
      </c>
      <c r="G40" s="100">
        <f>'Rider Rates'!B23</f>
        <v>7.0209999999999995E-2</v>
      </c>
      <c r="H40" s="100"/>
      <c r="I40" s="100"/>
      <c r="J40" s="348">
        <f>SUM(G40:H40)</f>
        <v>7.0209999999999995E-2</v>
      </c>
      <c r="K40" s="335" t="s">
        <v>85</v>
      </c>
      <c r="L40" s="89">
        <f>ROUND(D40*G40,2)</f>
        <v>0</v>
      </c>
      <c r="M40" s="89"/>
      <c r="N40" s="89"/>
      <c r="O40" s="89">
        <f t="shared" si="0"/>
        <v>0</v>
      </c>
      <c r="P40" s="92">
        <f>'Rider Rates'!$D$23</f>
        <v>45444</v>
      </c>
    </row>
    <row r="41" spans="1:220" x14ac:dyDescent="0.25">
      <c r="A41" s="313" t="s">
        <v>94</v>
      </c>
      <c r="B41" s="313"/>
      <c r="C41" s="313"/>
      <c r="D41" s="111">
        <f>'Customer Info'!$B$22+'Customer Info'!$B$23-'Customer Info'!$B$24</f>
        <v>0</v>
      </c>
      <c r="E41" s="333" t="s">
        <v>19</v>
      </c>
      <c r="F41" s="334" t="s">
        <v>80</v>
      </c>
      <c r="G41" s="100">
        <f>'Rider Rates'!B37</f>
        <v>2.65E-3</v>
      </c>
      <c r="H41" s="100"/>
      <c r="I41" s="100"/>
      <c r="J41" s="348">
        <f>SUM(G41:H41)</f>
        <v>2.65E-3</v>
      </c>
      <c r="K41" s="335" t="s">
        <v>85</v>
      </c>
      <c r="L41" s="89">
        <f>ROUND(D41*G41,2)</f>
        <v>0</v>
      </c>
      <c r="M41" s="89"/>
      <c r="N41" s="89"/>
      <c r="O41" s="89">
        <f t="shared" si="0"/>
        <v>0</v>
      </c>
      <c r="P41" s="92">
        <f>'Rider Rates'!$D$42</f>
        <v>45444</v>
      </c>
    </row>
    <row r="42" spans="1:220" x14ac:dyDescent="0.25">
      <c r="A42" s="313" t="s">
        <v>95</v>
      </c>
      <c r="B42" s="313"/>
      <c r="C42" s="313"/>
      <c r="D42" s="111">
        <f>'Customer Info'!$B$22+'Customer Info'!$B$23-'Customer Info'!$B$24</f>
        <v>0</v>
      </c>
      <c r="E42" s="333" t="s">
        <v>19</v>
      </c>
      <c r="F42" s="334" t="s">
        <v>80</v>
      </c>
      <c r="G42" s="100">
        <f>'Rider Rates'!$B$49</f>
        <v>-4.1073000000000004E-3</v>
      </c>
      <c r="H42" s="100"/>
      <c r="I42" s="100"/>
      <c r="J42" s="348">
        <f>SUM(G42:H42)</f>
        <v>-4.1073000000000004E-3</v>
      </c>
      <c r="K42" s="335" t="s">
        <v>85</v>
      </c>
      <c r="L42" s="89">
        <f>ROUND(D42*G42,2)</f>
        <v>0</v>
      </c>
      <c r="M42" s="89"/>
      <c r="N42" s="89"/>
      <c r="O42" s="89">
        <f t="shared" si="0"/>
        <v>0</v>
      </c>
      <c r="P42" s="92">
        <f>'Rider Rates'!$D$49</f>
        <v>45747</v>
      </c>
    </row>
    <row r="43" spans="1:220" x14ac:dyDescent="0.25">
      <c r="A43" s="313" t="s">
        <v>96</v>
      </c>
      <c r="B43" s="313"/>
      <c r="C43" s="313"/>
      <c r="D43" s="4">
        <f>IF($C$16&lt;0,0,IF($C$16&gt;833000,833000,$C$16))</f>
        <v>0</v>
      </c>
      <c r="E43" s="333" t="s">
        <v>19</v>
      </c>
      <c r="F43" s="334" t="s">
        <v>80</v>
      </c>
      <c r="G43" s="100"/>
      <c r="H43" s="100"/>
      <c r="I43" s="100">
        <f>'Rider Rates'!D53</f>
        <v>1.8006999999999999E-3</v>
      </c>
      <c r="J43" s="100">
        <f>SUM(G43:I43)</f>
        <v>1.8006999999999999E-3</v>
      </c>
      <c r="K43" s="335" t="s">
        <v>85</v>
      </c>
      <c r="L43" s="89"/>
      <c r="M43" s="89"/>
      <c r="N43" s="189">
        <f>D43*J43</f>
        <v>0</v>
      </c>
      <c r="O43" s="89">
        <f t="shared" si="0"/>
        <v>0</v>
      </c>
      <c r="P43" s="92">
        <f>'Rider Rates'!E53</f>
        <v>45658</v>
      </c>
    </row>
    <row r="44" spans="1:220" x14ac:dyDescent="0.25">
      <c r="A44" s="313" t="s">
        <v>97</v>
      </c>
      <c r="B44" s="313"/>
      <c r="C44" s="313"/>
      <c r="D44" s="4">
        <f>IF($C$16&lt;0,0,$C$16)</f>
        <v>0</v>
      </c>
      <c r="E44" s="333" t="s">
        <v>19</v>
      </c>
      <c r="F44" s="334" t="s">
        <v>80</v>
      </c>
      <c r="G44" s="100"/>
      <c r="H44" s="100">
        <f>'Rider Rates'!$B$59</f>
        <v>4.5750000000000001E-4</v>
      </c>
      <c r="I44" s="100"/>
      <c r="J44" s="100">
        <f>SUM(G44:I44)</f>
        <v>4.5750000000000001E-4</v>
      </c>
      <c r="K44" s="335" t="s">
        <v>85</v>
      </c>
      <c r="L44" s="89"/>
      <c r="M44" s="89">
        <f>ROUND(D44*H44,2)</f>
        <v>0</v>
      </c>
      <c r="N44" s="116"/>
      <c r="O44" s="89">
        <f t="shared" si="0"/>
        <v>0</v>
      </c>
      <c r="P44" s="92">
        <f>'Rider Rates'!$D$59</f>
        <v>45747</v>
      </c>
    </row>
    <row r="45" spans="1:220" x14ac:dyDescent="0.25">
      <c r="A45" s="313" t="s">
        <v>97</v>
      </c>
      <c r="B45" s="313"/>
      <c r="C45" s="313"/>
      <c r="D45" s="349">
        <f>ROUND(MAX(D14,('Customer Info'!B15-100)*0.6,('Customer Info'!B17-100)*0.6),1)</f>
        <v>0</v>
      </c>
      <c r="E45" s="346" t="s">
        <v>211</v>
      </c>
      <c r="F45" s="329" t="s">
        <v>80</v>
      </c>
      <c r="G45" s="100"/>
      <c r="H45" s="90">
        <f>'Rider Rates'!$B$64</f>
        <v>6.95</v>
      </c>
      <c r="I45" s="100"/>
      <c r="J45" s="90">
        <f>SUM(G45:I45)</f>
        <v>6.95</v>
      </c>
      <c r="K45" s="335" t="s">
        <v>162</v>
      </c>
      <c r="L45" s="89"/>
      <c r="M45" s="89">
        <f>ROUND(D45*H45,2)</f>
        <v>0</v>
      </c>
      <c r="N45" s="116"/>
      <c r="O45" s="89">
        <f t="shared" si="0"/>
        <v>0</v>
      </c>
      <c r="P45" s="92">
        <f>'Rider Rates'!$D$64</f>
        <v>45747</v>
      </c>
    </row>
    <row r="46" spans="1:220" x14ac:dyDescent="0.25">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5">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5">
      <c r="A48" s="313" t="s">
        <v>100</v>
      </c>
      <c r="B48" s="313"/>
      <c r="C48" s="313"/>
      <c r="D48" s="217">
        <f>$N$30</f>
        <v>9.4</v>
      </c>
      <c r="E48" s="333" t="s">
        <v>92</v>
      </c>
      <c r="F48" s="334" t="s">
        <v>80</v>
      </c>
      <c r="G48" s="117"/>
      <c r="H48" s="118"/>
      <c r="I48" s="119">
        <f>'Rider Rates'!$B$87</f>
        <v>1.9512100000000001E-2</v>
      </c>
      <c r="J48" s="347">
        <f>SUM(H48:I48)</f>
        <v>1.9512100000000001E-2</v>
      </c>
      <c r="K48" s="335"/>
      <c r="L48" s="89"/>
      <c r="M48" s="89"/>
      <c r="N48" s="89">
        <f>ROUND(N$30*I48,2)</f>
        <v>0.18</v>
      </c>
      <c r="O48" s="128">
        <f t="shared" si="0"/>
        <v>0.18</v>
      </c>
      <c r="P48" s="92">
        <f>'Rider Rates'!$D$87</f>
        <v>45747</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5">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5">
      <c r="A50" s="313" t="s">
        <v>102</v>
      </c>
      <c r="B50" s="313"/>
      <c r="C50" s="313"/>
      <c r="D50" s="113"/>
      <c r="E50" s="333" t="s">
        <v>55</v>
      </c>
      <c r="F50" s="334"/>
      <c r="G50" s="120"/>
      <c r="H50" s="85"/>
      <c r="I50" s="121">
        <f>'Rider Rates'!$B$93</f>
        <v>18.72</v>
      </c>
      <c r="J50" s="350">
        <f>SUM(G50:I50)</f>
        <v>18.72</v>
      </c>
      <c r="K50" s="335"/>
      <c r="L50" s="89"/>
      <c r="M50" s="89"/>
      <c r="N50" s="89">
        <f>I50</f>
        <v>18.72</v>
      </c>
      <c r="O50" s="89">
        <f t="shared" si="0"/>
        <v>18.72</v>
      </c>
      <c r="P50" s="92">
        <f>'Rider Rates'!$D$93</f>
        <v>45747</v>
      </c>
    </row>
    <row r="51" spans="1:221" x14ac:dyDescent="0.25">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5">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5">
      <c r="A53" s="313" t="s">
        <v>104</v>
      </c>
      <c r="B53" s="313"/>
      <c r="C53" s="313"/>
      <c r="D53" s="217">
        <f>$N$30</f>
        <v>9.4</v>
      </c>
      <c r="E53" s="333" t="s">
        <v>92</v>
      </c>
      <c r="F53" s="334" t="s">
        <v>80</v>
      </c>
      <c r="G53" s="120"/>
      <c r="H53" s="85"/>
      <c r="I53" s="119">
        <f>'Rider Rates'!$B$107</f>
        <v>0.24140039999999999</v>
      </c>
      <c r="J53" s="347">
        <f>SUM(H53:I53)</f>
        <v>0.24140039999999999</v>
      </c>
      <c r="K53" s="335"/>
      <c r="L53" s="89"/>
      <c r="M53" s="89"/>
      <c r="N53" s="89">
        <f>ROUND(N$30*I53,2)</f>
        <v>2.27</v>
      </c>
      <c r="O53" s="89">
        <f t="shared" ref="O53:O60" si="1">SUM(L53:N53)</f>
        <v>2.27</v>
      </c>
      <c r="P53" s="92">
        <f>'Rider Rates'!$D$107</f>
        <v>45716</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5">
      <c r="A54" s="313" t="s">
        <v>105</v>
      </c>
      <c r="B54" s="313"/>
      <c r="C54" s="313"/>
      <c r="D54" s="113"/>
      <c r="E54" s="333" t="s">
        <v>55</v>
      </c>
      <c r="F54" s="334"/>
      <c r="G54" s="120"/>
      <c r="H54" s="85"/>
      <c r="I54" s="123">
        <f>'Rider Rates'!B123</f>
        <v>4.84</v>
      </c>
      <c r="J54" s="350">
        <f>SUM(G54:I54)</f>
        <v>4.84</v>
      </c>
      <c r="K54" s="335"/>
      <c r="L54" s="89"/>
      <c r="M54" s="89"/>
      <c r="N54" s="125">
        <f>I54</f>
        <v>4.84</v>
      </c>
      <c r="O54" s="89">
        <f t="shared" si="1"/>
        <v>4.84</v>
      </c>
      <c r="P54" s="92">
        <f>'Rider Rates'!D123</f>
        <v>45593</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5">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5">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5">
      <c r="A57" s="313" t="s">
        <v>166</v>
      </c>
      <c r="B57" s="313"/>
      <c r="C57" s="313"/>
      <c r="D57" s="111">
        <f>IF(C16&lt;0,0,IF(C16&gt;833000,833000,C16))</f>
        <v>0</v>
      </c>
      <c r="E57" s="333" t="s">
        <v>19</v>
      </c>
      <c r="F57" s="334" t="s">
        <v>80</v>
      </c>
      <c r="G57" s="195"/>
      <c r="H57" s="195"/>
      <c r="I57" s="195">
        <f>'Rider Rates'!$B$127</f>
        <v>2.9050000000000001E-4</v>
      </c>
      <c r="J57" s="351">
        <f>SUM(G57:I57)</f>
        <v>2.9050000000000001E-4</v>
      </c>
      <c r="K57" s="335" t="s">
        <v>85</v>
      </c>
      <c r="L57" s="352"/>
      <c r="M57" s="352"/>
      <c r="N57" s="352">
        <f>IF(D57*J57&gt;'Rider Rates'!$C$127,'Rider Rates'!$C$127,D57*J57)</f>
        <v>0</v>
      </c>
      <c r="O57" s="352">
        <f t="shared" si="1"/>
        <v>0</v>
      </c>
      <c r="P57" s="129">
        <f>'Rider Rates'!$E$127</f>
        <v>45658</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5">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45658</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5">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5">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5">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5">
      <c r="A62" s="355" t="s">
        <v>112</v>
      </c>
      <c r="B62" s="356"/>
      <c r="C62" s="356"/>
      <c r="D62" s="357"/>
      <c r="E62" s="358"/>
      <c r="F62" s="359"/>
      <c r="G62" s="359"/>
      <c r="H62" s="359"/>
      <c r="I62" s="359"/>
      <c r="J62" s="359"/>
      <c r="K62" s="360"/>
      <c r="L62" s="361">
        <f>SUM(L34:L61)</f>
        <v>0</v>
      </c>
      <c r="M62" s="361">
        <f>SUM(M34:M61)</f>
        <v>0</v>
      </c>
      <c r="N62" s="361">
        <f>SUM(N34:N61)</f>
        <v>26.639999999999997</v>
      </c>
      <c r="O62" s="361">
        <f>SUM(O34:O61)</f>
        <v>26.639999999999997</v>
      </c>
      <c r="P62" s="362"/>
    </row>
    <row r="63" spans="1:221" x14ac:dyDescent="0.25">
      <c r="A63" s="339"/>
      <c r="D63" s="332"/>
      <c r="E63" s="346"/>
      <c r="F63" s="329"/>
      <c r="G63" s="218"/>
      <c r="H63" s="218"/>
      <c r="I63" s="218"/>
      <c r="J63" s="218"/>
      <c r="K63" s="46"/>
      <c r="L63" s="46"/>
      <c r="M63" s="46"/>
      <c r="N63" s="46"/>
      <c r="O63" s="213"/>
      <c r="P63" s="46"/>
    </row>
    <row r="64" spans="1:221" x14ac:dyDescent="0.25">
      <c r="A64" s="363" t="s">
        <v>178</v>
      </c>
      <c r="B64" s="364"/>
      <c r="C64" s="364"/>
      <c r="D64" s="364"/>
      <c r="E64" s="364"/>
      <c r="F64" s="364"/>
      <c r="G64" s="364"/>
      <c r="H64" s="364"/>
      <c r="I64" s="364"/>
      <c r="J64" s="364"/>
      <c r="K64" s="364"/>
      <c r="L64" s="219">
        <f>L30+L62</f>
        <v>0</v>
      </c>
      <c r="M64" s="219">
        <f>M30+M62</f>
        <v>0</v>
      </c>
      <c r="N64" s="219">
        <f>N30+N62</f>
        <v>36.04</v>
      </c>
      <c r="O64" s="219">
        <f>O30+O62</f>
        <v>36.04</v>
      </c>
      <c r="P64" s="219"/>
    </row>
    <row r="65" spans="1:16" x14ac:dyDescent="0.25">
      <c r="A65" s="339"/>
      <c r="B65" s="339"/>
      <c r="C65" s="339"/>
      <c r="D65" s="339"/>
      <c r="E65" s="339"/>
      <c r="F65" s="339"/>
      <c r="G65" s="339"/>
      <c r="H65" s="339"/>
      <c r="I65" s="339"/>
      <c r="J65" s="339"/>
      <c r="K65" s="339"/>
      <c r="L65" s="339"/>
      <c r="M65" s="339"/>
      <c r="N65" s="339"/>
      <c r="O65" s="171"/>
      <c r="P65" s="171"/>
    </row>
    <row r="66" spans="1:16" x14ac:dyDescent="0.25">
      <c r="A66" s="339" t="s">
        <v>191</v>
      </c>
      <c r="B66" s="339"/>
      <c r="C66" s="339"/>
      <c r="D66" s="339"/>
      <c r="E66" s="339"/>
      <c r="F66" s="339"/>
      <c r="G66" s="339"/>
      <c r="H66" s="339"/>
      <c r="I66" s="339"/>
      <c r="J66" s="339"/>
      <c r="K66" s="339"/>
      <c r="L66" s="339"/>
      <c r="M66" s="339"/>
      <c r="N66" s="339"/>
      <c r="O66" s="171">
        <f>O26+O28+O62</f>
        <v>36.04</v>
      </c>
      <c r="P66" s="331">
        <v>40967</v>
      </c>
    </row>
    <row r="67" spans="1:16" x14ac:dyDescent="0.25">
      <c r="A67" s="339"/>
      <c r="B67" s="339"/>
      <c r="C67" s="339"/>
      <c r="D67" s="339"/>
      <c r="E67" s="339"/>
      <c r="F67" s="339"/>
      <c r="G67" s="220"/>
      <c r="H67" s="220"/>
      <c r="I67" s="220"/>
      <c r="J67" s="220"/>
      <c r="K67" s="46"/>
      <c r="L67" s="46"/>
      <c r="M67" s="46"/>
      <c r="N67" s="46"/>
      <c r="O67" s="171"/>
    </row>
    <row r="68" spans="1:16" x14ac:dyDescent="0.25">
      <c r="A68" s="345" t="s">
        <v>115</v>
      </c>
      <c r="B68" s="339"/>
      <c r="C68" s="339"/>
      <c r="D68" s="339"/>
      <c r="E68" s="339"/>
      <c r="F68" s="339"/>
      <c r="G68" s="220"/>
      <c r="H68" s="220"/>
      <c r="I68" s="220"/>
      <c r="J68" s="220"/>
      <c r="K68" s="46"/>
      <c r="L68" s="46"/>
      <c r="M68" s="46"/>
      <c r="N68" s="46"/>
      <c r="O68" s="142">
        <f>MAX($O$64,$O$66)</f>
        <v>36.04</v>
      </c>
    </row>
    <row r="69" spans="1:16" x14ac:dyDescent="0.25">
      <c r="A69" s="339"/>
      <c r="B69" s="339"/>
      <c r="C69" s="339"/>
      <c r="D69" s="339"/>
      <c r="E69" s="339"/>
      <c r="F69" s="339"/>
      <c r="G69" s="220"/>
      <c r="H69" s="220"/>
      <c r="I69" s="220"/>
      <c r="J69" s="220"/>
      <c r="K69" s="46"/>
      <c r="L69" s="46"/>
      <c r="M69" s="46"/>
      <c r="N69" s="46"/>
      <c r="O69" s="171"/>
    </row>
    <row r="70" spans="1:16" x14ac:dyDescent="0.25">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5">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5">
      <c r="A72" s="339"/>
      <c r="B72" s="339"/>
      <c r="C72" s="339"/>
      <c r="D72" s="339"/>
      <c r="E72" s="339"/>
      <c r="F72" s="339"/>
      <c r="G72" s="365"/>
      <c r="H72" s="220"/>
      <c r="I72" s="365"/>
      <c r="J72" s="220"/>
      <c r="K72" s="46"/>
      <c r="L72" s="46"/>
      <c r="M72" s="46"/>
      <c r="N72" s="46"/>
      <c r="O72" s="223"/>
      <c r="P72" s="339"/>
    </row>
    <row r="73" spans="1:16" ht="20.25" customHeight="1" x14ac:dyDescent="0.4">
      <c r="B73" s="339"/>
      <c r="C73" s="339"/>
      <c r="D73" s="224" t="s">
        <v>2</v>
      </c>
      <c r="F73" s="329"/>
      <c r="G73" s="225"/>
      <c r="H73" s="226"/>
      <c r="I73" s="213"/>
      <c r="J73" s="226"/>
      <c r="K73" s="339"/>
      <c r="L73" s="339"/>
      <c r="M73" s="339"/>
      <c r="N73" s="213"/>
    </row>
    <row r="74" spans="1:16" x14ac:dyDescent="0.25">
      <c r="A74" s="339"/>
      <c r="B74" s="339"/>
      <c r="C74" s="339"/>
      <c r="D74" s="372"/>
      <c r="F74" s="329"/>
      <c r="G74" s="226"/>
      <c r="H74" s="226"/>
      <c r="I74" s="227"/>
      <c r="J74" s="226"/>
      <c r="K74" s="339"/>
      <c r="L74" s="339"/>
      <c r="M74" s="339"/>
      <c r="N74" s="339"/>
      <c r="O74" s="171"/>
    </row>
    <row r="75" spans="1:16" x14ac:dyDescent="0.25">
      <c r="A75" s="339"/>
      <c r="B75" s="339"/>
      <c r="C75" s="339"/>
      <c r="D75" s="372"/>
      <c r="F75" s="329"/>
      <c r="G75" s="226"/>
      <c r="H75" s="226"/>
      <c r="I75" s="226"/>
      <c r="J75" s="226"/>
      <c r="K75" s="339"/>
      <c r="L75" s="339"/>
      <c r="M75" s="339"/>
      <c r="N75" s="339"/>
      <c r="O75" s="171"/>
    </row>
    <row r="76" spans="1:16" x14ac:dyDescent="0.25">
      <c r="A76" s="345"/>
      <c r="B76" s="339"/>
      <c r="C76" s="339"/>
      <c r="D76" s="339"/>
      <c r="E76" s="339"/>
      <c r="F76" s="339"/>
      <c r="G76" s="339"/>
      <c r="H76" s="339"/>
      <c r="J76" s="339"/>
      <c r="K76" s="339"/>
      <c r="L76" s="171"/>
      <c r="M76" s="171"/>
      <c r="N76" s="171"/>
      <c r="O76" s="142"/>
    </row>
    <row r="77" spans="1:16" x14ac:dyDescent="0.25">
      <c r="B77" s="339"/>
      <c r="C77" s="339"/>
      <c r="D77" s="339"/>
      <c r="E77" s="339"/>
      <c r="F77" s="339"/>
      <c r="G77" s="365"/>
      <c r="H77" s="339"/>
      <c r="I77" s="339"/>
      <c r="J77" s="339"/>
      <c r="K77" s="339"/>
      <c r="L77" s="373"/>
      <c r="M77" s="373"/>
      <c r="N77" s="373"/>
      <c r="O77" s="223"/>
      <c r="P77" s="339"/>
    </row>
    <row r="78" spans="1:16" x14ac:dyDescent="0.25">
      <c r="G78" s="368"/>
      <c r="H78" s="374"/>
      <c r="I78" s="368"/>
      <c r="J78" s="374"/>
      <c r="K78" s="374"/>
      <c r="L78" s="149"/>
      <c r="M78" s="149"/>
      <c r="N78" s="149"/>
      <c r="O78" s="150"/>
      <c r="P78" s="371"/>
    </row>
    <row r="80" spans="1:16" x14ac:dyDescent="0.25">
      <c r="A80" s="470"/>
    </row>
    <row r="81" spans="1:1" x14ac:dyDescent="0.25">
      <c r="A81" s="470"/>
    </row>
    <row r="82" spans="1:1" x14ac:dyDescent="0.25">
      <c r="A82" s="470"/>
    </row>
    <row r="83" spans="1:1" x14ac:dyDescent="0.25">
      <c r="A83" s="470"/>
    </row>
    <row r="84" spans="1:1" x14ac:dyDescent="0.25">
      <c r="A84" s="470"/>
    </row>
    <row r="85" spans="1:1" x14ac:dyDescent="0.25">
      <c r="A85" s="470"/>
    </row>
    <row r="86" spans="1:1" x14ac:dyDescent="0.25">
      <c r="A86" s="470"/>
    </row>
    <row r="87" spans="1:1" x14ac:dyDescent="0.25">
      <c r="A87" s="470"/>
    </row>
    <row r="88" spans="1:1" x14ac:dyDescent="0.25">
      <c r="A88" s="470"/>
    </row>
    <row r="89" spans="1:1" x14ac:dyDescent="0.25">
      <c r="A89" s="470"/>
    </row>
    <row r="90" spans="1:1" x14ac:dyDescent="0.25">
      <c r="A90" s="470"/>
    </row>
    <row r="91" spans="1:1" x14ac:dyDescent="0.25">
      <c r="A91" s="470"/>
    </row>
    <row r="92" spans="1:1" x14ac:dyDescent="0.25">
      <c r="A92" s="470"/>
    </row>
    <row r="93" spans="1:1" x14ac:dyDescent="0.25">
      <c r="A93" s="470"/>
    </row>
    <row r="94" spans="1:1" x14ac:dyDescent="0.25">
      <c r="A94" s="470"/>
    </row>
  </sheetData>
  <sheetProtection algorithmName="SHA-512" hashValue="tL5kfgXCZuCAUnnauypXrOtfRkBYUw4QTjDPCpRz48ils3XTM5I0QtPr9Lt2pUmu16rGcu7xF5xuSVZjVzTQzw==" saltValue="mu03G5NoOa0KJ79EHTgwg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274320</xdr:colOff>
                    <xdr:row>88</xdr:row>
                    <xdr:rowOff>45720</xdr:rowOff>
                  </from>
                  <to>
                    <xdr:col>16</xdr:col>
                    <xdr:colOff>30480</xdr:colOff>
                    <xdr:row>89</xdr:row>
                    <xdr:rowOff>106680</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topLeftCell="A24" workbookViewId="0">
      <selection activeCell="A34" sqref="A34:XFD35"/>
    </sheetView>
  </sheetViews>
  <sheetFormatPr defaultColWidth="9.109375" defaultRowHeight="9.9" customHeight="1" x14ac:dyDescent="0.2"/>
  <cols>
    <col min="1" max="1" width="130.5546875" style="51" customWidth="1"/>
    <col min="2" max="16384" width="9.109375" style="46"/>
  </cols>
  <sheetData>
    <row r="1" spans="1:1" ht="34.799999999999997" x14ac:dyDescent="0.2">
      <c r="A1" s="45" t="s">
        <v>32</v>
      </c>
    </row>
    <row r="2" spans="1:1" ht="23.4" x14ac:dyDescent="0.2">
      <c r="A2" s="47" t="s">
        <v>33</v>
      </c>
    </row>
    <row r="3" spans="1:1" ht="9.9" customHeight="1" x14ac:dyDescent="0.25">
      <c r="A3" s="48"/>
    </row>
    <row r="4" spans="1:1" ht="24" customHeight="1" x14ac:dyDescent="0.2">
      <c r="A4" s="47" t="s">
        <v>34</v>
      </c>
    </row>
    <row r="5" spans="1:1" ht="9.9" customHeight="1" x14ac:dyDescent="0.25">
      <c r="A5" s="48"/>
    </row>
    <row r="6" spans="1:1" ht="12" x14ac:dyDescent="0.2">
      <c r="A6" s="45" t="s">
        <v>35</v>
      </c>
    </row>
    <row r="7" spans="1:1" ht="9.9" customHeight="1" x14ac:dyDescent="0.2">
      <c r="A7" s="45"/>
    </row>
    <row r="8" spans="1:1" ht="34.799999999999997" x14ac:dyDescent="0.2">
      <c r="A8" s="45" t="s">
        <v>36</v>
      </c>
    </row>
    <row r="9" spans="1:1" ht="9.9"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 customHeight="1" x14ac:dyDescent="0.2">
      <c r="A13" s="45"/>
    </row>
    <row r="14" spans="1:1" ht="38.25" customHeight="1" x14ac:dyDescent="0.2">
      <c r="A14" s="45" t="s">
        <v>39</v>
      </c>
    </row>
    <row r="15" spans="1:1" ht="9.9" customHeight="1" x14ac:dyDescent="0.2">
      <c r="A15" s="45"/>
    </row>
    <row r="16" spans="1:1" ht="23.4" x14ac:dyDescent="0.2">
      <c r="A16" s="45" t="s">
        <v>40</v>
      </c>
    </row>
    <row r="17" spans="1:1" ht="9.9" customHeight="1" x14ac:dyDescent="0.2">
      <c r="A17" s="45"/>
    </row>
    <row r="18" spans="1:1" ht="23.4" x14ac:dyDescent="0.2">
      <c r="A18" s="45" t="s">
        <v>41</v>
      </c>
    </row>
    <row r="19" spans="1:1" ht="9.9" customHeight="1" x14ac:dyDescent="0.2">
      <c r="A19" s="45"/>
    </row>
    <row r="20" spans="1:1" ht="39.75" customHeight="1" x14ac:dyDescent="0.2">
      <c r="A20" s="45" t="s">
        <v>42</v>
      </c>
    </row>
    <row r="21" spans="1:1" ht="9.9" customHeight="1" x14ac:dyDescent="0.2">
      <c r="A21" s="45"/>
    </row>
    <row r="22" spans="1:1" ht="23.4" x14ac:dyDescent="0.2">
      <c r="A22" s="45" t="s">
        <v>43</v>
      </c>
    </row>
    <row r="23" spans="1:1" ht="9.9" customHeight="1" x14ac:dyDescent="0.2">
      <c r="A23" s="45"/>
    </row>
    <row r="24" spans="1:1" ht="23.4" x14ac:dyDescent="0.2">
      <c r="A24" s="45" t="s">
        <v>44</v>
      </c>
    </row>
    <row r="25" spans="1:1" ht="9.9" customHeight="1" x14ac:dyDescent="0.2">
      <c r="A25" s="45"/>
    </row>
    <row r="26" spans="1:1" ht="23.4" x14ac:dyDescent="0.2">
      <c r="A26" s="45" t="s">
        <v>45</v>
      </c>
    </row>
    <row r="27" spans="1:1" ht="9.9" customHeight="1" x14ac:dyDescent="0.2">
      <c r="A27" s="45"/>
    </row>
    <row r="28" spans="1:1" ht="23.4" x14ac:dyDescent="0.2">
      <c r="A28" s="49" t="s">
        <v>46</v>
      </c>
    </row>
    <row r="29" spans="1:1" ht="12" x14ac:dyDescent="0.2">
      <c r="A29" s="45"/>
    </row>
    <row r="30" spans="1:1" ht="45" customHeight="1" x14ac:dyDescent="0.2">
      <c r="A30" s="45" t="s">
        <v>47</v>
      </c>
    </row>
    <row r="32" spans="1:1" ht="36" customHeight="1" x14ac:dyDescent="0.2">
      <c r="A32" s="45" t="s">
        <v>48</v>
      </c>
    </row>
    <row r="33" spans="1:1" ht="9.9"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topLeftCell="A25" zoomScale="80" zoomScaleNormal="80" workbookViewId="0">
      <selection activeCell="D45" sqref="D45"/>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53" t="s">
        <v>50</v>
      </c>
      <c r="B1" s="453"/>
      <c r="C1" s="453"/>
      <c r="D1" s="453"/>
      <c r="E1" s="453"/>
      <c r="F1" s="453"/>
      <c r="G1" s="453"/>
      <c r="H1" s="453"/>
      <c r="I1" s="453"/>
      <c r="J1" s="453"/>
      <c r="K1" s="453"/>
      <c r="L1" s="453"/>
      <c r="M1" s="453"/>
      <c r="N1" s="453"/>
      <c r="O1" s="453"/>
      <c r="P1" s="453"/>
    </row>
    <row r="2" spans="1:256" ht="21" x14ac:dyDescent="0.4">
      <c r="A2" s="437" t="s">
        <v>138</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c r="DS2" s="437"/>
      <c r="DT2" s="437"/>
      <c r="DU2" s="437"/>
      <c r="DV2" s="437"/>
      <c r="DW2" s="437"/>
      <c r="DX2" s="437"/>
      <c r="DY2" s="437"/>
      <c r="DZ2" s="437"/>
      <c r="EA2" s="437"/>
      <c r="EB2" s="437"/>
      <c r="EC2" s="437"/>
      <c r="ED2" s="437"/>
      <c r="EE2" s="437"/>
      <c r="EF2" s="437"/>
      <c r="EG2" s="437"/>
      <c r="EH2" s="437"/>
      <c r="EI2" s="437"/>
      <c r="EJ2" s="437"/>
      <c r="EK2" s="437"/>
      <c r="EL2" s="437"/>
      <c r="EM2" s="437"/>
      <c r="EN2" s="437"/>
      <c r="EO2" s="437"/>
      <c r="EP2" s="437"/>
      <c r="EQ2" s="437"/>
      <c r="ER2" s="437"/>
      <c r="ES2" s="437"/>
      <c r="ET2" s="437"/>
      <c r="EU2" s="437"/>
      <c r="EV2" s="437"/>
      <c r="EW2" s="437"/>
      <c r="EX2" s="437"/>
      <c r="EY2" s="437"/>
      <c r="EZ2" s="437"/>
      <c r="FA2" s="437"/>
      <c r="FB2" s="437"/>
      <c r="FC2" s="437"/>
      <c r="FD2" s="437"/>
      <c r="FE2" s="437"/>
      <c r="FF2" s="437"/>
      <c r="FG2" s="437"/>
      <c r="FH2" s="437"/>
      <c r="FI2" s="437"/>
      <c r="FJ2" s="437"/>
      <c r="FK2" s="437"/>
      <c r="FL2" s="437"/>
      <c r="FM2" s="437"/>
      <c r="FN2" s="437"/>
      <c r="FO2" s="437"/>
      <c r="FP2" s="437"/>
      <c r="FQ2" s="437"/>
      <c r="FR2" s="437"/>
      <c r="FS2" s="437"/>
      <c r="FT2" s="437"/>
      <c r="FU2" s="437"/>
      <c r="FV2" s="437"/>
      <c r="FW2" s="437"/>
      <c r="FX2" s="437"/>
      <c r="FY2" s="437"/>
      <c r="FZ2" s="437"/>
      <c r="GA2" s="437"/>
      <c r="GB2" s="437"/>
      <c r="GC2" s="437"/>
      <c r="GD2" s="437"/>
      <c r="GE2" s="437"/>
      <c r="GF2" s="437"/>
      <c r="GG2" s="437"/>
      <c r="GH2" s="437"/>
      <c r="GI2" s="437"/>
      <c r="GJ2" s="437"/>
      <c r="GK2" s="437"/>
      <c r="GL2" s="437"/>
      <c r="GM2" s="437"/>
      <c r="GN2" s="437"/>
      <c r="GO2" s="437"/>
      <c r="GP2" s="437"/>
      <c r="GQ2" s="437"/>
      <c r="GR2" s="437"/>
      <c r="GS2" s="437"/>
      <c r="GT2" s="437"/>
      <c r="GU2" s="437"/>
      <c r="GV2" s="437"/>
      <c r="GW2" s="437"/>
      <c r="GX2" s="437"/>
      <c r="GY2" s="437"/>
      <c r="GZ2" s="437"/>
      <c r="HA2" s="437"/>
      <c r="HB2" s="437"/>
      <c r="HC2" s="437"/>
      <c r="HD2" s="437"/>
      <c r="HE2" s="437"/>
      <c r="HF2" s="437"/>
      <c r="HG2" s="437"/>
      <c r="HH2" s="437"/>
      <c r="HI2" s="437"/>
      <c r="HJ2" s="437"/>
      <c r="HK2" s="437"/>
      <c r="HL2" s="437"/>
      <c r="HM2" s="437"/>
      <c r="HN2" s="437"/>
      <c r="HO2" s="437"/>
      <c r="HP2" s="437"/>
      <c r="HQ2" s="437"/>
      <c r="HR2" s="437"/>
      <c r="HS2" s="437"/>
      <c r="HT2" s="437"/>
      <c r="HU2" s="437"/>
      <c r="HV2" s="437"/>
      <c r="HW2" s="437"/>
      <c r="HX2" s="437"/>
      <c r="HY2" s="437"/>
      <c r="HZ2" s="437"/>
      <c r="IA2" s="437"/>
      <c r="IB2" s="437"/>
      <c r="IC2" s="437"/>
      <c r="ID2" s="437"/>
      <c r="IE2" s="437"/>
      <c r="IF2" s="437"/>
      <c r="IG2" s="437"/>
      <c r="IH2" s="437"/>
      <c r="II2" s="437"/>
      <c r="IJ2" s="437"/>
      <c r="IK2" s="437"/>
      <c r="IL2" s="437"/>
      <c r="IM2" s="437"/>
      <c r="IN2" s="437"/>
      <c r="IO2" s="437"/>
      <c r="IP2" s="437"/>
      <c r="IQ2" s="437"/>
      <c r="IR2" s="437"/>
      <c r="IS2" s="437"/>
      <c r="IT2" s="437"/>
      <c r="IU2" s="437"/>
      <c r="IV2" s="437"/>
    </row>
    <row r="3" spans="1:256" ht="17.399999999999999" x14ac:dyDescent="0.3">
      <c r="A3" s="454" t="s">
        <v>193</v>
      </c>
      <c r="B3" s="454"/>
      <c r="C3" s="454"/>
      <c r="D3" s="454"/>
      <c r="E3" s="454"/>
      <c r="F3" s="454"/>
      <c r="G3" s="454"/>
      <c r="H3" s="454"/>
      <c r="I3" s="454"/>
      <c r="J3" s="454"/>
      <c r="K3" s="454"/>
      <c r="L3" s="454"/>
      <c r="M3" s="454"/>
      <c r="N3" s="454"/>
      <c r="O3" s="454"/>
      <c r="P3" s="454"/>
    </row>
    <row r="4" spans="1:256"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256" ht="15" x14ac:dyDescent="0.25">
      <c r="A5" s="55"/>
      <c r="B5" s="55"/>
      <c r="C5" s="55"/>
      <c r="D5" s="55"/>
      <c r="E5" s="55"/>
      <c r="F5" s="55"/>
      <c r="G5" s="55"/>
      <c r="H5" s="55"/>
      <c r="I5" s="55"/>
      <c r="J5" s="55"/>
      <c r="K5" s="55"/>
    </row>
    <row r="6" spans="1:256" x14ac:dyDescent="0.25">
      <c r="A6" s="56">
        <f ca="1">TODAY()</f>
        <v>45744</v>
      </c>
      <c r="B6" s="76" t="s">
        <v>194</v>
      </c>
      <c r="C6" s="229"/>
      <c r="D6" s="229"/>
      <c r="E6" s="229"/>
      <c r="F6" s="229"/>
      <c r="G6" s="229"/>
      <c r="H6" s="229"/>
      <c r="I6" s="229"/>
      <c r="J6" s="229"/>
      <c r="K6" s="229"/>
    </row>
    <row r="7" spans="1:256" ht="24.6" x14ac:dyDescent="0.4">
      <c r="A7" s="455"/>
      <c r="B7" s="455"/>
      <c r="C7" s="455"/>
      <c r="D7" s="455"/>
      <c r="E7" s="455"/>
      <c r="F7" s="455"/>
      <c r="G7" s="455"/>
      <c r="H7" s="455"/>
      <c r="I7" s="455"/>
      <c r="J7" s="455"/>
      <c r="K7" s="455"/>
      <c r="L7" s="455"/>
      <c r="M7" s="455"/>
      <c r="N7" s="455"/>
      <c r="O7" s="455"/>
      <c r="P7" s="455"/>
    </row>
    <row r="8" spans="1:256" ht="15" x14ac:dyDescent="0.25">
      <c r="A8" s="57" t="s">
        <v>5</v>
      </c>
      <c r="B8" s="58"/>
      <c r="C8" s="59">
        <f>'Customer Info'!B7</f>
        <v>0</v>
      </c>
      <c r="I8" s="60"/>
    </row>
    <row r="9" spans="1:256" ht="15" x14ac:dyDescent="0.25">
      <c r="A9" s="61" t="s">
        <v>53</v>
      </c>
      <c r="B9" s="58"/>
      <c r="C9" s="59">
        <f>'Customer Info'!B8</f>
        <v>0</v>
      </c>
    </row>
    <row r="10" spans="1:256" x14ac:dyDescent="0.25">
      <c r="A10" s="57" t="s">
        <v>121</v>
      </c>
      <c r="B10" s="62">
        <f>'Customer Info'!B9</f>
        <v>4</v>
      </c>
      <c r="C10" s="63" t="str">
        <f>LOOKUP(B10,R10:AD10,R11:AD11)</f>
        <v>April</v>
      </c>
      <c r="D10" s="64">
        <f>'Customer Info'!C9</f>
        <v>2025</v>
      </c>
      <c r="S10">
        <v>1</v>
      </c>
      <c r="T10">
        <v>2</v>
      </c>
      <c r="U10">
        <v>3</v>
      </c>
      <c r="V10">
        <v>4</v>
      </c>
      <c r="W10">
        <v>5</v>
      </c>
      <c r="X10">
        <v>6</v>
      </c>
      <c r="Y10">
        <v>7</v>
      </c>
      <c r="Z10">
        <v>8</v>
      </c>
      <c r="AA10">
        <v>9</v>
      </c>
      <c r="AB10">
        <v>10</v>
      </c>
      <c r="AC10">
        <v>11</v>
      </c>
      <c r="AD10">
        <v>12</v>
      </c>
    </row>
    <row r="11" spans="1:256" ht="15" customHeight="1" x14ac:dyDescent="0.25">
      <c r="A11" s="448"/>
      <c r="B11" s="448"/>
      <c r="C11" s="448"/>
      <c r="D11" s="448"/>
      <c r="E11" s="448"/>
      <c r="F11" s="448"/>
      <c r="G11" s="448"/>
      <c r="H11" s="448"/>
      <c r="I11" s="44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5">
      <c r="A12" s="162" t="s">
        <v>68</v>
      </c>
      <c r="B12" s="163"/>
      <c r="C12" s="163"/>
      <c r="D12" s="163"/>
      <c r="E12" s="163"/>
      <c r="F12" s="163"/>
      <c r="G12" s="163"/>
      <c r="H12" s="163"/>
      <c r="I12" s="163"/>
      <c r="J12" s="163"/>
      <c r="K12" s="163"/>
      <c r="L12" s="163"/>
      <c r="M12" s="163"/>
      <c r="N12" s="163"/>
      <c r="O12" s="163"/>
      <c r="P12" s="163"/>
      <c r="R12" s="44" t="s">
        <v>142</v>
      </c>
      <c r="S12" s="205">
        <f>'Rider Rates'!$C$24</f>
        <v>6.7849999999999994E-2</v>
      </c>
      <c r="T12" s="205">
        <f>'Rider Rates'!$C$24</f>
        <v>6.7849999999999994E-2</v>
      </c>
      <c r="U12" s="205">
        <f>'Rider Rates'!$C$24</f>
        <v>6.7849999999999994E-2</v>
      </c>
      <c r="V12" s="205">
        <f>'Rider Rates'!$C$24</f>
        <v>6.7849999999999994E-2</v>
      </c>
      <c r="W12" s="205">
        <f>'Rider Rates'!$C$24</f>
        <v>6.7849999999999994E-2</v>
      </c>
      <c r="X12" s="205">
        <f>'Rider Rates'!$B$24</f>
        <v>6.7849999999999994E-2</v>
      </c>
      <c r="Y12" s="205">
        <f>'Rider Rates'!$B$24</f>
        <v>6.7849999999999994E-2</v>
      </c>
      <c r="Z12" s="205">
        <f>'Rider Rates'!$B$24</f>
        <v>6.7849999999999994E-2</v>
      </c>
      <c r="AA12" s="205">
        <f>'Rider Rates'!$B$24</f>
        <v>6.7849999999999994E-2</v>
      </c>
      <c r="AB12" s="205">
        <f>'Rider Rates'!$C$24</f>
        <v>6.7849999999999994E-2</v>
      </c>
      <c r="AC12" s="205">
        <f>'Rider Rates'!$C$24</f>
        <v>6.7849999999999994E-2</v>
      </c>
      <c r="AD12" s="205">
        <f>'Rider Rates'!$C$24</f>
        <v>6.7849999999999994E-2</v>
      </c>
      <c r="AE12" s="205"/>
      <c r="AF12" s="205"/>
    </row>
    <row r="13" spans="1:256" x14ac:dyDescent="0.25">
      <c r="C13" s="68" t="s">
        <v>181</v>
      </c>
      <c r="D13" s="68" t="s">
        <v>182</v>
      </c>
    </row>
    <row r="14" spans="1:256" x14ac:dyDescent="0.25">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5">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5">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5">
      <c r="A17" s="158" t="s">
        <v>203</v>
      </c>
      <c r="B17" s="158"/>
      <c r="C17" s="159">
        <f>'Customer Info'!$B$28</f>
        <v>0</v>
      </c>
      <c r="D17" s="159">
        <f>$C$17</f>
        <v>0</v>
      </c>
      <c r="E17" s="158" t="s">
        <v>204</v>
      </c>
      <c r="F17" s="160"/>
      <c r="G17" s="158"/>
      <c r="H17" s="158"/>
      <c r="I17" s="158"/>
      <c r="J17" s="158"/>
      <c r="K17" s="158"/>
      <c r="L17" s="158"/>
      <c r="M17" s="158"/>
      <c r="N17" s="158"/>
      <c r="O17" s="158"/>
    </row>
    <row r="18" spans="1:30" x14ac:dyDescent="0.25">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5">
      <c r="A19" s="158" t="s">
        <v>207</v>
      </c>
      <c r="B19" s="158"/>
      <c r="C19" s="159"/>
      <c r="D19" s="325">
        <f>MAX(100,ROUND(1.15*(MAX('Customer Info'!$B$19*'GS PRI'!C20,'Customer Info'!$B$20*'GS PRI'!C20)),1))</f>
        <v>100</v>
      </c>
      <c r="E19" s="158" t="s">
        <v>206</v>
      </c>
      <c r="F19" s="160"/>
      <c r="K19" s="158"/>
      <c r="L19" s="158"/>
      <c r="M19" s="158"/>
      <c r="N19" s="158"/>
    </row>
    <row r="20" spans="1:30" x14ac:dyDescent="0.25">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5">
      <c r="A21" s="158" t="s">
        <v>2</v>
      </c>
      <c r="B21" s="158"/>
      <c r="C21" s="210" t="s">
        <v>2</v>
      </c>
      <c r="D21" s="457" t="s">
        <v>2</v>
      </c>
      <c r="E21" s="457"/>
      <c r="F21" s="457"/>
      <c r="G21" s="457"/>
      <c r="H21" s="457"/>
      <c r="K21" s="158"/>
      <c r="L21" s="158"/>
      <c r="M21" s="158"/>
      <c r="N21" s="158"/>
      <c r="O21" s="188"/>
    </row>
    <row r="22" spans="1:30" x14ac:dyDescent="0.25">
      <c r="A22" s="158" t="s">
        <v>2</v>
      </c>
      <c r="B22" s="158"/>
      <c r="C22" s="210" t="s">
        <v>2</v>
      </c>
      <c r="D22" s="457" t="s">
        <v>2</v>
      </c>
      <c r="E22" s="457"/>
      <c r="F22" s="457"/>
      <c r="G22" s="457"/>
      <c r="H22" s="457"/>
      <c r="I22" s="57"/>
      <c r="J22" s="57"/>
      <c r="K22" s="158"/>
      <c r="L22" s="158"/>
      <c r="M22" s="158"/>
      <c r="N22" s="158"/>
      <c r="O22" s="188"/>
    </row>
    <row r="23" spans="1:30" x14ac:dyDescent="0.25">
      <c r="A23" s="158"/>
      <c r="B23" s="158"/>
      <c r="C23" s="160"/>
      <c r="D23" s="160"/>
      <c r="E23" s="160"/>
      <c r="F23" s="160"/>
      <c r="G23" s="57"/>
      <c r="H23" s="57"/>
      <c r="I23" s="57"/>
      <c r="J23" s="57"/>
      <c r="K23" s="158"/>
      <c r="L23" s="158"/>
      <c r="M23" s="158"/>
      <c r="N23" s="158"/>
      <c r="O23" s="158"/>
    </row>
    <row r="24" spans="1:30" x14ac:dyDescent="0.25">
      <c r="A24" s="162" t="s">
        <v>70</v>
      </c>
      <c r="B24" s="163"/>
      <c r="C24" s="163"/>
      <c r="D24" s="163"/>
      <c r="E24" s="163"/>
      <c r="F24" s="163"/>
      <c r="G24" s="449" t="s">
        <v>71</v>
      </c>
      <c r="H24" s="450"/>
      <c r="I24" s="450"/>
      <c r="J24" s="451"/>
      <c r="K24" s="163"/>
      <c r="L24" s="452" t="s">
        <v>72</v>
      </c>
      <c r="M24" s="452"/>
      <c r="N24" s="452"/>
      <c r="O24" s="452"/>
    </row>
    <row r="25" spans="1:30" x14ac:dyDescent="0.25">
      <c r="G25" s="164" t="s">
        <v>73</v>
      </c>
      <c r="H25" s="164" t="s">
        <v>74</v>
      </c>
      <c r="I25" s="164" t="s">
        <v>75</v>
      </c>
      <c r="J25" s="118" t="s">
        <v>76</v>
      </c>
      <c r="L25" s="165" t="s">
        <v>73</v>
      </c>
      <c r="M25" s="165" t="s">
        <v>74</v>
      </c>
      <c r="N25" s="165" t="s">
        <v>75</v>
      </c>
      <c r="O25" s="165" t="s">
        <v>76</v>
      </c>
      <c r="P25" s="166" t="s">
        <v>77</v>
      </c>
    </row>
    <row r="26" spans="1:30" x14ac:dyDescent="0.25">
      <c r="A26" t="s">
        <v>78</v>
      </c>
      <c r="G26" s="189"/>
      <c r="H26" s="189"/>
      <c r="I26" s="189">
        <v>138.5</v>
      </c>
      <c r="J26" s="189">
        <f>SUM(G26:I26)</f>
        <v>138.5</v>
      </c>
      <c r="L26" s="190"/>
      <c r="M26" s="190"/>
      <c r="N26" s="190">
        <f>I26</f>
        <v>138.5</v>
      </c>
      <c r="O26" s="128">
        <f>SUM(L26:N26)</f>
        <v>138.5</v>
      </c>
      <c r="P26" s="92">
        <v>44531</v>
      </c>
    </row>
    <row r="27" spans="1:30" x14ac:dyDescent="0.25">
      <c r="A27" t="s">
        <v>165</v>
      </c>
      <c r="D27" s="4">
        <f>D16</f>
        <v>0</v>
      </c>
      <c r="E27" s="97" t="s">
        <v>19</v>
      </c>
      <c r="F27" s="84" t="s">
        <v>80</v>
      </c>
      <c r="G27" s="191"/>
      <c r="H27" s="189"/>
      <c r="I27" s="189"/>
      <c r="J27" s="191"/>
      <c r="K27" s="94" t="s">
        <v>85</v>
      </c>
      <c r="L27" s="189"/>
      <c r="M27" s="190"/>
      <c r="N27" s="189"/>
      <c r="O27" s="128"/>
      <c r="P27" s="92"/>
    </row>
    <row r="28" spans="1:30" x14ac:dyDescent="0.25">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5">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5">
      <c r="A30" s="144" t="s">
        <v>82</v>
      </c>
      <c r="B30" s="144"/>
      <c r="C30" s="144"/>
      <c r="D30" s="170"/>
      <c r="E30" s="170"/>
      <c r="F30" s="144"/>
      <c r="G30" s="144"/>
      <c r="H30" s="144"/>
      <c r="I30" s="144"/>
      <c r="J30" s="144"/>
      <c r="K30" s="172"/>
      <c r="L30" s="171"/>
      <c r="M30" s="171"/>
      <c r="N30" s="171">
        <f>SUM(N26:N29)</f>
        <v>138.5</v>
      </c>
      <c r="O30" s="171">
        <f>SUM(O26:O29)</f>
        <v>138.5</v>
      </c>
    </row>
    <row r="31" spans="1:30" x14ac:dyDescent="0.25">
      <c r="A31" s="192"/>
      <c r="B31" s="192"/>
      <c r="C31" s="193"/>
      <c r="D31" s="193"/>
      <c r="E31" s="193"/>
      <c r="F31" s="193"/>
      <c r="G31" s="194"/>
      <c r="H31" s="194"/>
      <c r="I31" s="194"/>
      <c r="J31" s="194"/>
      <c r="K31" s="192"/>
      <c r="L31" s="192"/>
      <c r="M31" s="192"/>
      <c r="N31" s="192"/>
      <c r="O31" s="192"/>
      <c r="P31" s="192"/>
    </row>
    <row r="32" spans="1:30" x14ac:dyDescent="0.25">
      <c r="A32" s="155" t="s">
        <v>83</v>
      </c>
      <c r="D32" s="4"/>
      <c r="E32" s="4"/>
      <c r="K32" s="154"/>
      <c r="L32" s="154"/>
      <c r="M32" s="154"/>
      <c r="N32" s="154"/>
      <c r="O32" s="213"/>
      <c r="P32" s="213"/>
    </row>
    <row r="33" spans="1:220" x14ac:dyDescent="0.25">
      <c r="A33" s="144"/>
      <c r="D33" s="4"/>
      <c r="E33" s="4"/>
      <c r="K33" s="154"/>
      <c r="L33" s="154"/>
      <c r="M33" s="154"/>
      <c r="N33" s="154"/>
      <c r="O33" s="213"/>
    </row>
    <row r="34" spans="1:220" x14ac:dyDescent="0.25">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5">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5">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5">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5">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5">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5">
      <c r="A40" s="76" t="s">
        <v>93</v>
      </c>
      <c r="B40" s="72"/>
      <c r="C40" s="72"/>
      <c r="D40" s="111">
        <f>'Customer Info'!$B$22+'Customer Info'!$B$23-'Customer Info'!$B$24</f>
        <v>0</v>
      </c>
      <c r="E40" s="97" t="s">
        <v>19</v>
      </c>
      <c r="F40" s="84" t="s">
        <v>80</v>
      </c>
      <c r="G40" s="100">
        <f>'Rider Rates'!B24</f>
        <v>6.7849999999999994E-2</v>
      </c>
      <c r="H40" s="100"/>
      <c r="I40" s="100"/>
      <c r="J40" s="115">
        <f>SUM(G40:H40)</f>
        <v>6.7849999999999994E-2</v>
      </c>
      <c r="K40" s="94" t="s">
        <v>85</v>
      </c>
      <c r="L40" s="89">
        <f>ROUND(D40*G40,2)</f>
        <v>0</v>
      </c>
      <c r="M40" s="89"/>
      <c r="N40" s="89"/>
      <c r="O40" s="89">
        <f t="shared" si="0"/>
        <v>0</v>
      </c>
      <c r="P40" s="92">
        <f>'Rider Rates'!$D$23</f>
        <v>45444</v>
      </c>
    </row>
    <row r="41" spans="1:220" x14ac:dyDescent="0.25">
      <c r="A41" s="72" t="s">
        <v>94</v>
      </c>
      <c r="B41" s="72"/>
      <c r="C41" s="72"/>
      <c r="D41" s="111">
        <f>'Customer Info'!$B$22+'Customer Info'!$B$23-'Customer Info'!$B$24</f>
        <v>0</v>
      </c>
      <c r="E41" s="97" t="s">
        <v>19</v>
      </c>
      <c r="F41" s="84" t="s">
        <v>80</v>
      </c>
      <c r="G41" s="100">
        <f>'Rider Rates'!$B$42</f>
        <v>2.14E-3</v>
      </c>
      <c r="H41" s="100"/>
      <c r="I41" s="100"/>
      <c r="J41" s="115">
        <f>SUM(G41:H41)</f>
        <v>2.14E-3</v>
      </c>
      <c r="K41" s="94" t="s">
        <v>85</v>
      </c>
      <c r="L41" s="89">
        <f>ROUND(D41*G41,2)</f>
        <v>0</v>
      </c>
      <c r="M41" s="89"/>
      <c r="N41" s="89"/>
      <c r="O41" s="89">
        <f t="shared" si="0"/>
        <v>0</v>
      </c>
      <c r="P41" s="92">
        <f>'Rider Rates'!$D$42</f>
        <v>45444</v>
      </c>
    </row>
    <row r="42" spans="1:220" x14ac:dyDescent="0.25">
      <c r="A42" s="76" t="s">
        <v>95</v>
      </c>
      <c r="B42" s="72"/>
      <c r="C42" s="72"/>
      <c r="D42" s="111">
        <f>'Customer Info'!$B$22+'Customer Info'!$B$23-'Customer Info'!$B$24</f>
        <v>0</v>
      </c>
      <c r="E42" s="97" t="s">
        <v>19</v>
      </c>
      <c r="F42" s="84" t="s">
        <v>80</v>
      </c>
      <c r="G42" s="100">
        <f>'Rider Rates'!$B$49</f>
        <v>-4.1073000000000004E-3</v>
      </c>
      <c r="H42" s="100"/>
      <c r="I42" s="100"/>
      <c r="J42" s="115">
        <f>SUM(G42:H42)</f>
        <v>-4.1073000000000004E-3</v>
      </c>
      <c r="K42" s="94" t="s">
        <v>85</v>
      </c>
      <c r="L42" s="89">
        <f>ROUND(D42*G42,2)</f>
        <v>0</v>
      </c>
      <c r="M42" s="89"/>
      <c r="N42" s="89"/>
      <c r="O42" s="89">
        <f t="shared" si="0"/>
        <v>0</v>
      </c>
      <c r="P42" s="92">
        <f>'Rider Rates'!$D$49</f>
        <v>45747</v>
      </c>
    </row>
    <row r="43" spans="1:220" x14ac:dyDescent="0.25">
      <c r="A43" s="72" t="s">
        <v>96</v>
      </c>
      <c r="B43" s="72"/>
      <c r="C43" s="72"/>
      <c r="D43" s="4">
        <f>IF($C$16&lt;0,0,IF($C$16&gt;833000,833000,$C$16))</f>
        <v>0</v>
      </c>
      <c r="E43" s="97" t="s">
        <v>19</v>
      </c>
      <c r="F43" s="84" t="s">
        <v>80</v>
      </c>
      <c r="G43" s="100"/>
      <c r="H43" s="100"/>
      <c r="I43" s="100">
        <f>'Rider Rates'!D53</f>
        <v>1.8006999999999999E-3</v>
      </c>
      <c r="J43" s="100">
        <f>SUM(G43:I43)</f>
        <v>1.8006999999999999E-3</v>
      </c>
      <c r="K43" s="94" t="s">
        <v>85</v>
      </c>
      <c r="L43" s="89"/>
      <c r="M43" s="89"/>
      <c r="N43" s="189">
        <f>D43*J43</f>
        <v>0</v>
      </c>
      <c r="O43" s="89">
        <f t="shared" si="0"/>
        <v>0</v>
      </c>
      <c r="P43" s="92">
        <f>'Rider Rates'!E53</f>
        <v>45658</v>
      </c>
    </row>
    <row r="44" spans="1:220" x14ac:dyDescent="0.25">
      <c r="A44" s="76" t="s">
        <v>97</v>
      </c>
      <c r="B44" s="72"/>
      <c r="C44" s="72"/>
      <c r="D44" s="4">
        <f>IF($C$16&lt;0,0,$C$16)</f>
        <v>0</v>
      </c>
      <c r="E44" s="97" t="s">
        <v>19</v>
      </c>
      <c r="F44" s="84" t="s">
        <v>80</v>
      </c>
      <c r="G44" s="100"/>
      <c r="H44" s="100">
        <f>'Rider Rates'!B60</f>
        <v>4.4210000000000001E-4</v>
      </c>
      <c r="I44" s="100"/>
      <c r="J44" s="100">
        <f>SUM(G44:I44)</f>
        <v>4.4210000000000001E-4</v>
      </c>
      <c r="K44" s="94" t="s">
        <v>85</v>
      </c>
      <c r="L44" s="89"/>
      <c r="M44" s="89">
        <f>ROUND(D44*H44,2)</f>
        <v>0</v>
      </c>
      <c r="N44" s="116"/>
      <c r="O44" s="89">
        <f t="shared" si="0"/>
        <v>0</v>
      </c>
      <c r="P44" s="92">
        <f>'Rider Rates'!$D$59</f>
        <v>45747</v>
      </c>
    </row>
    <row r="45" spans="1:220" x14ac:dyDescent="0.25">
      <c r="A45" s="76" t="s">
        <v>97</v>
      </c>
      <c r="B45" s="72"/>
      <c r="C45" s="72"/>
      <c r="D45" s="349">
        <f>ROUND(MAX(D14,('Customer Info'!B15-100)*0.6,('Customer Info'!B17-100)*0.6),1)</f>
        <v>0</v>
      </c>
      <c r="E45" s="152" t="s">
        <v>211</v>
      </c>
      <c r="F45" s="1" t="s">
        <v>80</v>
      </c>
      <c r="G45" s="100"/>
      <c r="H45" s="90">
        <f>'Rider Rates'!B65</f>
        <v>8.59</v>
      </c>
      <c r="I45" s="100"/>
      <c r="J45" s="90">
        <f>SUM(G45:I45)</f>
        <v>8.59</v>
      </c>
      <c r="K45" s="94" t="s">
        <v>162</v>
      </c>
      <c r="L45" s="89"/>
      <c r="M45" s="89">
        <f>ROUND(D45*H45,2)</f>
        <v>0</v>
      </c>
      <c r="N45" s="116"/>
      <c r="O45" s="89">
        <f t="shared" si="0"/>
        <v>0</v>
      </c>
      <c r="P45" s="92">
        <f>'Rider Rates'!$D$64</f>
        <v>45747</v>
      </c>
    </row>
    <row r="46" spans="1:220" x14ac:dyDescent="0.25">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5">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5">
      <c r="A48" s="76" t="s">
        <v>100</v>
      </c>
      <c r="B48" s="72"/>
      <c r="C48" s="72"/>
      <c r="D48" s="217">
        <f>$N$30</f>
        <v>138.5</v>
      </c>
      <c r="E48" s="97" t="s">
        <v>92</v>
      </c>
      <c r="F48" s="84" t="s">
        <v>80</v>
      </c>
      <c r="G48" s="117"/>
      <c r="H48" s="118"/>
      <c r="I48" s="119">
        <f>'Rider Rates'!$B$87</f>
        <v>1.9512100000000001E-2</v>
      </c>
      <c r="J48" s="119">
        <f>SUM(H48:I48)</f>
        <v>1.9512100000000001E-2</v>
      </c>
      <c r="K48" s="94"/>
      <c r="L48" s="89"/>
      <c r="M48" s="89"/>
      <c r="N48" s="89">
        <f>ROUND(N$30*I48,2)</f>
        <v>2.7</v>
      </c>
      <c r="O48" s="128">
        <f t="shared" si="0"/>
        <v>2.7</v>
      </c>
      <c r="P48" s="92">
        <f>'Rider Rates'!$D$87</f>
        <v>45747</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5">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5">
      <c r="A50" s="76" t="s">
        <v>102</v>
      </c>
      <c r="B50" s="72"/>
      <c r="C50" s="72"/>
      <c r="D50" s="113"/>
      <c r="E50" s="97" t="s">
        <v>55</v>
      </c>
      <c r="F50" s="84"/>
      <c r="G50" s="120"/>
      <c r="H50" s="85"/>
      <c r="I50" s="121">
        <f>'Rider Rates'!$B$93</f>
        <v>18.72</v>
      </c>
      <c r="J50" s="121">
        <f>SUM(G50:I50)</f>
        <v>18.72</v>
      </c>
      <c r="K50" s="94"/>
      <c r="L50" s="89"/>
      <c r="M50" s="89"/>
      <c r="N50" s="89">
        <f>I50</f>
        <v>18.72</v>
      </c>
      <c r="O50" s="89">
        <f>SUM(L50:N50)</f>
        <v>18.72</v>
      </c>
      <c r="P50" s="92">
        <f>'Rider Rates'!$D$93</f>
        <v>45747</v>
      </c>
    </row>
    <row r="51" spans="1:221" x14ac:dyDescent="0.25">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104</v>
      </c>
      <c r="B53" s="72"/>
      <c r="C53" s="72"/>
      <c r="D53" s="217">
        <f>$N$30</f>
        <v>138.5</v>
      </c>
      <c r="E53" s="97" t="s">
        <v>92</v>
      </c>
      <c r="F53" s="84" t="s">
        <v>80</v>
      </c>
      <c r="G53" s="120"/>
      <c r="H53" s="85"/>
      <c r="I53" s="119">
        <f>'Rider Rates'!$B$107</f>
        <v>0.24140039999999999</v>
      </c>
      <c r="J53" s="119">
        <f>SUM(H53:I53)</f>
        <v>0.24140039999999999</v>
      </c>
      <c r="K53" s="94"/>
      <c r="L53" s="89"/>
      <c r="M53" s="89"/>
      <c r="N53" s="89">
        <f>ROUND(N$30*I53,2)</f>
        <v>33.43</v>
      </c>
      <c r="O53" s="89">
        <f t="shared" si="0"/>
        <v>33.43</v>
      </c>
      <c r="P53" s="92">
        <f>'Rider Rates'!$D$107</f>
        <v>45716</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6" t="s">
        <v>105</v>
      </c>
      <c r="B54" s="72"/>
      <c r="C54" s="72"/>
      <c r="D54" s="113"/>
      <c r="E54" s="97" t="s">
        <v>55</v>
      </c>
      <c r="F54" s="84"/>
      <c r="G54" s="120"/>
      <c r="H54" s="85"/>
      <c r="I54" s="123">
        <f>'Rider Rates'!B123</f>
        <v>4.84</v>
      </c>
      <c r="J54" s="121">
        <f>SUM(G54:I54)</f>
        <v>4.84</v>
      </c>
      <c r="K54" s="94"/>
      <c r="L54" s="89"/>
      <c r="M54" s="89"/>
      <c r="N54" s="125">
        <f>I54</f>
        <v>4.84</v>
      </c>
      <c r="O54" s="89">
        <f t="shared" ref="O54:O58" si="1">SUM(L54:N54)</f>
        <v>4.84</v>
      </c>
      <c r="P54" s="92">
        <f>'Rider Rates'!D123</f>
        <v>45593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166</v>
      </c>
      <c r="B57" s="72"/>
      <c r="C57" s="72"/>
      <c r="D57" s="111">
        <f>IF(C16&lt;0,0,IF(C16&gt;833000,833000,C16))</f>
        <v>0</v>
      </c>
      <c r="E57" s="97" t="s">
        <v>19</v>
      </c>
      <c r="F57" s="84" t="s">
        <v>80</v>
      </c>
      <c r="G57" s="195"/>
      <c r="H57" s="195"/>
      <c r="I57" s="195">
        <f>'Rider Rates'!$B$127</f>
        <v>2.9050000000000001E-4</v>
      </c>
      <c r="J57" s="195">
        <f>SUM(G57:I57)</f>
        <v>2.9050000000000001E-4</v>
      </c>
      <c r="K57" s="94" t="s">
        <v>85</v>
      </c>
      <c r="L57" s="196"/>
      <c r="M57" s="196"/>
      <c r="N57" s="196">
        <f>IF(D57*J57&gt;'Rider Rates'!$C$127,'Rider Rates'!$C$127,D57*J57)</f>
        <v>0</v>
      </c>
      <c r="O57" s="196">
        <f t="shared" si="1"/>
        <v>0</v>
      </c>
      <c r="P57" s="129">
        <f>'Rider Rates'!$E$127</f>
        <v>45658</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45658</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130" t="s">
        <v>112</v>
      </c>
      <c r="B62" s="69"/>
      <c r="C62" s="69"/>
      <c r="D62" s="131"/>
      <c r="E62" s="132"/>
      <c r="F62" s="133"/>
      <c r="G62" s="133"/>
      <c r="H62" s="133"/>
      <c r="I62" s="133"/>
      <c r="J62" s="133"/>
      <c r="K62" s="134"/>
      <c r="L62" s="105">
        <f>SUM(L34:L61)</f>
        <v>0</v>
      </c>
      <c r="M62" s="105">
        <f>SUM(M34:M61)</f>
        <v>0</v>
      </c>
      <c r="N62" s="105">
        <f>SUM(N34:N61)</f>
        <v>68.97</v>
      </c>
      <c r="O62" s="105">
        <f>SUM(O34:O61)</f>
        <v>68.97</v>
      </c>
      <c r="P62" s="135"/>
    </row>
    <row r="63" spans="1:221" x14ac:dyDescent="0.25">
      <c r="A63" s="144"/>
      <c r="D63" s="4"/>
      <c r="E63" s="152"/>
      <c r="F63" s="1"/>
      <c r="G63" s="218"/>
      <c r="H63" s="218"/>
      <c r="I63" s="218"/>
      <c r="J63" s="218"/>
      <c r="K63" s="154"/>
      <c r="L63" s="154"/>
      <c r="M63" s="154"/>
      <c r="N63" s="154"/>
      <c r="O63" s="213"/>
      <c r="P63" s="154"/>
    </row>
    <row r="64" spans="1:221" x14ac:dyDescent="0.25">
      <c r="A64" s="204" t="s">
        <v>178</v>
      </c>
      <c r="B64" s="186"/>
      <c r="C64" s="186"/>
      <c r="D64" s="186"/>
      <c r="E64" s="186"/>
      <c r="F64" s="186"/>
      <c r="G64" s="186"/>
      <c r="H64" s="186"/>
      <c r="I64" s="186"/>
      <c r="J64" s="186"/>
      <c r="K64" s="186"/>
      <c r="L64" s="219">
        <f>L30+L62</f>
        <v>0</v>
      </c>
      <c r="M64" s="219">
        <f>M30+M62</f>
        <v>0</v>
      </c>
      <c r="N64" s="219">
        <f>N30+N62</f>
        <v>207.47</v>
      </c>
      <c r="O64" s="219">
        <f>O30+O62</f>
        <v>207.47</v>
      </c>
      <c r="P64" s="219"/>
    </row>
    <row r="65" spans="1:16" x14ac:dyDescent="0.25">
      <c r="A65" s="144"/>
      <c r="B65" s="144"/>
      <c r="C65" s="144"/>
      <c r="D65" s="144"/>
      <c r="E65" s="144"/>
      <c r="F65" s="144"/>
      <c r="G65" s="144"/>
      <c r="H65" s="144"/>
      <c r="I65" s="144"/>
      <c r="J65" s="144"/>
      <c r="K65" s="144"/>
      <c r="L65" s="144"/>
      <c r="M65" s="144"/>
      <c r="N65" s="144"/>
      <c r="O65" s="171"/>
      <c r="P65" s="171"/>
    </row>
    <row r="66" spans="1:16" x14ac:dyDescent="0.25">
      <c r="A66" s="144" t="s">
        <v>191</v>
      </c>
      <c r="B66" s="144"/>
      <c r="C66" s="144"/>
      <c r="D66" s="144"/>
      <c r="E66" s="144"/>
      <c r="F66" s="144"/>
      <c r="G66" s="144"/>
      <c r="H66" s="144"/>
      <c r="I66" s="144"/>
      <c r="J66" s="144"/>
      <c r="K66" s="144"/>
      <c r="L66" s="144"/>
      <c r="M66" s="144"/>
      <c r="N66" s="144"/>
      <c r="O66" s="171">
        <f>O26+O28+O62</f>
        <v>207.47</v>
      </c>
      <c r="P66" s="92">
        <v>40967</v>
      </c>
    </row>
    <row r="67" spans="1:16" x14ac:dyDescent="0.25">
      <c r="A67" s="144"/>
      <c r="B67" s="144"/>
      <c r="C67" s="144"/>
      <c r="D67" s="144"/>
      <c r="E67" s="144"/>
      <c r="F67" s="144"/>
      <c r="G67" s="220"/>
      <c r="H67" s="220"/>
      <c r="I67" s="220"/>
      <c r="J67" s="220"/>
      <c r="K67" s="154"/>
      <c r="L67" s="154"/>
      <c r="M67" s="154"/>
      <c r="N67" s="154"/>
      <c r="O67" s="171"/>
    </row>
    <row r="68" spans="1:16" x14ac:dyDescent="0.25">
      <c r="A68" s="155" t="s">
        <v>115</v>
      </c>
      <c r="B68" s="144"/>
      <c r="C68" s="144"/>
      <c r="D68" s="144"/>
      <c r="E68" s="144"/>
      <c r="F68" s="144"/>
      <c r="G68" s="220"/>
      <c r="H68" s="220"/>
      <c r="I68" s="220"/>
      <c r="J68" s="220"/>
      <c r="K68" s="154"/>
      <c r="L68" s="154"/>
      <c r="M68" s="154"/>
      <c r="N68" s="154"/>
      <c r="O68" s="142">
        <f>MAX($O$64,$O$66)</f>
        <v>207.47</v>
      </c>
    </row>
    <row r="69" spans="1:16" x14ac:dyDescent="0.25">
      <c r="A69" s="144"/>
      <c r="B69" s="144"/>
      <c r="C69" s="144"/>
      <c r="D69" s="144"/>
      <c r="E69" s="144"/>
      <c r="F69" s="144"/>
      <c r="G69" s="220"/>
      <c r="H69" s="220"/>
      <c r="I69" s="220"/>
      <c r="J69" s="220"/>
      <c r="K69" s="154"/>
      <c r="L69" s="154"/>
      <c r="M69" s="154"/>
      <c r="N69" s="154"/>
      <c r="O69" s="171"/>
    </row>
    <row r="70" spans="1:16" x14ac:dyDescent="0.25">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5">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5">
      <c r="A72" s="144"/>
      <c r="B72" s="144"/>
      <c r="C72" s="144"/>
      <c r="D72" s="144"/>
      <c r="E72" s="144"/>
      <c r="F72" s="144"/>
      <c r="G72" s="153"/>
      <c r="H72" s="220"/>
      <c r="I72" s="153"/>
      <c r="J72" s="220"/>
      <c r="K72" s="154"/>
      <c r="L72" s="154"/>
      <c r="M72" s="154"/>
      <c r="N72" s="154"/>
      <c r="O72" s="223"/>
      <c r="P72" s="144"/>
    </row>
    <row r="73" spans="1:16" ht="20.25" customHeight="1" x14ac:dyDescent="0.4">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5">
      <c r="A74" s="144"/>
      <c r="B74" s="144"/>
      <c r="C74" s="144"/>
      <c r="D74" s="174"/>
      <c r="E74" s="44"/>
      <c r="F74" s="1"/>
      <c r="G74" s="226"/>
      <c r="H74" s="226"/>
      <c r="I74" s="227"/>
      <c r="J74" s="226"/>
      <c r="K74" s="144"/>
      <c r="L74" s="144"/>
      <c r="M74" s="144"/>
      <c r="N74" s="144"/>
      <c r="O74" s="171"/>
    </row>
    <row r="75" spans="1:16" x14ac:dyDescent="0.25">
      <c r="A75" s="144"/>
      <c r="B75" s="144"/>
      <c r="C75" s="144"/>
      <c r="D75" s="174"/>
      <c r="E75" s="44"/>
      <c r="F75" s="1"/>
      <c r="G75" s="226"/>
      <c r="H75" s="226"/>
      <c r="I75" s="226"/>
      <c r="J75" s="226"/>
      <c r="K75" s="144"/>
      <c r="L75" s="144"/>
      <c r="M75" s="144"/>
      <c r="N75" s="144"/>
      <c r="O75" s="171"/>
    </row>
    <row r="76" spans="1:16" x14ac:dyDescent="0.25">
      <c r="A76" s="155"/>
      <c r="B76" s="144"/>
      <c r="C76" s="144"/>
      <c r="D76" s="144"/>
      <c r="E76" s="144"/>
      <c r="F76" s="144"/>
      <c r="G76" s="144"/>
      <c r="H76" s="144"/>
      <c r="J76" s="144"/>
      <c r="K76" s="144"/>
      <c r="L76" s="171"/>
      <c r="M76" s="171"/>
      <c r="N76" s="171"/>
      <c r="O76" s="142"/>
    </row>
    <row r="77" spans="1:16" x14ac:dyDescent="0.25">
      <c r="B77" s="144"/>
      <c r="C77" s="144"/>
      <c r="D77" s="144"/>
      <c r="E77" s="144"/>
      <c r="F77" s="144"/>
      <c r="G77" s="153"/>
      <c r="H77" s="144"/>
      <c r="I77" s="144"/>
      <c r="J77" s="144"/>
      <c r="K77" s="144"/>
      <c r="L77" s="228"/>
      <c r="M77" s="228"/>
      <c r="N77" s="228"/>
      <c r="O77" s="223"/>
      <c r="P77" s="144"/>
    </row>
    <row r="78" spans="1:16" x14ac:dyDescent="0.25">
      <c r="G78" s="64"/>
      <c r="H78" s="148"/>
      <c r="I78" s="64"/>
      <c r="J78" s="148"/>
      <c r="K78" s="148"/>
      <c r="L78" s="149"/>
      <c r="M78" s="149"/>
      <c r="N78" s="149"/>
      <c r="O78" s="150"/>
      <c r="P78" s="59"/>
    </row>
    <row r="80" spans="1:1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row r="88" spans="1:1" x14ac:dyDescent="0.25">
      <c r="A88" s="436"/>
    </row>
    <row r="89" spans="1:1" x14ac:dyDescent="0.25">
      <c r="A89" s="436"/>
    </row>
    <row r="90" spans="1:1" x14ac:dyDescent="0.25">
      <c r="A90" s="436"/>
    </row>
    <row r="91" spans="1:1" x14ac:dyDescent="0.25">
      <c r="A91" s="436"/>
    </row>
    <row r="92" spans="1:1" x14ac:dyDescent="0.25">
      <c r="A92" s="436"/>
    </row>
    <row r="93" spans="1:1" x14ac:dyDescent="0.25">
      <c r="A93" s="436"/>
    </row>
    <row r="94" spans="1:1" x14ac:dyDescent="0.25">
      <c r="A94" s="436"/>
    </row>
  </sheetData>
  <sheetProtection algorithmName="SHA-512" hashValue="l7USluZbWNHsuPqGQ7axINnrKkznVLa0U7JghbN3x4kB8KvjXHR6fbVAM4J2ePYvPAotA1Lb1YHlsIgHdlqg/g==" saltValue="Xaq1aw8fEg45yUNmaVqy5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274320</xdr:colOff>
                    <xdr:row>88</xdr:row>
                    <xdr:rowOff>45720</xdr:rowOff>
                  </from>
                  <to>
                    <xdr:col>16</xdr:col>
                    <xdr:colOff>30480</xdr:colOff>
                    <xdr:row>89</xdr:row>
                    <xdr:rowOff>83820</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topLeftCell="A21" zoomScale="80" zoomScaleNormal="80" workbookViewId="0">
      <selection activeCell="D44" sqref="D44"/>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9.109375" hidden="1" customWidth="1"/>
  </cols>
  <sheetData>
    <row r="1" spans="1:256" ht="21" x14ac:dyDescent="0.4">
      <c r="A1" s="453" t="s">
        <v>50</v>
      </c>
      <c r="B1" s="453"/>
      <c r="C1" s="453"/>
      <c r="D1" s="453"/>
      <c r="E1" s="453"/>
      <c r="F1" s="453"/>
      <c r="G1" s="453"/>
      <c r="H1" s="453"/>
      <c r="I1" s="453"/>
      <c r="J1" s="453"/>
      <c r="K1" s="453"/>
      <c r="L1" s="453"/>
      <c r="M1" s="453"/>
      <c r="N1" s="453"/>
      <c r="O1" s="453"/>
      <c r="P1" s="453"/>
    </row>
    <row r="2" spans="1:256" ht="21" x14ac:dyDescent="0.4">
      <c r="A2" s="437" t="s">
        <v>138</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c r="DS2" s="437"/>
      <c r="DT2" s="437"/>
      <c r="DU2" s="437"/>
      <c r="DV2" s="437"/>
      <c r="DW2" s="437"/>
      <c r="DX2" s="437"/>
      <c r="DY2" s="437"/>
      <c r="DZ2" s="437"/>
      <c r="EA2" s="437"/>
      <c r="EB2" s="437"/>
      <c r="EC2" s="437"/>
      <c r="ED2" s="437"/>
      <c r="EE2" s="437"/>
      <c r="EF2" s="437"/>
      <c r="EG2" s="437"/>
      <c r="EH2" s="437"/>
      <c r="EI2" s="437"/>
      <c r="EJ2" s="437"/>
      <c r="EK2" s="437"/>
      <c r="EL2" s="437"/>
      <c r="EM2" s="437"/>
      <c r="EN2" s="437"/>
      <c r="EO2" s="437"/>
      <c r="EP2" s="437"/>
      <c r="EQ2" s="437"/>
      <c r="ER2" s="437"/>
      <c r="ES2" s="437"/>
      <c r="ET2" s="437"/>
      <c r="EU2" s="437"/>
      <c r="EV2" s="437"/>
      <c r="EW2" s="437"/>
      <c r="EX2" s="437"/>
      <c r="EY2" s="437"/>
      <c r="EZ2" s="437"/>
      <c r="FA2" s="437"/>
      <c r="FB2" s="437"/>
      <c r="FC2" s="437"/>
      <c r="FD2" s="437"/>
      <c r="FE2" s="437"/>
      <c r="FF2" s="437"/>
      <c r="FG2" s="437"/>
      <c r="FH2" s="437"/>
      <c r="FI2" s="437"/>
      <c r="FJ2" s="437"/>
      <c r="FK2" s="437"/>
      <c r="FL2" s="437"/>
      <c r="FM2" s="437"/>
      <c r="FN2" s="437"/>
      <c r="FO2" s="437"/>
      <c r="FP2" s="437"/>
      <c r="FQ2" s="437"/>
      <c r="FR2" s="437"/>
      <c r="FS2" s="437"/>
      <c r="FT2" s="437"/>
      <c r="FU2" s="437"/>
      <c r="FV2" s="437"/>
      <c r="FW2" s="437"/>
      <c r="FX2" s="437"/>
      <c r="FY2" s="437"/>
      <c r="FZ2" s="437"/>
      <c r="GA2" s="437"/>
      <c r="GB2" s="437"/>
      <c r="GC2" s="437"/>
      <c r="GD2" s="437"/>
      <c r="GE2" s="437"/>
      <c r="GF2" s="437"/>
      <c r="GG2" s="437"/>
      <c r="GH2" s="437"/>
      <c r="GI2" s="437"/>
      <c r="GJ2" s="437"/>
      <c r="GK2" s="437"/>
      <c r="GL2" s="437"/>
      <c r="GM2" s="437"/>
      <c r="GN2" s="437"/>
      <c r="GO2" s="437"/>
      <c r="GP2" s="437"/>
      <c r="GQ2" s="437"/>
      <c r="GR2" s="437"/>
      <c r="GS2" s="437"/>
      <c r="GT2" s="437"/>
      <c r="GU2" s="437"/>
      <c r="GV2" s="437"/>
      <c r="GW2" s="437"/>
      <c r="GX2" s="437"/>
      <c r="GY2" s="437"/>
      <c r="GZ2" s="437"/>
      <c r="HA2" s="437"/>
      <c r="HB2" s="437"/>
      <c r="HC2" s="437"/>
      <c r="HD2" s="437"/>
      <c r="HE2" s="437"/>
      <c r="HF2" s="437"/>
      <c r="HG2" s="437"/>
      <c r="HH2" s="437"/>
      <c r="HI2" s="437"/>
      <c r="HJ2" s="437"/>
      <c r="HK2" s="437"/>
      <c r="HL2" s="437"/>
      <c r="HM2" s="437"/>
      <c r="HN2" s="437"/>
      <c r="HO2" s="437"/>
      <c r="HP2" s="437"/>
      <c r="HQ2" s="437"/>
      <c r="HR2" s="437"/>
      <c r="HS2" s="437"/>
      <c r="HT2" s="437"/>
      <c r="HU2" s="437"/>
      <c r="HV2" s="437"/>
      <c r="HW2" s="437"/>
      <c r="HX2" s="437"/>
      <c r="HY2" s="437"/>
      <c r="HZ2" s="437"/>
      <c r="IA2" s="437"/>
      <c r="IB2" s="437"/>
      <c r="IC2" s="437"/>
      <c r="ID2" s="437"/>
      <c r="IE2" s="437"/>
      <c r="IF2" s="437"/>
      <c r="IG2" s="437"/>
      <c r="IH2" s="437"/>
      <c r="II2" s="437"/>
      <c r="IJ2" s="437"/>
      <c r="IK2" s="437"/>
      <c r="IL2" s="437"/>
      <c r="IM2" s="437"/>
      <c r="IN2" s="437"/>
      <c r="IO2" s="437"/>
      <c r="IP2" s="437"/>
      <c r="IQ2" s="437"/>
      <c r="IR2" s="437"/>
      <c r="IS2" s="437"/>
      <c r="IT2" s="437"/>
      <c r="IU2" s="437"/>
      <c r="IV2" s="437"/>
    </row>
    <row r="3" spans="1:256" ht="17.399999999999999" x14ac:dyDescent="0.3">
      <c r="A3" s="454" t="s">
        <v>212</v>
      </c>
      <c r="B3" s="454"/>
      <c r="C3" s="454"/>
      <c r="D3" s="454"/>
      <c r="E3" s="454"/>
      <c r="F3" s="454"/>
      <c r="G3" s="454"/>
      <c r="H3" s="454"/>
      <c r="I3" s="454"/>
      <c r="J3" s="454"/>
      <c r="K3" s="454"/>
      <c r="L3" s="454"/>
      <c r="M3" s="454"/>
      <c r="N3" s="454"/>
      <c r="O3" s="454"/>
      <c r="P3" s="454"/>
    </row>
    <row r="4" spans="1:256"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256" ht="15" x14ac:dyDescent="0.25">
      <c r="A5" s="55"/>
      <c r="B5" s="55"/>
      <c r="C5" s="55"/>
      <c r="D5" s="55"/>
      <c r="E5" s="55"/>
      <c r="F5" s="55"/>
      <c r="G5" s="55"/>
      <c r="H5" s="55"/>
      <c r="I5" s="55"/>
      <c r="J5" s="55"/>
      <c r="K5" s="55"/>
    </row>
    <row r="6" spans="1:256" x14ac:dyDescent="0.25">
      <c r="A6" s="56">
        <f ca="1">TODAY()</f>
        <v>45744</v>
      </c>
      <c r="B6" s="76" t="s">
        <v>213</v>
      </c>
      <c r="C6" s="229"/>
      <c r="D6" s="229"/>
      <c r="E6" s="229"/>
      <c r="F6" s="229"/>
      <c r="G6" s="229"/>
      <c r="H6" s="229"/>
      <c r="I6" s="229"/>
      <c r="J6" s="229"/>
      <c r="K6" s="229"/>
    </row>
    <row r="7" spans="1:256" ht="24.6" x14ac:dyDescent="0.4">
      <c r="A7" s="455"/>
      <c r="B7" s="455"/>
      <c r="C7" s="455"/>
      <c r="D7" s="455"/>
      <c r="E7" s="455"/>
      <c r="F7" s="455"/>
      <c r="G7" s="455"/>
      <c r="H7" s="455"/>
      <c r="I7" s="455"/>
      <c r="J7" s="455"/>
      <c r="K7" s="455"/>
      <c r="L7" s="455"/>
      <c r="M7" s="455"/>
      <c r="N7" s="455"/>
      <c r="O7" s="455"/>
      <c r="P7" s="455"/>
    </row>
    <row r="8" spans="1:256" ht="15" x14ac:dyDescent="0.25">
      <c r="A8" s="57" t="s">
        <v>5</v>
      </c>
      <c r="B8" s="58"/>
      <c r="C8" s="59">
        <f>'Customer Info'!B7</f>
        <v>0</v>
      </c>
      <c r="I8" s="60"/>
    </row>
    <row r="9" spans="1:256" ht="15" x14ac:dyDescent="0.25">
      <c r="A9" s="61" t="s">
        <v>53</v>
      </c>
      <c r="B9" s="58"/>
      <c r="C9" s="59">
        <f>'Customer Info'!B8</f>
        <v>0</v>
      </c>
    </row>
    <row r="10" spans="1:256" x14ac:dyDescent="0.25">
      <c r="A10" s="57" t="s">
        <v>121</v>
      </c>
      <c r="B10" s="62">
        <f>'Customer Info'!B9</f>
        <v>4</v>
      </c>
      <c r="C10" s="63" t="str">
        <f>LOOKUP(B10,R10:AD10,R11:AD11)</f>
        <v>April</v>
      </c>
      <c r="D10" s="64">
        <f>'Customer Info'!C9</f>
        <v>2025</v>
      </c>
      <c r="S10">
        <v>1</v>
      </c>
      <c r="T10">
        <v>2</v>
      </c>
      <c r="U10">
        <v>3</v>
      </c>
      <c r="V10">
        <v>4</v>
      </c>
      <c r="W10">
        <v>5</v>
      </c>
      <c r="X10">
        <v>6</v>
      </c>
      <c r="Y10">
        <v>7</v>
      </c>
      <c r="Z10">
        <v>8</v>
      </c>
      <c r="AA10">
        <v>9</v>
      </c>
      <c r="AB10">
        <v>10</v>
      </c>
      <c r="AC10">
        <v>11</v>
      </c>
      <c r="AD10">
        <v>12</v>
      </c>
    </row>
    <row r="11" spans="1:256" ht="15" customHeight="1" x14ac:dyDescent="0.25">
      <c r="A11" s="448"/>
      <c r="B11" s="448"/>
      <c r="C11" s="448"/>
      <c r="D11" s="448"/>
      <c r="E11" s="448"/>
      <c r="F11" s="448"/>
      <c r="G11" s="448"/>
      <c r="H11" s="448"/>
      <c r="I11" s="44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5">
      <c r="A12" s="162" t="s">
        <v>68</v>
      </c>
      <c r="B12" s="163"/>
      <c r="C12" s="163"/>
      <c r="D12" s="163"/>
      <c r="E12" s="163"/>
      <c r="F12" s="163"/>
      <c r="G12" s="163"/>
      <c r="H12" s="163"/>
      <c r="I12" s="163"/>
      <c r="J12" s="163"/>
      <c r="K12" s="163"/>
      <c r="L12" s="163"/>
      <c r="M12" s="163"/>
      <c r="N12" s="163"/>
      <c r="O12" s="163"/>
      <c r="P12" s="163"/>
      <c r="R12" s="44" t="s">
        <v>142</v>
      </c>
      <c r="S12" s="205">
        <f>'Rider Rates'!$C$25</f>
        <v>6.6629999999999995E-2</v>
      </c>
      <c r="T12" s="205">
        <f>'Rider Rates'!$C$25</f>
        <v>6.6629999999999995E-2</v>
      </c>
      <c r="U12" s="205">
        <f>'Rider Rates'!$C$25</f>
        <v>6.6629999999999995E-2</v>
      </c>
      <c r="V12" s="205">
        <f>'Rider Rates'!$C$25</f>
        <v>6.6629999999999995E-2</v>
      </c>
      <c r="W12" s="205">
        <f>'Rider Rates'!$C$25</f>
        <v>6.6629999999999995E-2</v>
      </c>
      <c r="X12" s="205">
        <f>'Rider Rates'!$C$25</f>
        <v>6.6629999999999995E-2</v>
      </c>
      <c r="Y12" s="205">
        <f>'Rider Rates'!$C$25</f>
        <v>6.6629999999999995E-2</v>
      </c>
      <c r="Z12" s="205">
        <f>'Rider Rates'!$C$25</f>
        <v>6.6629999999999995E-2</v>
      </c>
      <c r="AA12" s="205">
        <f>'Rider Rates'!$C$25</f>
        <v>6.6629999999999995E-2</v>
      </c>
      <c r="AB12" s="205">
        <f>'Rider Rates'!$C$25</f>
        <v>6.6629999999999995E-2</v>
      </c>
      <c r="AC12" s="205">
        <f>'Rider Rates'!$C$25</f>
        <v>6.6629999999999995E-2</v>
      </c>
      <c r="AD12" s="205">
        <f>'Rider Rates'!$C$25</f>
        <v>6.6629999999999995E-2</v>
      </c>
      <c r="AE12" s="205"/>
      <c r="AF12" s="205"/>
    </row>
    <row r="13" spans="1:256" x14ac:dyDescent="0.25">
      <c r="C13" s="68" t="s">
        <v>181</v>
      </c>
      <c r="D13" s="68" t="s">
        <v>182</v>
      </c>
    </row>
    <row r="14" spans="1:256" x14ac:dyDescent="0.25">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5">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5">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5">
      <c r="A17" s="158" t="s">
        <v>214</v>
      </c>
      <c r="B17" s="158"/>
      <c r="C17" s="159">
        <f>'Customer Info'!$B$27</f>
        <v>0</v>
      </c>
      <c r="D17" s="159">
        <f>C17*C19</f>
        <v>0</v>
      </c>
      <c r="E17" s="158" t="s">
        <v>215</v>
      </c>
      <c r="F17" s="160"/>
      <c r="K17" s="158"/>
      <c r="L17" s="158"/>
      <c r="M17" s="158"/>
      <c r="N17" s="158"/>
    </row>
    <row r="18" spans="1:32" x14ac:dyDescent="0.25">
      <c r="A18" s="158" t="s">
        <v>216</v>
      </c>
      <c r="B18" s="158"/>
      <c r="C18" s="159"/>
      <c r="D18" s="159">
        <f>IF((D17-(ROUND(MAX(D14,D15)*0.5,1)))&lt;0,0,(D17-(ROUND(MAX(D14,D15)*0.5,1))))</f>
        <v>0</v>
      </c>
      <c r="E18" s="158" t="s">
        <v>217</v>
      </c>
      <c r="F18" s="160"/>
      <c r="K18" s="158"/>
      <c r="L18" s="158"/>
      <c r="M18" s="158"/>
      <c r="N18" s="158"/>
    </row>
    <row r="19" spans="1:32" x14ac:dyDescent="0.25">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5">
      <c r="A20" s="158" t="s">
        <v>2</v>
      </c>
      <c r="B20" s="158"/>
      <c r="C20" s="210" t="s">
        <v>2</v>
      </c>
      <c r="D20" s="457" t="s">
        <v>2</v>
      </c>
      <c r="E20" s="457"/>
      <c r="F20" s="457"/>
      <c r="G20" s="457"/>
      <c r="H20" s="457"/>
      <c r="K20" s="158"/>
      <c r="L20" s="158"/>
      <c r="M20" s="158"/>
      <c r="N20" s="158"/>
      <c r="O20" s="188"/>
    </row>
    <row r="21" spans="1:32" x14ac:dyDescent="0.25">
      <c r="A21" s="158" t="s">
        <v>2</v>
      </c>
      <c r="B21" s="158"/>
      <c r="C21" s="210" t="s">
        <v>2</v>
      </c>
      <c r="D21" s="457" t="s">
        <v>2</v>
      </c>
      <c r="E21" s="457"/>
      <c r="F21" s="457"/>
      <c r="G21" s="457"/>
      <c r="H21" s="457"/>
      <c r="I21" s="57"/>
      <c r="J21" s="57"/>
      <c r="K21" s="158"/>
      <c r="L21" s="158"/>
      <c r="M21" s="158"/>
      <c r="N21" s="158"/>
      <c r="O21" s="188"/>
    </row>
    <row r="22" spans="1:32" x14ac:dyDescent="0.25">
      <c r="A22" s="158"/>
      <c r="B22" s="158"/>
      <c r="C22" s="160"/>
      <c r="D22" s="160"/>
      <c r="E22" s="160"/>
      <c r="F22" s="160"/>
      <c r="G22" s="57"/>
      <c r="H22" s="57"/>
      <c r="I22" s="57"/>
      <c r="J22" s="57"/>
      <c r="K22" s="158"/>
      <c r="L22" s="158"/>
      <c r="M22" s="158"/>
      <c r="N22" s="158"/>
      <c r="O22" s="158"/>
    </row>
    <row r="23" spans="1:32" x14ac:dyDescent="0.25">
      <c r="A23" s="162" t="s">
        <v>70</v>
      </c>
      <c r="B23" s="163"/>
      <c r="C23" s="163"/>
      <c r="D23" s="163"/>
      <c r="E23" s="163"/>
      <c r="F23" s="163"/>
      <c r="G23" s="449" t="s">
        <v>71</v>
      </c>
      <c r="H23" s="450"/>
      <c r="I23" s="450"/>
      <c r="J23" s="451"/>
      <c r="K23" s="163"/>
      <c r="L23" s="452" t="s">
        <v>72</v>
      </c>
      <c r="M23" s="452"/>
      <c r="N23" s="452"/>
      <c r="O23" s="452"/>
    </row>
    <row r="24" spans="1:32" x14ac:dyDescent="0.25">
      <c r="G24" s="164" t="s">
        <v>73</v>
      </c>
      <c r="H24" s="164" t="s">
        <v>74</v>
      </c>
      <c r="I24" s="164" t="s">
        <v>75</v>
      </c>
      <c r="J24" s="118" t="s">
        <v>76</v>
      </c>
      <c r="L24" s="165" t="s">
        <v>73</v>
      </c>
      <c r="M24" s="165" t="s">
        <v>74</v>
      </c>
      <c r="N24" s="165" t="s">
        <v>75</v>
      </c>
      <c r="O24" s="165" t="s">
        <v>76</v>
      </c>
      <c r="P24" s="166" t="s">
        <v>77</v>
      </c>
    </row>
    <row r="25" spans="1:32" x14ac:dyDescent="0.25">
      <c r="A25" t="s">
        <v>78</v>
      </c>
      <c r="G25" s="189"/>
      <c r="H25" s="189"/>
      <c r="I25" s="189">
        <f>IF(D14&gt;2000,3600,825)</f>
        <v>825</v>
      </c>
      <c r="J25" s="189">
        <f>SUM(G25:I25)</f>
        <v>825</v>
      </c>
      <c r="L25" s="190"/>
      <c r="M25" s="190"/>
      <c r="N25" s="190">
        <f>I25</f>
        <v>825</v>
      </c>
      <c r="O25" s="128">
        <f>SUM(L25:N25)</f>
        <v>825</v>
      </c>
      <c r="P25" s="92">
        <v>44531</v>
      </c>
    </row>
    <row r="26" spans="1:32" x14ac:dyDescent="0.25">
      <c r="A26" t="s">
        <v>165</v>
      </c>
      <c r="D26" s="4">
        <f>D16</f>
        <v>0</v>
      </c>
      <c r="E26" s="97" t="s">
        <v>19</v>
      </c>
      <c r="F26" s="84" t="s">
        <v>80</v>
      </c>
      <c r="G26" s="191"/>
      <c r="H26" s="189"/>
      <c r="I26" s="189"/>
      <c r="J26" s="191"/>
      <c r="K26" s="94" t="s">
        <v>85</v>
      </c>
      <c r="L26" s="189"/>
      <c r="M26" s="190"/>
      <c r="N26" s="189"/>
      <c r="O26" s="128"/>
      <c r="P26" s="92"/>
    </row>
    <row r="27" spans="1:32" x14ac:dyDescent="0.25">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5">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5">
      <c r="A29" s="144" t="s">
        <v>82</v>
      </c>
      <c r="B29" s="144"/>
      <c r="C29" s="144"/>
      <c r="D29" s="170"/>
      <c r="E29" s="170"/>
      <c r="F29" s="144"/>
      <c r="G29" s="144"/>
      <c r="H29" s="144"/>
      <c r="I29" s="144"/>
      <c r="J29" s="144"/>
      <c r="K29" s="172"/>
      <c r="L29" s="171"/>
      <c r="M29" s="171"/>
      <c r="N29" s="171">
        <f>SUM(N25:N28)</f>
        <v>825</v>
      </c>
      <c r="O29" s="171">
        <f>SUM(O25:O28)</f>
        <v>825</v>
      </c>
    </row>
    <row r="30" spans="1:32" x14ac:dyDescent="0.25">
      <c r="A30" s="192"/>
      <c r="B30" s="192"/>
      <c r="C30" s="193"/>
      <c r="D30" s="193"/>
      <c r="E30" s="193"/>
      <c r="F30" s="193"/>
      <c r="G30" s="194"/>
      <c r="H30" s="194"/>
      <c r="I30" s="194"/>
      <c r="J30" s="194"/>
      <c r="K30" s="192"/>
      <c r="L30" s="192"/>
      <c r="M30" s="192"/>
      <c r="N30" s="192"/>
      <c r="O30" s="192"/>
      <c r="P30" s="192"/>
    </row>
    <row r="31" spans="1:32" x14ac:dyDescent="0.25">
      <c r="A31" s="155" t="s">
        <v>83</v>
      </c>
      <c r="D31" s="4"/>
      <c r="E31" s="4"/>
      <c r="K31" s="154"/>
      <c r="L31" s="154"/>
      <c r="M31" s="154"/>
      <c r="N31" s="154"/>
      <c r="O31" s="213"/>
      <c r="P31" s="213"/>
    </row>
    <row r="32" spans="1:32" x14ac:dyDescent="0.25">
      <c r="A32" s="144"/>
      <c r="D32" s="4"/>
      <c r="E32" s="4"/>
      <c r="K32" s="154"/>
      <c r="L32" s="154"/>
      <c r="M32" s="154"/>
      <c r="N32" s="154"/>
      <c r="O32" s="213"/>
    </row>
    <row r="33" spans="1:220" x14ac:dyDescent="0.25">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5">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5">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5">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5">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5">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5">
      <c r="A39" s="76" t="s">
        <v>93</v>
      </c>
      <c r="B39" s="72"/>
      <c r="C39" s="72"/>
      <c r="D39" s="4">
        <f>'Customer Info'!$B$22+'Customer Info'!$B$23-'Customer Info'!$B$24</f>
        <v>0</v>
      </c>
      <c r="E39" s="97" t="s">
        <v>19</v>
      </c>
      <c r="F39" s="84" t="s">
        <v>80</v>
      </c>
      <c r="G39" s="100">
        <f>'Rider Rates'!B25</f>
        <v>6.6629999999999995E-2</v>
      </c>
      <c r="H39" s="100"/>
      <c r="I39" s="100"/>
      <c r="J39" s="115">
        <f>SUM(G39:H39)</f>
        <v>6.6629999999999995E-2</v>
      </c>
      <c r="K39" s="94" t="s">
        <v>85</v>
      </c>
      <c r="L39" s="89">
        <f>ROUND(D39*G39,2)</f>
        <v>0</v>
      </c>
      <c r="M39" s="89"/>
      <c r="N39" s="89"/>
      <c r="O39" s="89">
        <f t="shared" si="0"/>
        <v>0</v>
      </c>
      <c r="P39" s="92">
        <f>'Rider Rates'!$D$23</f>
        <v>45444</v>
      </c>
    </row>
    <row r="40" spans="1:220" x14ac:dyDescent="0.25">
      <c r="A40" s="72" t="s">
        <v>94</v>
      </c>
      <c r="B40" s="72"/>
      <c r="C40" s="72"/>
      <c r="D40" s="4">
        <f>'Customer Info'!$B$22+'Customer Info'!$B$23-'Customer Info'!$B$24</f>
        <v>0</v>
      </c>
      <c r="E40" s="97" t="s">
        <v>19</v>
      </c>
      <c r="F40" s="84" t="s">
        <v>80</v>
      </c>
      <c r="G40" s="100">
        <f>'Rider Rates'!$B$43</f>
        <v>1.66E-3</v>
      </c>
      <c r="H40" s="100"/>
      <c r="I40" s="100"/>
      <c r="J40" s="115">
        <f>SUM(G40:H40)</f>
        <v>1.66E-3</v>
      </c>
      <c r="K40" s="94" t="s">
        <v>85</v>
      </c>
      <c r="L40" s="89">
        <f>ROUND(D40*G40,2)</f>
        <v>0</v>
      </c>
      <c r="M40" s="89"/>
      <c r="N40" s="89"/>
      <c r="O40" s="89">
        <f t="shared" si="0"/>
        <v>0</v>
      </c>
      <c r="P40" s="92">
        <f>'Rider Rates'!$D$43</f>
        <v>45444</v>
      </c>
    </row>
    <row r="41" spans="1:220" x14ac:dyDescent="0.25">
      <c r="A41" s="76" t="s">
        <v>95</v>
      </c>
      <c r="B41" s="72"/>
      <c r="C41" s="72"/>
      <c r="D41" s="4">
        <f>'Customer Info'!$B$22+'Customer Info'!$B$23-'Customer Info'!$B$24</f>
        <v>0</v>
      </c>
      <c r="E41" s="97" t="s">
        <v>19</v>
      </c>
      <c r="F41" s="84" t="s">
        <v>80</v>
      </c>
      <c r="G41" s="100">
        <f>'Rider Rates'!$B$49</f>
        <v>-4.1073000000000004E-3</v>
      </c>
      <c r="H41" s="100"/>
      <c r="I41" s="100"/>
      <c r="J41" s="115">
        <f>SUM(G41:H41)</f>
        <v>-4.1073000000000004E-3</v>
      </c>
      <c r="K41" s="94" t="s">
        <v>85</v>
      </c>
      <c r="L41" s="89">
        <f>ROUND(D41*G41,2)</f>
        <v>0</v>
      </c>
      <c r="M41" s="89"/>
      <c r="N41" s="89"/>
      <c r="O41" s="89">
        <f t="shared" si="0"/>
        <v>0</v>
      </c>
      <c r="P41" s="92">
        <f>'Rider Rates'!$D$49</f>
        <v>45747</v>
      </c>
    </row>
    <row r="42" spans="1:220" x14ac:dyDescent="0.25">
      <c r="A42" s="72" t="s">
        <v>96</v>
      </c>
      <c r="B42" s="72"/>
      <c r="C42" s="72"/>
      <c r="D42" s="4">
        <f>IF($C$16&lt;0,0,IF($C$16&gt;833000,833000,$C$16))</f>
        <v>0</v>
      </c>
      <c r="E42" s="97" t="s">
        <v>19</v>
      </c>
      <c r="F42" s="84" t="s">
        <v>80</v>
      </c>
      <c r="G42" s="100"/>
      <c r="H42" s="100"/>
      <c r="I42" s="100">
        <f>'Rider Rates'!D53</f>
        <v>1.8006999999999999E-3</v>
      </c>
      <c r="J42" s="100">
        <f>SUM(G42:I42)</f>
        <v>1.8006999999999999E-3</v>
      </c>
      <c r="K42" s="94" t="s">
        <v>85</v>
      </c>
      <c r="L42" s="89"/>
      <c r="M42" s="89"/>
      <c r="N42" s="189">
        <f>D42*J42</f>
        <v>0</v>
      </c>
      <c r="O42" s="89">
        <f t="shared" si="0"/>
        <v>0</v>
      </c>
      <c r="P42" s="92">
        <f>'Rider Rates'!E53</f>
        <v>45658</v>
      </c>
    </row>
    <row r="43" spans="1:220" x14ac:dyDescent="0.25">
      <c r="A43" s="76" t="s">
        <v>97</v>
      </c>
      <c r="B43" s="72"/>
      <c r="C43" s="72"/>
      <c r="D43" s="4">
        <f>IF($C$16&lt;0,0,$C$16)</f>
        <v>0</v>
      </c>
      <c r="E43" s="97" t="s">
        <v>19</v>
      </c>
      <c r="F43" s="84" t="s">
        <v>80</v>
      </c>
      <c r="G43" s="100"/>
      <c r="H43" s="100">
        <f>'Rider Rates'!$B$61</f>
        <v>4.3409999999999998E-4</v>
      </c>
      <c r="I43" s="100"/>
      <c r="J43" s="100">
        <f>SUM(G43:I43)</f>
        <v>4.3409999999999998E-4</v>
      </c>
      <c r="K43" s="94" t="s">
        <v>85</v>
      </c>
      <c r="L43" s="89"/>
      <c r="M43" s="89">
        <f>ROUND(D43*H43,2)</f>
        <v>0</v>
      </c>
      <c r="N43" s="116"/>
      <c r="O43" s="89">
        <f t="shared" si="0"/>
        <v>0</v>
      </c>
      <c r="P43" s="92">
        <f>'Rider Rates'!$D$61</f>
        <v>45747</v>
      </c>
    </row>
    <row r="44" spans="1:220" x14ac:dyDescent="0.25">
      <c r="A44" s="76" t="s">
        <v>97</v>
      </c>
      <c r="B44" s="72"/>
      <c r="C44" s="72"/>
      <c r="D44" s="375">
        <f>ROUND(MAX(D14,('Customer Info'!B15-100)*0.6,('Customer Info'!B17-100)*0.6),1)</f>
        <v>0</v>
      </c>
      <c r="E44" s="152" t="s">
        <v>211</v>
      </c>
      <c r="F44" s="1" t="s">
        <v>80</v>
      </c>
      <c r="G44" s="100"/>
      <c r="H44" s="90">
        <f>'Rider Rates'!$B$66</f>
        <v>7.72</v>
      </c>
      <c r="I44" s="100"/>
      <c r="J44" s="90">
        <f>SUM(G44:I44)</f>
        <v>7.72</v>
      </c>
      <c r="K44" s="94" t="s">
        <v>162</v>
      </c>
      <c r="L44" s="89"/>
      <c r="M44" s="89">
        <f>ROUND(D44*H44,2)</f>
        <v>0</v>
      </c>
      <c r="N44" s="116"/>
      <c r="O44" s="89">
        <f t="shared" si="0"/>
        <v>0</v>
      </c>
      <c r="P44" s="92">
        <f>'Rider Rates'!$D$66</f>
        <v>45747</v>
      </c>
      <c r="AF44" s="349"/>
    </row>
    <row r="45" spans="1:220" x14ac:dyDescent="0.25">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5">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5">
      <c r="A47" s="76" t="s">
        <v>100</v>
      </c>
      <c r="B47" s="72"/>
      <c r="C47" s="72"/>
      <c r="D47" s="217">
        <f>$N$29</f>
        <v>825</v>
      </c>
      <c r="E47" s="97" t="s">
        <v>92</v>
      </c>
      <c r="F47" s="84" t="s">
        <v>80</v>
      </c>
      <c r="G47" s="117"/>
      <c r="H47" s="118"/>
      <c r="I47" s="119">
        <f>'Rider Rates'!$B$87</f>
        <v>1.9512100000000001E-2</v>
      </c>
      <c r="J47" s="119">
        <f>SUM(H47:I47)</f>
        <v>1.9512100000000001E-2</v>
      </c>
      <c r="K47" s="94"/>
      <c r="L47" s="89"/>
      <c r="M47" s="89"/>
      <c r="N47" s="89">
        <f>ROUND(N$29*I47,2)</f>
        <v>16.100000000000001</v>
      </c>
      <c r="O47" s="128">
        <f t="shared" si="0"/>
        <v>16.100000000000001</v>
      </c>
      <c r="P47" s="92">
        <f>'Rider Rates'!$D$87</f>
        <v>45747</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5">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5">
      <c r="A49" s="76" t="s">
        <v>102</v>
      </c>
      <c r="B49" s="72"/>
      <c r="C49" s="72"/>
      <c r="D49" s="376"/>
      <c r="E49" s="97" t="s">
        <v>55</v>
      </c>
      <c r="F49" s="84"/>
      <c r="G49" s="120"/>
      <c r="H49" s="85"/>
      <c r="I49" s="121">
        <f>'Rider Rates'!$B$93</f>
        <v>18.72</v>
      </c>
      <c r="J49" s="121">
        <f>SUM(G49:I49)</f>
        <v>18.72</v>
      </c>
      <c r="K49" s="94"/>
      <c r="L49" s="89"/>
      <c r="M49" s="89"/>
      <c r="N49" s="89">
        <f>I49</f>
        <v>18.72</v>
      </c>
      <c r="O49" s="89">
        <f>SUM(L49:N49)</f>
        <v>18.72</v>
      </c>
      <c r="P49" s="92">
        <f>'Rider Rates'!$D$93</f>
        <v>45747</v>
      </c>
    </row>
    <row r="50" spans="1:221" x14ac:dyDescent="0.25">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104</v>
      </c>
      <c r="B52" s="72"/>
      <c r="C52" s="72"/>
      <c r="D52" s="217">
        <f>$N$29</f>
        <v>825</v>
      </c>
      <c r="E52" s="97" t="s">
        <v>92</v>
      </c>
      <c r="F52" s="84" t="s">
        <v>80</v>
      </c>
      <c r="G52" s="120"/>
      <c r="H52" s="85"/>
      <c r="I52" s="119">
        <f>'Rider Rates'!$B$107</f>
        <v>0.24140039999999999</v>
      </c>
      <c r="J52" s="119">
        <f>SUM(H52:I52)</f>
        <v>0.24140039999999999</v>
      </c>
      <c r="K52" s="94"/>
      <c r="L52" s="89"/>
      <c r="M52" s="89"/>
      <c r="N52" s="89">
        <f>ROUND(N$29*I52,2)</f>
        <v>199.16</v>
      </c>
      <c r="O52" s="89">
        <f t="shared" si="0"/>
        <v>199.16</v>
      </c>
      <c r="P52" s="92">
        <f>'Rider Rates'!$D$107</f>
        <v>45716</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105</v>
      </c>
      <c r="B53" s="72"/>
      <c r="C53" s="72"/>
      <c r="D53" s="113"/>
      <c r="E53" s="97" t="s">
        <v>55</v>
      </c>
      <c r="F53" s="84"/>
      <c r="G53" s="120"/>
      <c r="H53" s="85"/>
      <c r="I53" s="123">
        <f>'Rider Rates'!B123</f>
        <v>4.84</v>
      </c>
      <c r="J53" s="121">
        <f>SUM(G53:I53)</f>
        <v>4.84</v>
      </c>
      <c r="K53" s="94"/>
      <c r="L53" s="89"/>
      <c r="M53" s="89"/>
      <c r="N53" s="125">
        <f>I53</f>
        <v>4.84</v>
      </c>
      <c r="O53" s="89">
        <f t="shared" ref="O53:O57" si="1">SUM(L53:N53)</f>
        <v>4.84</v>
      </c>
      <c r="P53" s="92">
        <f>'Rider Rates'!D123</f>
        <v>45593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166</v>
      </c>
      <c r="B56" s="72"/>
      <c r="C56" s="72"/>
      <c r="D56" s="111">
        <f>IF(C16&lt;0,0,IF(C16&gt;833000,833000,C16))</f>
        <v>0</v>
      </c>
      <c r="E56" s="97" t="s">
        <v>19</v>
      </c>
      <c r="F56" s="84" t="s">
        <v>80</v>
      </c>
      <c r="G56" s="195"/>
      <c r="H56" s="195"/>
      <c r="I56" s="195">
        <f>'Rider Rates'!$B$127</f>
        <v>2.9050000000000001E-4</v>
      </c>
      <c r="J56" s="195">
        <f>SUM(G56:I56)</f>
        <v>2.9050000000000001E-4</v>
      </c>
      <c r="K56" s="94" t="s">
        <v>85</v>
      </c>
      <c r="L56" s="196"/>
      <c r="M56" s="196"/>
      <c r="N56" s="196">
        <f>IF(D56*J56&gt;'Rider Rates'!$C$127,'Rider Rates'!$C$127,D56*J56)</f>
        <v>0</v>
      </c>
      <c r="O56" s="196">
        <f t="shared" si="1"/>
        <v>0</v>
      </c>
      <c r="P56" s="129">
        <f>'Rider Rates'!$E$127</f>
        <v>45658</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45658</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130" t="s">
        <v>112</v>
      </c>
      <c r="B61" s="69"/>
      <c r="C61" s="69"/>
      <c r="D61" s="131"/>
      <c r="E61" s="132"/>
      <c r="F61" s="133"/>
      <c r="G61" s="133"/>
      <c r="H61" s="133"/>
      <c r="I61" s="133"/>
      <c r="J61" s="133"/>
      <c r="K61" s="134"/>
      <c r="L61" s="105">
        <f>SUM(L33:L60)</f>
        <v>0</v>
      </c>
      <c r="M61" s="105">
        <f>SUM(M33:M60)</f>
        <v>0</v>
      </c>
      <c r="N61" s="105">
        <f>SUM(N33:N60)</f>
        <v>294.08</v>
      </c>
      <c r="O61" s="105">
        <f>SUM(O33:O60)</f>
        <v>294.08</v>
      </c>
      <c r="P61" s="135"/>
    </row>
    <row r="62" spans="1:221" x14ac:dyDescent="0.25">
      <c r="A62" s="144"/>
      <c r="D62" s="4"/>
      <c r="E62" s="152"/>
      <c r="F62" s="1"/>
      <c r="G62" s="218"/>
      <c r="H62" s="218"/>
      <c r="I62" s="218"/>
      <c r="J62" s="218"/>
      <c r="K62" s="154"/>
      <c r="L62" s="154"/>
      <c r="M62" s="154"/>
      <c r="N62" s="154"/>
      <c r="O62" s="213"/>
      <c r="P62" s="154"/>
    </row>
    <row r="63" spans="1:221" x14ac:dyDescent="0.25">
      <c r="A63" s="204" t="s">
        <v>178</v>
      </c>
      <c r="B63" s="186"/>
      <c r="C63" s="186"/>
      <c r="D63" s="186"/>
      <c r="E63" s="186"/>
      <c r="F63" s="186"/>
      <c r="G63" s="186"/>
      <c r="H63" s="186"/>
      <c r="I63" s="186"/>
      <c r="J63" s="186"/>
      <c r="K63" s="186"/>
      <c r="L63" s="219">
        <f>L29+L61</f>
        <v>0</v>
      </c>
      <c r="M63" s="219">
        <f>M29+M61</f>
        <v>0</v>
      </c>
      <c r="N63" s="219">
        <f>N29+N61</f>
        <v>1119.08</v>
      </c>
      <c r="O63" s="219">
        <f>O29+O61</f>
        <v>1119.08</v>
      </c>
      <c r="P63" s="219"/>
    </row>
    <row r="64" spans="1:221" x14ac:dyDescent="0.25">
      <c r="A64" s="144"/>
      <c r="B64" s="144"/>
      <c r="C64" s="144"/>
      <c r="D64" s="144"/>
      <c r="E64" s="144"/>
      <c r="F64" s="144"/>
      <c r="G64" s="144"/>
      <c r="H64" s="144"/>
      <c r="I64" s="144"/>
      <c r="J64" s="144"/>
      <c r="K64" s="144"/>
      <c r="L64" s="144"/>
      <c r="M64" s="144"/>
      <c r="N64" s="144"/>
      <c r="O64" s="171"/>
      <c r="P64" s="171"/>
    </row>
    <row r="65" spans="1:16" x14ac:dyDescent="0.25">
      <c r="A65" s="144" t="s">
        <v>191</v>
      </c>
      <c r="B65" s="144"/>
      <c r="C65" s="144"/>
      <c r="D65" s="144"/>
      <c r="E65" s="144"/>
      <c r="F65" s="144"/>
      <c r="G65" s="144"/>
      <c r="H65" s="144"/>
      <c r="I65" s="144"/>
      <c r="J65" s="144"/>
      <c r="K65" s="144"/>
      <c r="L65" s="144"/>
      <c r="M65" s="144"/>
      <c r="N65" s="144"/>
      <c r="O65" s="171">
        <f>O25+O27+O61</f>
        <v>1119.08</v>
      </c>
      <c r="P65" s="92">
        <v>40967</v>
      </c>
    </row>
    <row r="66" spans="1:16" x14ac:dyDescent="0.25">
      <c r="A66" s="144"/>
      <c r="B66" s="144"/>
      <c r="C66" s="144"/>
      <c r="D66" s="144"/>
      <c r="E66" s="144"/>
      <c r="F66" s="144"/>
      <c r="G66" s="220"/>
      <c r="H66" s="220"/>
      <c r="I66" s="220"/>
      <c r="J66" s="220"/>
      <c r="K66" s="154"/>
      <c r="L66" s="154"/>
      <c r="M66" s="154"/>
      <c r="N66" s="154"/>
      <c r="O66" s="171"/>
    </row>
    <row r="67" spans="1:16" x14ac:dyDescent="0.25">
      <c r="A67" s="155" t="s">
        <v>115</v>
      </c>
      <c r="B67" s="144"/>
      <c r="C67" s="144"/>
      <c r="D67" s="144"/>
      <c r="E67" s="144"/>
      <c r="F67" s="144"/>
      <c r="G67" s="220"/>
      <c r="H67" s="220"/>
      <c r="I67" s="220"/>
      <c r="J67" s="220"/>
      <c r="K67" s="154"/>
      <c r="L67" s="154"/>
      <c r="M67" s="154"/>
      <c r="N67" s="154"/>
      <c r="O67" s="142">
        <f>MAX($O$63,$O$65)</f>
        <v>1119.08</v>
      </c>
    </row>
    <row r="68" spans="1:16" x14ac:dyDescent="0.25">
      <c r="A68" s="144"/>
      <c r="B68" s="144"/>
      <c r="C68" s="144"/>
      <c r="D68" s="144"/>
      <c r="E68" s="144"/>
      <c r="F68" s="144"/>
      <c r="G68" s="220"/>
      <c r="H68" s="220"/>
      <c r="I68" s="220"/>
      <c r="J68" s="220"/>
      <c r="K68" s="154"/>
      <c r="L68" s="154"/>
      <c r="M68" s="154"/>
      <c r="N68" s="154"/>
      <c r="O68" s="171"/>
    </row>
    <row r="69" spans="1:16" x14ac:dyDescent="0.25">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5">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5">
      <c r="A71" s="144"/>
      <c r="B71" s="144"/>
      <c r="C71" s="144"/>
      <c r="D71" s="144"/>
      <c r="E71" s="144"/>
      <c r="F71" s="144"/>
      <c r="G71" s="153"/>
      <c r="H71" s="220"/>
      <c r="I71" s="153"/>
      <c r="J71" s="220"/>
      <c r="K71" s="154"/>
      <c r="L71" s="154"/>
      <c r="M71" s="154"/>
      <c r="N71" s="154"/>
      <c r="O71" s="223"/>
      <c r="P71" s="144"/>
    </row>
    <row r="72" spans="1:16" ht="20.25" customHeight="1" x14ac:dyDescent="0.4">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5">
      <c r="A73" s="144"/>
      <c r="B73" s="144"/>
      <c r="C73" s="144"/>
      <c r="D73" s="174"/>
      <c r="E73" s="44"/>
      <c r="F73" s="1"/>
      <c r="G73" s="226"/>
      <c r="H73" s="226"/>
      <c r="I73" s="227"/>
      <c r="J73" s="226"/>
      <c r="K73" s="144"/>
      <c r="L73" s="144"/>
      <c r="M73" s="144"/>
      <c r="N73" s="144"/>
      <c r="O73" s="171"/>
    </row>
    <row r="74" spans="1:16" x14ac:dyDescent="0.25">
      <c r="A74" s="144"/>
      <c r="B74" s="144"/>
      <c r="C74" s="144"/>
      <c r="D74" s="174"/>
      <c r="E74" s="44"/>
      <c r="F74" s="1"/>
      <c r="G74" s="226"/>
      <c r="H74" s="226"/>
      <c r="I74" s="226"/>
      <c r="J74" s="226"/>
      <c r="K74" s="144"/>
      <c r="L74" s="144"/>
      <c r="M74" s="144"/>
      <c r="N74" s="144"/>
      <c r="O74" s="171"/>
    </row>
    <row r="75" spans="1:16" x14ac:dyDescent="0.25">
      <c r="A75" s="155"/>
      <c r="B75" s="144"/>
      <c r="C75" s="144"/>
      <c r="D75" s="144"/>
      <c r="E75" s="144"/>
      <c r="F75" s="144"/>
      <c r="G75" s="144"/>
      <c r="H75" s="144"/>
      <c r="J75" s="144"/>
      <c r="K75" s="144"/>
      <c r="L75" s="171"/>
      <c r="M75" s="171"/>
      <c r="N75" s="171"/>
      <c r="O75" s="142"/>
    </row>
    <row r="76" spans="1:16" x14ac:dyDescent="0.25">
      <c r="B76" s="144"/>
      <c r="C76" s="144"/>
      <c r="D76" s="144"/>
      <c r="E76" s="144"/>
      <c r="F76" s="144"/>
      <c r="G76" s="153"/>
      <c r="H76" s="144"/>
      <c r="I76" s="144"/>
      <c r="J76" s="144"/>
      <c r="K76" s="144"/>
      <c r="L76" s="228"/>
      <c r="M76" s="228"/>
      <c r="N76" s="228"/>
      <c r="O76" s="223"/>
      <c r="P76" s="144"/>
    </row>
    <row r="77" spans="1:16" x14ac:dyDescent="0.25">
      <c r="G77" s="64"/>
      <c r="H77" s="148"/>
      <c r="I77" s="64"/>
      <c r="J77" s="148"/>
      <c r="K77" s="148"/>
      <c r="L77" s="149"/>
      <c r="M77" s="149"/>
      <c r="N77" s="149"/>
      <c r="O77" s="150"/>
      <c r="P77" s="59"/>
    </row>
    <row r="79" spans="1:16" x14ac:dyDescent="0.25">
      <c r="A79" s="436"/>
    </row>
    <row r="80" spans="1:1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row r="88" spans="1:1" x14ac:dyDescent="0.25">
      <c r="A88" s="436"/>
    </row>
    <row r="89" spans="1:1" x14ac:dyDescent="0.25">
      <c r="A89" s="436"/>
    </row>
    <row r="90" spans="1:1" x14ac:dyDescent="0.25">
      <c r="A90" s="436"/>
    </row>
    <row r="91" spans="1:1" x14ac:dyDescent="0.25">
      <c r="A91" s="436"/>
    </row>
    <row r="92" spans="1:1" x14ac:dyDescent="0.25">
      <c r="A92" s="436"/>
    </row>
    <row r="93" spans="1:1" x14ac:dyDescent="0.25">
      <c r="A93" s="436"/>
    </row>
  </sheetData>
  <sheetProtection algorithmName="SHA-512" hashValue="K0KOsbC63AXib8xns3T7gB8LGxDiZO5qIWNjl9XaTQ76+fky5C5iMRfVQ/LLD271it3vPNVpgmjBmDw0BEgQQA==" saltValue="sX39TssEj0x7Ia0JkRPnxA=="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274320</xdr:colOff>
                    <xdr:row>87</xdr:row>
                    <xdr:rowOff>45720</xdr:rowOff>
                  </from>
                  <to>
                    <xdr:col>16</xdr:col>
                    <xdr:colOff>30480</xdr:colOff>
                    <xdr:row>88</xdr:row>
                    <xdr:rowOff>83820</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topLeftCell="A13" zoomScale="80" zoomScaleNormal="80" workbookViewId="0">
      <selection activeCell="D40" sqref="D40"/>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7" t="s">
        <v>50</v>
      </c>
      <c r="B1" s="437"/>
      <c r="C1" s="437"/>
      <c r="D1" s="437"/>
      <c r="E1" s="437"/>
      <c r="F1" s="437"/>
      <c r="G1" s="437"/>
      <c r="H1" s="437"/>
      <c r="I1" s="437"/>
      <c r="J1" s="437"/>
      <c r="K1" s="437"/>
      <c r="L1" s="437"/>
      <c r="M1" s="437"/>
      <c r="N1" s="437"/>
      <c r="O1" s="437"/>
      <c r="P1" s="437"/>
      <c r="Q1" s="52"/>
    </row>
    <row r="2" spans="1:59" ht="18" customHeight="1" x14ac:dyDescent="0.25">
      <c r="A2" s="438" t="s">
        <v>218</v>
      </c>
      <c r="B2" s="438"/>
      <c r="C2" s="438"/>
      <c r="D2" s="438"/>
      <c r="E2" s="438"/>
      <c r="F2" s="438"/>
      <c r="G2" s="438"/>
      <c r="H2" s="438"/>
      <c r="I2" s="438"/>
      <c r="J2" s="438"/>
      <c r="K2" s="438"/>
      <c r="L2" s="438"/>
      <c r="M2" s="438"/>
      <c r="N2" s="438"/>
      <c r="O2" s="438"/>
      <c r="P2" s="438"/>
    </row>
    <row r="3" spans="1:59" ht="17.399999999999999" x14ac:dyDescent="0.3">
      <c r="A3" s="438"/>
      <c r="B3" s="438"/>
      <c r="C3" s="438"/>
      <c r="D3" s="438"/>
      <c r="E3" s="438"/>
      <c r="F3" s="438"/>
      <c r="G3" s="438"/>
      <c r="H3" s="438"/>
      <c r="I3" s="438"/>
      <c r="J3" s="438"/>
      <c r="K3" s="438"/>
      <c r="L3" s="438"/>
      <c r="M3" s="438"/>
      <c r="N3" s="438"/>
      <c r="O3" s="438"/>
      <c r="P3" s="438"/>
      <c r="Q3" s="53"/>
    </row>
    <row r="4" spans="1:59" ht="15.6" x14ac:dyDescent="0.3">
      <c r="A4" s="439" t="str">
        <f>'Customer Info'!$B$12</f>
        <v>Breakdown of Charges Based on Entered Information</v>
      </c>
      <c r="B4" s="439"/>
      <c r="C4" s="439"/>
      <c r="D4" s="439"/>
      <c r="E4" s="439"/>
      <c r="F4" s="439"/>
      <c r="G4" s="439"/>
      <c r="H4" s="439"/>
      <c r="I4" s="439"/>
      <c r="J4" s="439"/>
      <c r="K4" s="439"/>
      <c r="L4" s="439"/>
      <c r="M4" s="439"/>
      <c r="N4" s="439"/>
      <c r="O4" s="439"/>
      <c r="P4" s="439"/>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45744</v>
      </c>
      <c r="B6" s="440" t="s">
        <v>219</v>
      </c>
      <c r="C6" s="440"/>
      <c r="D6" s="440"/>
      <c r="E6" s="440"/>
      <c r="F6" s="440"/>
      <c r="G6" s="440"/>
      <c r="H6" s="440"/>
      <c r="I6" s="440"/>
      <c r="J6" s="440"/>
      <c r="K6" s="440"/>
      <c r="L6" s="440"/>
      <c r="M6" s="440"/>
      <c r="N6" s="440"/>
      <c r="O6" s="440"/>
    </row>
    <row r="7" spans="1:59" x14ac:dyDescent="0.25">
      <c r="A7" s="441" t="s">
        <v>2</v>
      </c>
      <c r="B7" s="441"/>
      <c r="C7" s="441"/>
      <c r="D7" s="441"/>
      <c r="E7" s="441"/>
      <c r="F7" s="441"/>
      <c r="G7" s="441"/>
      <c r="H7" s="441"/>
      <c r="I7" s="441"/>
      <c r="J7" s="441"/>
      <c r="K7" s="441"/>
    </row>
    <row r="9" spans="1:59" ht="15" x14ac:dyDescent="0.25">
      <c r="A9" s="57" t="s">
        <v>5</v>
      </c>
      <c r="B9" s="58"/>
      <c r="C9" s="59">
        <f>'Customer Info'!B7</f>
        <v>0</v>
      </c>
      <c r="I9" s="60"/>
    </row>
    <row r="10" spans="1:59" ht="15" x14ac:dyDescent="0.25">
      <c r="A10" s="61" t="s">
        <v>53</v>
      </c>
      <c r="B10" s="58"/>
      <c r="C10" s="59">
        <f>'Customer Info'!B8</f>
        <v>0</v>
      </c>
    </row>
    <row r="11" spans="1:59" x14ac:dyDescent="0.25">
      <c r="A11" s="57" t="s">
        <v>54</v>
      </c>
      <c r="B11" s="62">
        <f>'Customer Info'!B9</f>
        <v>4</v>
      </c>
      <c r="C11" s="63" t="str">
        <f>LOOKUP($B$11,$S$11:$AD$11,S12:AD12)</f>
        <v>April</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5">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5">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70</v>
      </c>
      <c r="B23" s="72"/>
      <c r="C23" s="72"/>
      <c r="D23" s="72"/>
      <c r="E23" s="72"/>
      <c r="F23" s="72"/>
      <c r="G23" s="442" t="s">
        <v>71</v>
      </c>
      <c r="H23" s="443"/>
      <c r="I23" s="443"/>
      <c r="J23" s="444"/>
      <c r="K23" s="83"/>
      <c r="L23" s="445" t="s">
        <v>72</v>
      </c>
      <c r="M23" s="446"/>
      <c r="N23" s="446"/>
      <c r="O23" s="44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84</v>
      </c>
      <c r="B31" s="110"/>
      <c r="C31" s="110"/>
      <c r="D31" s="111">
        <f>IF($D$17&lt;0,0,IF($D$17&gt;833000,833000,$D$17))</f>
        <v>0</v>
      </c>
      <c r="E31" s="97" t="s">
        <v>19</v>
      </c>
      <c r="F31" s="84" t="s">
        <v>80</v>
      </c>
      <c r="G31" s="100"/>
      <c r="H31" s="100"/>
      <c r="I31" s="100">
        <f>'Rider Rates'!$B$4</f>
        <v>4.6278999999999999E-3</v>
      </c>
      <c r="J31" s="100">
        <f t="shared" ref="J31:J46" si="0">SUM(G31:I31)</f>
        <v>4.6278999999999999E-3</v>
      </c>
      <c r="K31" s="94" t="s">
        <v>85</v>
      </c>
      <c r="L31" s="89"/>
      <c r="M31" s="89"/>
      <c r="N31" s="89">
        <f t="shared" ref="N31:N37" si="1">ROUND(D31*I31,2)</f>
        <v>0</v>
      </c>
      <c r="O31" s="91">
        <f t="shared" ref="O31:O48"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90</v>
      </c>
      <c r="B37" s="72"/>
      <c r="C37" s="72"/>
      <c r="D37" s="111">
        <f>IF($D$17&lt;0,0,$D$17)</f>
        <v>0</v>
      </c>
      <c r="E37" s="97" t="s">
        <v>19</v>
      </c>
      <c r="F37" s="84" t="s">
        <v>80</v>
      </c>
      <c r="G37" s="100"/>
      <c r="H37" s="100"/>
      <c r="I37" s="100">
        <f>'Rider Rates'!B15</f>
        <v>0</v>
      </c>
      <c r="J37" s="100">
        <f>SUM(G37:I37)</f>
        <v>0</v>
      </c>
      <c r="K37" s="94" t="s">
        <v>85</v>
      </c>
      <c r="L37" s="89"/>
      <c r="M37" s="89"/>
      <c r="N37" s="89">
        <f t="shared" si="1"/>
        <v>0</v>
      </c>
      <c r="O37" s="89">
        <f t="shared" si="2"/>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2" t="s">
        <v>96</v>
      </c>
      <c r="B39" s="72"/>
      <c r="C39" s="72"/>
      <c r="D39" s="111"/>
      <c r="E39" s="97" t="s">
        <v>55</v>
      </c>
      <c r="F39" s="84"/>
      <c r="G39" s="100"/>
      <c r="H39" s="100"/>
      <c r="I39" s="100">
        <f>'Rider Rates'!D52</f>
        <v>1.17</v>
      </c>
      <c r="J39" s="115">
        <f>SUM(G39:I39)</f>
        <v>1.17</v>
      </c>
      <c r="K39" s="94"/>
      <c r="L39" s="89"/>
      <c r="M39" s="89"/>
      <c r="N39" s="89">
        <f>J39</f>
        <v>1.17</v>
      </c>
      <c r="O39" s="89">
        <f>SUM(L39:N39)</f>
        <v>1.17</v>
      </c>
      <c r="P39" s="92">
        <f>'Rider Rates'!E52</f>
        <v>45658</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97</v>
      </c>
      <c r="B40" s="72"/>
      <c r="C40" s="72"/>
      <c r="D40" s="111">
        <f>IF($D$17&lt;0,0,$D$17)</f>
        <v>0</v>
      </c>
      <c r="E40" s="97" t="s">
        <v>19</v>
      </c>
      <c r="F40" s="84" t="s">
        <v>80</v>
      </c>
      <c r="G40" s="100"/>
      <c r="H40" s="100">
        <f>'Rider Rates'!$B$57</f>
        <v>3.5317099999999997E-2</v>
      </c>
      <c r="I40" s="100"/>
      <c r="J40" s="100">
        <f>SUM(G40:I40)</f>
        <v>3.5317099999999997E-2</v>
      </c>
      <c r="K40" s="94" t="s">
        <v>85</v>
      </c>
      <c r="L40" s="89"/>
      <c r="M40" s="89">
        <f>ROUND(D40*H40,2)</f>
        <v>0</v>
      </c>
      <c r="N40" s="116"/>
      <c r="O40" s="89">
        <f t="shared" si="2"/>
        <v>0</v>
      </c>
      <c r="P40" s="92">
        <f>'Rider Rates'!$D$57</f>
        <v>45747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98</v>
      </c>
      <c r="B41" s="72"/>
      <c r="C41" s="72"/>
      <c r="D41" s="111">
        <f>IF($D$17&lt;0,0,$D$17)</f>
        <v>0</v>
      </c>
      <c r="E41" s="97" t="s">
        <v>19</v>
      </c>
      <c r="F41" s="84" t="s">
        <v>80</v>
      </c>
      <c r="G41" s="100"/>
      <c r="H41" s="100"/>
      <c r="I41" s="100">
        <f>'Rider Rates'!$B$68</f>
        <v>7.3870000000000001E-4</v>
      </c>
      <c r="J41" s="100">
        <f t="shared" ref="J41" si="3">SUM(G41:I41)</f>
        <v>7.3870000000000001E-4</v>
      </c>
      <c r="K41" s="94" t="s">
        <v>85</v>
      </c>
      <c r="L41" s="89"/>
      <c r="M41" s="89"/>
      <c r="N41" s="89">
        <f>ROUND($D$41*'Rider Rates'!$B$68,2)</f>
        <v>0</v>
      </c>
      <c r="O41" s="91">
        <f t="shared" ref="O41" si="4">SUM(L41:N41)</f>
        <v>0</v>
      </c>
      <c r="P41" s="92">
        <f>'Rider Rates'!$D$68</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100</v>
      </c>
      <c r="B43" s="72"/>
      <c r="C43" s="72"/>
      <c r="D43" s="113">
        <f>$N$27</f>
        <v>10</v>
      </c>
      <c r="E43" s="97" t="s">
        <v>92</v>
      </c>
      <c r="F43" s="84" t="s">
        <v>80</v>
      </c>
      <c r="G43" s="117"/>
      <c r="H43" s="118"/>
      <c r="I43" s="119">
        <f>'Rider Rates'!$B$87</f>
        <v>1.9512100000000001E-2</v>
      </c>
      <c r="J43" s="119">
        <f>SUM(G43:I43)</f>
        <v>1.9512100000000001E-2</v>
      </c>
      <c r="K43" s="94"/>
      <c r="L43" s="89"/>
      <c r="M43" s="89"/>
      <c r="N43" s="89">
        <f>ROUND(D43*I43,2)</f>
        <v>0.2</v>
      </c>
      <c r="O43" s="89">
        <f t="shared" si="2"/>
        <v>0.2</v>
      </c>
      <c r="P43" s="92">
        <f>'Rider Rates'!$D$87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101</v>
      </c>
      <c r="B44" s="72"/>
      <c r="C44" s="72"/>
      <c r="D44" s="113">
        <f>$N$27</f>
        <v>10</v>
      </c>
      <c r="E44" s="97" t="s">
        <v>92</v>
      </c>
      <c r="F44" s="84" t="s">
        <v>80</v>
      </c>
      <c r="G44" s="120"/>
      <c r="H44" s="85"/>
      <c r="I44" s="119">
        <f>'Rider Rates'!$B$89</f>
        <v>6.6985699999999995E-2</v>
      </c>
      <c r="J44" s="119">
        <f t="shared" si="0"/>
        <v>6.6985699999999995E-2</v>
      </c>
      <c r="K44" s="94"/>
      <c r="L44" s="89"/>
      <c r="M44" s="89"/>
      <c r="N44" s="89">
        <f>ROUND(D44*I44,2)</f>
        <v>0.67</v>
      </c>
      <c r="O44" s="89">
        <f t="shared" si="2"/>
        <v>0.67</v>
      </c>
      <c r="P44" s="92">
        <f>'Rider Rates'!$D$89</f>
        <v>45167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102</v>
      </c>
      <c r="B45" s="72"/>
      <c r="C45" s="72"/>
      <c r="D45" s="113"/>
      <c r="E45" s="97" t="s">
        <v>55</v>
      </c>
      <c r="F45" s="84"/>
      <c r="G45" s="120"/>
      <c r="H45" s="85"/>
      <c r="I45" s="121">
        <f>'Rider Rates'!$B$92</f>
        <v>2.2200000000000002</v>
      </c>
      <c r="J45" s="121">
        <f>SUM(G45:I45)</f>
        <v>2.2200000000000002</v>
      </c>
      <c r="K45" s="94"/>
      <c r="L45" s="89"/>
      <c r="M45" s="89"/>
      <c r="N45" s="89">
        <f>I45</f>
        <v>2.2200000000000002</v>
      </c>
      <c r="O45" s="91">
        <f>SUM(L45:N45)</f>
        <v>2.2200000000000002</v>
      </c>
      <c r="P45" s="92">
        <f>'Rider Rates'!$D$92</f>
        <v>45747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104</v>
      </c>
      <c r="B46" s="72"/>
      <c r="C46" s="72"/>
      <c r="D46" s="113">
        <f>$N$27</f>
        <v>10</v>
      </c>
      <c r="E46" s="97" t="s">
        <v>92</v>
      </c>
      <c r="F46" s="84" t="s">
        <v>80</v>
      </c>
      <c r="G46" s="120"/>
      <c r="H46" s="85"/>
      <c r="I46" s="119">
        <f>'Rider Rates'!$B$107</f>
        <v>0.24140039999999999</v>
      </c>
      <c r="J46" s="122">
        <f t="shared" si="0"/>
        <v>0.24140039999999999</v>
      </c>
      <c r="K46" s="94"/>
      <c r="L46" s="89"/>
      <c r="M46" s="89"/>
      <c r="N46" s="89">
        <f>ROUND(D46*I46,2)</f>
        <v>2.41</v>
      </c>
      <c r="O46" s="89">
        <f t="shared" si="2"/>
        <v>2.41</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105</v>
      </c>
      <c r="B47" s="72"/>
      <c r="C47" s="72"/>
      <c r="D47" s="113"/>
      <c r="E47" s="97" t="s">
        <v>55</v>
      </c>
      <c r="F47" s="84"/>
      <c r="G47" s="120"/>
      <c r="H47" s="85"/>
      <c r="I47" s="123">
        <f>'Rider Rates'!B122</f>
        <v>0.97</v>
      </c>
      <c r="J47" s="124">
        <f t="shared" ref="J47:J51" si="5">SUM(G47:I47)</f>
        <v>0.97</v>
      </c>
      <c r="K47" s="94"/>
      <c r="L47" s="89"/>
      <c r="M47" s="89"/>
      <c r="N47" s="125">
        <f>I47</f>
        <v>0.97</v>
      </c>
      <c r="O47" s="89">
        <f>SUM(L47:N47)</f>
        <v>0.97</v>
      </c>
      <c r="P47" s="92">
        <f>'Rider Rates'!D122</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2" t="s">
        <v>108</v>
      </c>
      <c r="B49" s="72"/>
      <c r="C49" s="72"/>
      <c r="D49" s="111"/>
      <c r="E49" s="97" t="s">
        <v>55</v>
      </c>
      <c r="F49" s="84" t="s">
        <v>80</v>
      </c>
      <c r="G49" s="127"/>
      <c r="H49" s="127"/>
      <c r="I49" s="127">
        <f>'Rider Rates'!$B$126</f>
        <v>0.1</v>
      </c>
      <c r="J49" s="127">
        <f t="shared" si="5"/>
        <v>0.1</v>
      </c>
      <c r="K49" s="94"/>
      <c r="L49" s="128"/>
      <c r="M49" s="128"/>
      <c r="N49" s="128">
        <f>J49</f>
        <v>0.1</v>
      </c>
      <c r="O49" s="128">
        <f>SUM(L49:N49)</f>
        <v>0.1</v>
      </c>
      <c r="P49" s="129">
        <f>'Rider Rates'!E126</f>
        <v>45658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130" t="s">
        <v>112</v>
      </c>
      <c r="B53" s="69"/>
      <c r="C53" s="69"/>
      <c r="D53" s="131"/>
      <c r="E53" s="132"/>
      <c r="F53" s="133"/>
      <c r="G53" s="133"/>
      <c r="H53" s="133"/>
      <c r="I53" s="133"/>
      <c r="J53" s="133"/>
      <c r="K53" s="134"/>
      <c r="L53" s="105">
        <f>SUM(L31:L52)</f>
        <v>0</v>
      </c>
      <c r="M53" s="105">
        <f>SUM(M31:M52)</f>
        <v>0</v>
      </c>
      <c r="N53" s="105">
        <f>SUM(N31:N52)</f>
        <v>7.7399999999999993</v>
      </c>
      <c r="O53" s="105">
        <f>SUM(O31:O52)</f>
        <v>7.7399999999999993</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138" t="s">
        <v>113</v>
      </c>
      <c r="B55" s="106"/>
      <c r="C55" s="106"/>
      <c r="D55" s="106"/>
      <c r="E55" s="106"/>
      <c r="F55" s="106"/>
      <c r="G55" s="106"/>
      <c r="H55" s="106"/>
      <c r="I55" s="106"/>
      <c r="J55" s="106"/>
      <c r="K55" s="106"/>
      <c r="L55" s="139">
        <f>L27+L53</f>
        <v>0</v>
      </c>
      <c r="M55" s="139">
        <f>M27+M53</f>
        <v>0</v>
      </c>
      <c r="N55" s="139">
        <f>N27+N53</f>
        <v>17.739999999999998</v>
      </c>
      <c r="O55" s="140">
        <f>O27+O53</f>
        <v>17.739999999999998</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69" t="s">
        <v>115</v>
      </c>
      <c r="B60" s="72"/>
      <c r="C60" s="72"/>
      <c r="D60" s="72"/>
      <c r="E60" s="72"/>
      <c r="F60" s="72"/>
      <c r="G60" s="72"/>
      <c r="H60" s="72"/>
      <c r="I60" s="72"/>
      <c r="J60" s="72"/>
      <c r="K60" s="72"/>
      <c r="L60" s="72"/>
      <c r="M60" s="72"/>
      <c r="N60" s="72"/>
      <c r="O60" s="141">
        <f>IF($D$17&lt;0,O55,IF(O55&gt;O58,O55,O58))</f>
        <v>17.739999999999998</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5">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5">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5">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5">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5">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5">
      <c r="A66" s="72"/>
      <c r="D66" s="4"/>
      <c r="E66" s="152"/>
      <c r="F66" s="84"/>
      <c r="Q66" s="151"/>
    </row>
    <row r="67" spans="1:221" x14ac:dyDescent="0.25">
      <c r="A67" s="153"/>
      <c r="D67" s="4"/>
      <c r="E67" s="152"/>
      <c r="F67" s="1"/>
      <c r="Q67" s="154"/>
    </row>
    <row r="68" spans="1:221" x14ac:dyDescent="0.25">
      <c r="A68" s="153"/>
      <c r="D68" s="4"/>
      <c r="E68" s="152"/>
      <c r="F68" s="1"/>
      <c r="Q68" s="154"/>
    </row>
    <row r="69" spans="1:221" x14ac:dyDescent="0.25">
      <c r="A69" s="155"/>
      <c r="B69" s="144"/>
      <c r="C69" s="144"/>
      <c r="D69" s="144"/>
      <c r="E69" s="144"/>
      <c r="F69" s="144"/>
    </row>
    <row r="70" spans="1:221" x14ac:dyDescent="0.25">
      <c r="B70" s="144"/>
      <c r="C70" s="144"/>
      <c r="D70" s="144"/>
      <c r="E70" s="144"/>
      <c r="F70" s="144"/>
      <c r="P70" s="144"/>
      <c r="Q70" s="144"/>
    </row>
    <row r="71" spans="1:221" x14ac:dyDescent="0.25">
      <c r="B71" s="144"/>
      <c r="C71" s="144"/>
      <c r="D71" s="144"/>
      <c r="E71" s="144"/>
      <c r="F71" s="144"/>
      <c r="P71" s="59"/>
      <c r="Q71" s="59"/>
    </row>
    <row r="74" spans="1:221" x14ac:dyDescent="0.25">
      <c r="A74" s="436"/>
    </row>
    <row r="75" spans="1:221" x14ac:dyDescent="0.25">
      <c r="A75" s="436"/>
    </row>
    <row r="76" spans="1:221" x14ac:dyDescent="0.25">
      <c r="A76" s="436"/>
    </row>
    <row r="77" spans="1:221" x14ac:dyDescent="0.25">
      <c r="A77" s="436"/>
    </row>
    <row r="78" spans="1:221" x14ac:dyDescent="0.25">
      <c r="A78" s="436"/>
    </row>
    <row r="79" spans="1:221" x14ac:dyDescent="0.25">
      <c r="A79" s="436"/>
    </row>
    <row r="80" spans="1:221"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row r="88" spans="1:1" x14ac:dyDescent="0.25">
      <c r="A88" s="436"/>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388620</xdr:colOff>
                    <xdr:row>81</xdr:row>
                    <xdr:rowOff>38100</xdr:rowOff>
                  </from>
                  <to>
                    <xdr:col>30</xdr:col>
                    <xdr:colOff>160020</xdr:colOff>
                    <xdr:row>82</xdr:row>
                    <xdr:rowOff>83820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topLeftCell="A24" zoomScale="80" zoomScaleNormal="80" workbookViewId="0">
      <selection activeCell="D43" sqref="D43"/>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7" t="s">
        <v>50</v>
      </c>
      <c r="B1" s="437"/>
      <c r="C1" s="437"/>
      <c r="D1" s="437"/>
      <c r="E1" s="437"/>
      <c r="F1" s="437"/>
      <c r="G1" s="437"/>
      <c r="H1" s="437"/>
      <c r="I1" s="437"/>
      <c r="J1" s="437"/>
      <c r="K1" s="437"/>
      <c r="L1" s="437"/>
      <c r="M1" s="437"/>
      <c r="N1" s="437"/>
      <c r="O1" s="437"/>
      <c r="P1" s="437"/>
      <c r="Q1" s="52"/>
    </row>
    <row r="2" spans="1:59" ht="21" x14ac:dyDescent="0.4">
      <c r="A2" s="437" t="s">
        <v>138</v>
      </c>
      <c r="B2" s="437"/>
      <c r="C2" s="437"/>
      <c r="D2" s="437"/>
      <c r="E2" s="437"/>
      <c r="F2" s="437"/>
      <c r="G2" s="437"/>
      <c r="H2" s="437"/>
      <c r="I2" s="437"/>
      <c r="J2" s="437"/>
      <c r="K2" s="437"/>
      <c r="L2" s="437"/>
      <c r="M2" s="437"/>
      <c r="N2" s="437"/>
      <c r="O2" s="437"/>
      <c r="P2" s="437"/>
    </row>
    <row r="3" spans="1:59" ht="17.399999999999999" x14ac:dyDescent="0.3">
      <c r="A3" s="454" t="s">
        <v>147</v>
      </c>
      <c r="B3" s="454"/>
      <c r="C3" s="454"/>
      <c r="D3" s="454"/>
      <c r="E3" s="454"/>
      <c r="F3" s="454"/>
      <c r="G3" s="454"/>
      <c r="H3" s="454"/>
      <c r="I3" s="454"/>
      <c r="J3" s="454"/>
      <c r="K3" s="454"/>
      <c r="L3" s="454"/>
      <c r="M3" s="454"/>
      <c r="N3" s="454"/>
      <c r="O3" s="454"/>
      <c r="P3" s="454"/>
      <c r="Q3" s="53"/>
    </row>
    <row r="4" spans="1:59" ht="15.6" x14ac:dyDescent="0.3">
      <c r="A4" s="439" t="str">
        <f>'Customer Info'!$B$12</f>
        <v>Breakdown of Charges Based on Entered Information</v>
      </c>
      <c r="B4" s="439"/>
      <c r="C4" s="439"/>
      <c r="D4" s="439"/>
      <c r="E4" s="439"/>
      <c r="F4" s="439"/>
      <c r="G4" s="439"/>
      <c r="H4" s="439"/>
      <c r="I4" s="439"/>
      <c r="J4" s="439"/>
      <c r="K4" s="439"/>
      <c r="L4" s="439"/>
      <c r="M4" s="439"/>
      <c r="N4" s="439"/>
      <c r="O4" s="439"/>
      <c r="P4" s="439"/>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45744</v>
      </c>
      <c r="B6" s="440" t="s">
        <v>148</v>
      </c>
      <c r="C6" s="440"/>
      <c r="D6" s="440"/>
      <c r="E6" s="440"/>
      <c r="F6" s="440"/>
      <c r="G6" s="440"/>
      <c r="H6" s="440"/>
      <c r="I6" s="440"/>
      <c r="J6" s="440"/>
      <c r="K6" s="440"/>
      <c r="L6" s="440"/>
      <c r="M6" s="440"/>
      <c r="N6" s="440"/>
      <c r="O6" s="440"/>
    </row>
    <row r="7" spans="1:59" x14ac:dyDescent="0.25">
      <c r="A7" s="441" t="s">
        <v>2</v>
      </c>
      <c r="B7" s="441"/>
      <c r="C7" s="441"/>
      <c r="D7" s="441"/>
      <c r="E7" s="441"/>
      <c r="F7" s="441"/>
      <c r="G7" s="441"/>
      <c r="H7" s="441"/>
      <c r="I7" s="441"/>
      <c r="J7" s="441"/>
      <c r="K7" s="441"/>
    </row>
    <row r="9" spans="1:59" ht="15" x14ac:dyDescent="0.25">
      <c r="A9" s="57" t="s">
        <v>5</v>
      </c>
      <c r="B9" s="58"/>
      <c r="C9" s="59">
        <f>'Customer Info'!B7</f>
        <v>0</v>
      </c>
      <c r="I9" s="60"/>
    </row>
    <row r="10" spans="1:59" ht="15" x14ac:dyDescent="0.25">
      <c r="A10" s="61" t="s">
        <v>53</v>
      </c>
      <c r="B10" s="58"/>
      <c r="C10" s="59">
        <f>'Customer Info'!B8</f>
        <v>0</v>
      </c>
    </row>
    <row r="11" spans="1:59" x14ac:dyDescent="0.25">
      <c r="A11" s="57" t="s">
        <v>54</v>
      </c>
      <c r="B11" s="62">
        <f>'Customer Info'!B9</f>
        <v>4</v>
      </c>
      <c r="C11" s="63" t="str">
        <f>LOOKUP($B$11,$S$11:$AD$11,S12:AD12)</f>
        <v>April</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5">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5">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t="s">
        <v>142</v>
      </c>
      <c r="S15" s="72">
        <f>'Rider Rates'!$C$21</f>
        <v>7.0209999999999995E-2</v>
      </c>
      <c r="T15" s="72">
        <f>'Rider Rates'!$C$21</f>
        <v>7.0209999999999995E-2</v>
      </c>
      <c r="U15" s="72">
        <f>'Rider Rates'!$C$21</f>
        <v>7.0209999999999995E-2</v>
      </c>
      <c r="V15" s="72">
        <f>'Rider Rates'!$C$21</f>
        <v>7.0209999999999995E-2</v>
      </c>
      <c r="W15" s="72">
        <f>'Rider Rates'!$C$21</f>
        <v>7.0209999999999995E-2</v>
      </c>
      <c r="X15" s="72">
        <f>'Rider Rates'!$B$21</f>
        <v>7.0209999999999995E-2</v>
      </c>
      <c r="Y15" s="72">
        <f>'Rider Rates'!$B$21</f>
        <v>7.0209999999999995E-2</v>
      </c>
      <c r="Z15" s="72">
        <f>'Rider Rates'!$B$21</f>
        <v>7.0209999999999995E-2</v>
      </c>
      <c r="AA15" s="72">
        <f>'Rider Rates'!$B$21</f>
        <v>7.0209999999999995E-2</v>
      </c>
      <c r="AB15" s="72">
        <f>'Rider Rates'!$C$21</f>
        <v>7.0209999999999995E-2</v>
      </c>
      <c r="AC15" s="72">
        <f>'Rider Rates'!$C$21</f>
        <v>7.0209999999999995E-2</v>
      </c>
      <c r="AD15" s="72">
        <f>'Rider Rates'!$C$21</f>
        <v>7.0209999999999995E-2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70</v>
      </c>
      <c r="B23" s="72"/>
      <c r="C23" s="72"/>
      <c r="D23" s="72"/>
      <c r="E23" s="72"/>
      <c r="F23" s="72"/>
      <c r="G23" s="442" t="s">
        <v>71</v>
      </c>
      <c r="H23" s="443"/>
      <c r="I23" s="443"/>
      <c r="J23" s="444"/>
      <c r="K23" s="83"/>
      <c r="L23" s="445" t="s">
        <v>72</v>
      </c>
      <c r="M23" s="446"/>
      <c r="N23" s="446"/>
      <c r="O23" s="44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5">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2" t="s">
        <v>96</v>
      </c>
      <c r="B42" s="72"/>
      <c r="C42" s="72"/>
      <c r="D42" s="111"/>
      <c r="E42" s="97" t="s">
        <v>55</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97</v>
      </c>
      <c r="B43" s="72"/>
      <c r="C43" s="72"/>
      <c r="D43" s="111">
        <f>IF($D$19&lt;0,0,$D$19)</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3"/>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102</v>
      </c>
      <c r="B48" s="72"/>
      <c r="C48" s="72"/>
      <c r="D48" s="113"/>
      <c r="E48" s="97" t="s">
        <v>55</v>
      </c>
      <c r="F48" s="84"/>
      <c r="G48" s="120"/>
      <c r="H48" s="85"/>
      <c r="I48" s="121">
        <f>'Rider Rates'!$B$92</f>
        <v>2.2200000000000002</v>
      </c>
      <c r="J48" s="121">
        <f t="shared" si="4"/>
        <v>2.2200000000000002</v>
      </c>
      <c r="K48" s="94"/>
      <c r="L48" s="89"/>
      <c r="M48" s="89"/>
      <c r="N48" s="89">
        <f>I48</f>
        <v>2.2200000000000002</v>
      </c>
      <c r="O48" s="91">
        <f>SUM(L48:N48)</f>
        <v>2.2200000000000002</v>
      </c>
      <c r="P48" s="92">
        <f>'Rider Rates'!$D$92</f>
        <v>45747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104</v>
      </c>
      <c r="B50" s="72"/>
      <c r="C50" s="72"/>
      <c r="D50" s="113">
        <f>$N$28</f>
        <v>10</v>
      </c>
      <c r="E50" s="97" t="s">
        <v>92</v>
      </c>
      <c r="F50" s="84" t="s">
        <v>80</v>
      </c>
      <c r="G50" s="120"/>
      <c r="H50" s="85"/>
      <c r="I50" s="119">
        <f>'Rider Rates'!$B$107</f>
        <v>0.24140039999999999</v>
      </c>
      <c r="J50" s="122">
        <f>SUM(G50:I50)</f>
        <v>0.24140039999999999</v>
      </c>
      <c r="K50" s="94"/>
      <c r="L50" s="89"/>
      <c r="M50" s="89"/>
      <c r="N50" s="89">
        <f>ROUND(D50*I50,2)</f>
        <v>2.41</v>
      </c>
      <c r="O50" s="89">
        <f t="shared" si="3"/>
        <v>2.41</v>
      </c>
      <c r="P50" s="92">
        <f>'Rider Rates'!$D$107</f>
        <v>45716</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130" t="s">
        <v>112</v>
      </c>
      <c r="B58" s="69"/>
      <c r="C58" s="69"/>
      <c r="D58" s="131"/>
      <c r="E58" s="132"/>
      <c r="F58" s="133"/>
      <c r="G58" s="133"/>
      <c r="H58" s="133"/>
      <c r="I58" s="133"/>
      <c r="J58" s="133"/>
      <c r="K58" s="134"/>
      <c r="L58" s="105">
        <f>SUM(L32:L57)</f>
        <v>0</v>
      </c>
      <c r="M58" s="105">
        <f>SUM(M32:M57)</f>
        <v>0</v>
      </c>
      <c r="N58" s="105">
        <f>SUM(N32:N57)</f>
        <v>7.7399999999999993</v>
      </c>
      <c r="O58" s="105">
        <f>SUM(O32:O57)</f>
        <v>7.7399999999999993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138" t="s">
        <v>113</v>
      </c>
      <c r="B60" s="106"/>
      <c r="C60" s="106"/>
      <c r="D60" s="106"/>
      <c r="E60" s="106"/>
      <c r="F60" s="106"/>
      <c r="G60" s="106"/>
      <c r="H60" s="106"/>
      <c r="I60" s="106"/>
      <c r="J60" s="106"/>
      <c r="K60" s="106"/>
      <c r="L60" s="139">
        <f>L28+L58</f>
        <v>0</v>
      </c>
      <c r="M60" s="139">
        <f>M28+M58</f>
        <v>0</v>
      </c>
      <c r="N60" s="139">
        <f>N28+N58</f>
        <v>17.739999999999998</v>
      </c>
      <c r="O60" s="140">
        <f>O28+O58</f>
        <v>17.739999999999998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5">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5">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5">
      <c r="A65" s="69" t="s">
        <v>115</v>
      </c>
      <c r="B65" s="72"/>
      <c r="C65" s="72"/>
      <c r="D65" s="72"/>
      <c r="E65" s="72"/>
      <c r="F65" s="72"/>
      <c r="G65" s="72"/>
      <c r="H65" s="72"/>
      <c r="I65" s="72"/>
      <c r="J65" s="72"/>
      <c r="K65" s="72"/>
      <c r="L65" s="72"/>
      <c r="M65" s="72"/>
      <c r="N65" s="72"/>
      <c r="O65" s="141">
        <f>IF($D$17&lt;0,O60,IF(O60&gt;O63,O60,O63))</f>
        <v>17.739999999999998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5">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5">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5">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5">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5">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5">
      <c r="A71" s="72"/>
      <c r="D71" s="4"/>
      <c r="E71" s="152"/>
      <c r="F71" s="84"/>
      <c r="Q71" s="151"/>
    </row>
    <row r="72" spans="1:236" x14ac:dyDescent="0.25">
      <c r="A72" s="153"/>
      <c r="D72" s="4"/>
      <c r="E72" s="152"/>
      <c r="F72" s="1"/>
      <c r="Q72" s="154"/>
    </row>
    <row r="73" spans="1:236" x14ac:dyDescent="0.25">
      <c r="A73" s="153"/>
      <c r="D73" s="4"/>
      <c r="E73" s="152"/>
      <c r="F73" s="1"/>
      <c r="Q73" s="154"/>
    </row>
    <row r="74" spans="1:236" x14ac:dyDescent="0.25">
      <c r="A74" s="155"/>
      <c r="B74" s="144"/>
      <c r="C74" s="144"/>
      <c r="D74" s="144"/>
      <c r="E74" s="144"/>
      <c r="F74" s="144"/>
    </row>
    <row r="75" spans="1:236" x14ac:dyDescent="0.25">
      <c r="B75" s="144"/>
      <c r="C75" s="144"/>
      <c r="D75" s="144"/>
      <c r="E75" s="144"/>
      <c r="F75" s="144"/>
      <c r="P75" s="144"/>
      <c r="Q75" s="144"/>
    </row>
    <row r="76" spans="1:236" x14ac:dyDescent="0.25">
      <c r="B76" s="144"/>
      <c r="C76" s="144"/>
      <c r="D76" s="144"/>
      <c r="E76" s="144"/>
      <c r="F76" s="144"/>
      <c r="P76" s="59"/>
      <c r="Q76" s="59"/>
    </row>
    <row r="79" spans="1:236" x14ac:dyDescent="0.25">
      <c r="A79" s="436"/>
    </row>
    <row r="80" spans="1:23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row r="88" spans="1:1" x14ac:dyDescent="0.25">
      <c r="A88" s="436"/>
    </row>
    <row r="89" spans="1:1" x14ac:dyDescent="0.25">
      <c r="A89" s="436"/>
    </row>
    <row r="90" spans="1:1" x14ac:dyDescent="0.25">
      <c r="A90" s="436"/>
    </row>
    <row r="91" spans="1:1" x14ac:dyDescent="0.25">
      <c r="A91" s="436"/>
    </row>
    <row r="92" spans="1:1" x14ac:dyDescent="0.25">
      <c r="A92" s="436"/>
    </row>
    <row r="93" spans="1:1" x14ac:dyDescent="0.25">
      <c r="A93" s="436"/>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388620</xdr:colOff>
                    <xdr:row>82</xdr:row>
                    <xdr:rowOff>38100</xdr:rowOff>
                  </from>
                  <to>
                    <xdr:col>30</xdr:col>
                    <xdr:colOff>160020</xdr:colOff>
                    <xdr:row>83</xdr:row>
                    <xdr:rowOff>83820</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45720</xdr:colOff>
                    <xdr:row>0</xdr:row>
                    <xdr:rowOff>45720</xdr:rowOff>
                  </from>
                  <to>
                    <xdr:col>0</xdr:col>
                    <xdr:colOff>411480</xdr:colOff>
                    <xdr:row>1</xdr:row>
                    <xdr:rowOff>45720</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388620</xdr:colOff>
                    <xdr:row>86</xdr:row>
                    <xdr:rowOff>38100</xdr:rowOff>
                  </from>
                  <to>
                    <xdr:col>30</xdr:col>
                    <xdr:colOff>160020</xdr:colOff>
                    <xdr:row>87</xdr:row>
                    <xdr:rowOff>83820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topLeftCell="A13" zoomScale="80" zoomScaleNormal="80" workbookViewId="0">
      <selection activeCell="D34" sqref="D34"/>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453" t="s">
        <v>50</v>
      </c>
      <c r="B1" s="453"/>
      <c r="C1" s="453"/>
      <c r="D1" s="453"/>
      <c r="E1" s="453"/>
      <c r="F1" s="453"/>
      <c r="G1" s="453"/>
      <c r="H1" s="453"/>
      <c r="I1" s="453"/>
      <c r="J1" s="453"/>
      <c r="K1" s="453"/>
      <c r="L1" s="453"/>
      <c r="M1" s="453"/>
      <c r="N1" s="453"/>
      <c r="O1" s="453"/>
      <c r="P1" s="453"/>
      <c r="Q1" s="156"/>
    </row>
    <row r="2" spans="1:30" ht="21" x14ac:dyDescent="0.4">
      <c r="A2" s="454" t="s">
        <v>221</v>
      </c>
      <c r="B2" s="454"/>
      <c r="C2" s="454"/>
      <c r="D2" s="454"/>
      <c r="E2" s="454"/>
      <c r="F2" s="454"/>
      <c r="G2" s="454"/>
      <c r="H2" s="454"/>
      <c r="I2" s="454"/>
      <c r="J2" s="454"/>
      <c r="K2" s="454"/>
      <c r="L2" s="454"/>
      <c r="M2" s="454"/>
      <c r="N2" s="454"/>
      <c r="O2" s="454"/>
      <c r="P2" s="454"/>
      <c r="Q2" s="52"/>
    </row>
    <row r="3" spans="1:30" ht="17.399999999999999" x14ac:dyDescent="0.3">
      <c r="A3" s="439" t="s">
        <v>11</v>
      </c>
      <c r="B3" s="439"/>
      <c r="C3" s="439"/>
      <c r="D3" s="439"/>
      <c r="E3" s="439"/>
      <c r="F3" s="439"/>
      <c r="G3" s="439"/>
      <c r="H3" s="439"/>
      <c r="I3" s="439"/>
      <c r="J3" s="439"/>
      <c r="K3" s="439"/>
      <c r="L3" s="439"/>
      <c r="M3" s="439"/>
      <c r="N3" s="439"/>
      <c r="O3" s="439"/>
      <c r="P3" s="439"/>
      <c r="Q3" s="53"/>
    </row>
    <row r="4" spans="1:30" ht="15.6" x14ac:dyDescent="0.3">
      <c r="A4" s="439"/>
      <c r="B4" s="439"/>
      <c r="C4" s="439"/>
      <c r="D4" s="439"/>
      <c r="E4" s="439"/>
      <c r="F4" s="439"/>
      <c r="G4" s="439"/>
      <c r="H4" s="439"/>
      <c r="I4" s="439"/>
      <c r="J4" s="439"/>
      <c r="K4" s="439"/>
      <c r="L4" s="439"/>
      <c r="M4" s="439"/>
      <c r="N4" s="439"/>
      <c r="O4" s="439"/>
      <c r="P4" s="439"/>
      <c r="Q4" s="54"/>
    </row>
    <row r="5" spans="1:30" x14ac:dyDescent="0.25">
      <c r="A5" s="56">
        <f ca="1">TODAY()</f>
        <v>45744</v>
      </c>
      <c r="B5" s="440" t="s">
        <v>222</v>
      </c>
      <c r="C5" s="440"/>
      <c r="D5" s="440"/>
      <c r="E5" s="440"/>
      <c r="F5" s="440"/>
      <c r="G5" s="440"/>
      <c r="H5" s="440"/>
      <c r="I5" s="440"/>
      <c r="J5" s="440"/>
      <c r="K5" s="440"/>
      <c r="L5" s="440"/>
      <c r="M5" s="440"/>
      <c r="N5" s="440"/>
      <c r="O5" s="440"/>
    </row>
    <row r="6" spans="1:30" x14ac:dyDescent="0.25">
      <c r="A6" s="441" t="s">
        <v>2</v>
      </c>
      <c r="B6" s="441"/>
      <c r="C6" s="441"/>
      <c r="D6" s="441"/>
      <c r="E6" s="441"/>
      <c r="F6" s="441"/>
      <c r="G6" s="441"/>
      <c r="H6" s="441"/>
      <c r="I6" s="441"/>
      <c r="J6" s="441"/>
      <c r="K6" s="441"/>
    </row>
    <row r="8" spans="1:30" ht="15" x14ac:dyDescent="0.25">
      <c r="A8" s="57" t="s">
        <v>5</v>
      </c>
      <c r="B8" s="58"/>
      <c r="C8" s="59">
        <f>'Customer Info'!B7</f>
        <v>0</v>
      </c>
      <c r="I8" s="60"/>
    </row>
    <row r="9" spans="1:30" ht="15" x14ac:dyDescent="0.25">
      <c r="A9" s="61" t="s">
        <v>53</v>
      </c>
      <c r="B9" s="58"/>
      <c r="C9" s="59">
        <f>'Customer Info'!B8</f>
        <v>0</v>
      </c>
    </row>
    <row r="10" spans="1:30" x14ac:dyDescent="0.25">
      <c r="A10" s="57" t="s">
        <v>121</v>
      </c>
      <c r="B10" s="62">
        <f>'Customer Info'!B9</f>
        <v>4</v>
      </c>
      <c r="C10" s="63" t="str">
        <f>LOOKUP(B10,S11:AD11,S12:AD12)</f>
        <v>April</v>
      </c>
      <c r="D10" s="64">
        <f>'Customer Info'!C9</f>
        <v>2025</v>
      </c>
    </row>
    <row r="11" spans="1:30" x14ac:dyDescent="0.25">
      <c r="A11" s="448"/>
      <c r="B11" s="448"/>
      <c r="C11" s="448"/>
      <c r="D11" s="448"/>
      <c r="E11" s="448"/>
      <c r="F11" s="448"/>
      <c r="G11" s="448"/>
      <c r="H11" s="448"/>
      <c r="I11" s="448"/>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5">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5">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5">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5">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5">
      <c r="A16" s="158"/>
      <c r="B16" s="158"/>
      <c r="C16" s="160"/>
      <c r="D16" s="160"/>
      <c r="E16" s="160"/>
      <c r="F16" s="160"/>
      <c r="G16" s="57"/>
      <c r="H16" s="158"/>
      <c r="I16" s="158"/>
      <c r="R16" t="s">
        <v>124</v>
      </c>
      <c r="S16" s="161">
        <f>'Rider Rates'!$C$29</f>
        <v>4.4387999999999997E-3</v>
      </c>
      <c r="T16" s="161">
        <f>'Rider Rates'!$C$29</f>
        <v>4.4387999999999997E-3</v>
      </c>
      <c r="U16" s="161">
        <f>'Rider Rates'!$C$29</f>
        <v>4.4387999999999997E-3</v>
      </c>
      <c r="V16" s="161">
        <f>'Rider Rates'!$C$29</f>
        <v>4.4387999999999997E-3</v>
      </c>
      <c r="W16" s="161">
        <f>'Rider Rates'!$C$29</f>
        <v>4.4387999999999997E-3</v>
      </c>
      <c r="X16" s="161">
        <f>'Rider Rates'!$B$29</f>
        <v>4.4387999999999997E-3</v>
      </c>
      <c r="Y16" s="161">
        <f>'Rider Rates'!$B$29</f>
        <v>4.4387999999999997E-3</v>
      </c>
      <c r="Z16" s="161">
        <f>'Rider Rates'!$B$29</f>
        <v>4.4387999999999997E-3</v>
      </c>
      <c r="AA16" s="161">
        <f>'Rider Rates'!$B$29</f>
        <v>4.4387999999999997E-3</v>
      </c>
      <c r="AB16" s="161">
        <f>'Rider Rates'!$C$29</f>
        <v>4.4387999999999997E-3</v>
      </c>
      <c r="AC16" s="161">
        <f>'Rider Rates'!$C$29</f>
        <v>4.4387999999999997E-3</v>
      </c>
      <c r="AD16" s="161">
        <f>'Rider Rates'!$C$29</f>
        <v>4.4387999999999997E-3</v>
      </c>
    </row>
    <row r="17" spans="1:221" x14ac:dyDescent="0.25">
      <c r="A17" s="162" t="s">
        <v>125</v>
      </c>
      <c r="B17" s="163"/>
      <c r="C17" s="163"/>
      <c r="D17" s="163"/>
      <c r="E17" s="163"/>
      <c r="F17" s="163"/>
      <c r="G17" s="449" t="s">
        <v>71</v>
      </c>
      <c r="H17" s="450"/>
      <c r="I17" s="450"/>
      <c r="J17" s="451"/>
      <c r="K17" s="163"/>
      <c r="L17" s="452" t="s">
        <v>72</v>
      </c>
      <c r="M17" s="452"/>
      <c r="N17" s="452"/>
      <c r="O17" s="452"/>
      <c r="R17" t="s">
        <v>126</v>
      </c>
      <c r="S17" s="161">
        <f>'Rider Rates'!$C$30</f>
        <v>2.4020999999999999E-3</v>
      </c>
      <c r="T17" s="161">
        <f>'Rider Rates'!$C$30</f>
        <v>2.4020999999999999E-3</v>
      </c>
      <c r="U17" s="161">
        <f>'Rider Rates'!$C$30</f>
        <v>2.4020999999999999E-3</v>
      </c>
      <c r="V17" s="161">
        <f>'Rider Rates'!$C$30</f>
        <v>2.4020999999999999E-3</v>
      </c>
      <c r="W17" s="161">
        <f>'Rider Rates'!$C$30</f>
        <v>2.4020999999999999E-3</v>
      </c>
      <c r="X17" s="161">
        <f>'Rider Rates'!$B$30</f>
        <v>4.2166E-3</v>
      </c>
      <c r="Y17" s="161">
        <f>'Rider Rates'!$B$30</f>
        <v>4.2166E-3</v>
      </c>
      <c r="Z17" s="161">
        <f>'Rider Rates'!$B$30</f>
        <v>4.2166E-3</v>
      </c>
      <c r="AA17" s="161">
        <f>'Rider Rates'!$B$30</f>
        <v>4.2166E-3</v>
      </c>
      <c r="AB17" s="161">
        <f>'Rider Rates'!$C$30</f>
        <v>2.4020999999999999E-3</v>
      </c>
      <c r="AC17" s="161">
        <f>'Rider Rates'!$C$30</f>
        <v>2.4020999999999999E-3</v>
      </c>
      <c r="AD17" s="161">
        <f>'Rider Rates'!$C$30</f>
        <v>2.4020999999999999E-3</v>
      </c>
    </row>
    <row r="18" spans="1:221" x14ac:dyDescent="0.25">
      <c r="G18" s="164" t="s">
        <v>73</v>
      </c>
      <c r="H18" s="164" t="s">
        <v>74</v>
      </c>
      <c r="I18" s="164" t="s">
        <v>75</v>
      </c>
      <c r="J18" s="118" t="s">
        <v>76</v>
      </c>
      <c r="L18" s="165" t="s">
        <v>73</v>
      </c>
      <c r="M18" s="165" t="s">
        <v>74</v>
      </c>
      <c r="N18" s="165" t="s">
        <v>75</v>
      </c>
      <c r="O18" s="165" t="s">
        <v>76</v>
      </c>
      <c r="P18" s="166" t="s">
        <v>77</v>
      </c>
      <c r="R18" t="s">
        <v>127</v>
      </c>
      <c r="S18" s="161">
        <f>'Rider Rates'!$C$31</f>
        <v>2.8092999999999998E-3</v>
      </c>
      <c r="T18" s="161">
        <f>'Rider Rates'!$C$31</f>
        <v>2.8092999999999998E-3</v>
      </c>
      <c r="U18" s="161">
        <f>'Rider Rates'!$C$31</f>
        <v>2.8092999999999998E-3</v>
      </c>
      <c r="V18" s="161">
        <f>'Rider Rates'!$C$31</f>
        <v>2.8092999999999998E-3</v>
      </c>
      <c r="W18" s="161">
        <f>'Rider Rates'!$C$31</f>
        <v>2.8092999999999998E-3</v>
      </c>
      <c r="X18" s="161">
        <f>'Rider Rates'!$B$31</f>
        <v>3.9453999999999999E-3</v>
      </c>
      <c r="Y18" s="161">
        <f>'Rider Rates'!$B$31</f>
        <v>3.9453999999999999E-3</v>
      </c>
      <c r="Z18" s="161">
        <f>'Rider Rates'!$B$31</f>
        <v>3.9453999999999999E-3</v>
      </c>
      <c r="AA18" s="161">
        <f>'Rider Rates'!$B$31</f>
        <v>3.9453999999999999E-3</v>
      </c>
      <c r="AB18" s="161">
        <f>'Rider Rates'!$C$31</f>
        <v>2.8092999999999998E-3</v>
      </c>
      <c r="AC18" s="161">
        <f>'Rider Rates'!$C$31</f>
        <v>2.8092999999999998E-3</v>
      </c>
      <c r="AD18" s="161">
        <f>'Rider Rates'!$C$31</f>
        <v>2.8092999999999998E-3</v>
      </c>
    </row>
    <row r="19" spans="1:221" x14ac:dyDescent="0.25">
      <c r="A19" t="s">
        <v>78</v>
      </c>
      <c r="G19" s="167"/>
      <c r="H19" s="167"/>
      <c r="I19" s="168">
        <v>10</v>
      </c>
      <c r="J19" s="168">
        <f>SUM(G19:I19)</f>
        <v>10</v>
      </c>
      <c r="L19" s="168"/>
      <c r="M19" s="168"/>
      <c r="N19" s="168">
        <f>I19</f>
        <v>10</v>
      </c>
      <c r="O19" s="168">
        <f>+SUM(L19:N19)</f>
        <v>10</v>
      </c>
      <c r="P19" s="92">
        <v>44531</v>
      </c>
      <c r="R19" s="44" t="s">
        <v>128</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5">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5">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5">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5">
      <c r="A25" s="76" t="s">
        <v>84</v>
      </c>
      <c r="B25" s="110"/>
      <c r="C25" s="110"/>
      <c r="D25" s="111">
        <f>IF($C$14&lt;0,0,IF($C$14&gt;833000,833000,$C$14))</f>
        <v>0</v>
      </c>
      <c r="E25" s="97" t="s">
        <v>19</v>
      </c>
      <c r="F25" s="84" t="s">
        <v>80</v>
      </c>
      <c r="G25" s="100"/>
      <c r="H25" s="100"/>
      <c r="I25" s="100">
        <f>'Rider Rates'!$B$4</f>
        <v>4.6278999999999999E-3</v>
      </c>
      <c r="J25" s="175">
        <f t="shared" ref="J25:J41" si="0">SUM(G25:I25)</f>
        <v>4.6278999999999999E-3</v>
      </c>
      <c r="K25" s="94" t="s">
        <v>85</v>
      </c>
      <c r="L25" s="89"/>
      <c r="M25" s="89"/>
      <c r="N25" s="89">
        <f t="shared" ref="N25:N30" si="1">ROUND(D25*I25,2)</f>
        <v>0</v>
      </c>
      <c r="O25" s="89">
        <f t="shared" ref="O25:O34"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90</v>
      </c>
      <c r="B31" s="72"/>
      <c r="C31" s="72"/>
      <c r="D31" s="111">
        <f>IF($C$14&lt;0,0,$C$14)</f>
        <v>0</v>
      </c>
      <c r="E31" s="97" t="s">
        <v>19</v>
      </c>
      <c r="F31" s="84" t="s">
        <v>80</v>
      </c>
      <c r="G31" s="100"/>
      <c r="H31" s="100"/>
      <c r="I31" s="100">
        <f>'Rider Rates'!B15</f>
        <v>0</v>
      </c>
      <c r="J31" s="100">
        <f>SUM(G31:I31)</f>
        <v>0</v>
      </c>
      <c r="K31" s="94" t="s">
        <v>85</v>
      </c>
      <c r="L31" s="89"/>
      <c r="M31" s="89"/>
      <c r="N31" s="89">
        <f>ROUND(D31*I31,2)</f>
        <v>0</v>
      </c>
      <c r="O31" s="89">
        <f t="shared" si="2"/>
        <v>0</v>
      </c>
      <c r="P31" s="92">
        <f>'Rider Rates'!$D$15</f>
        <v>45716</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2" t="s">
        <v>96</v>
      </c>
      <c r="B33" s="72"/>
      <c r="C33" s="72"/>
      <c r="D33" s="111"/>
      <c r="E33" s="97" t="s">
        <v>55</v>
      </c>
      <c r="F33" s="84"/>
      <c r="G33" s="100"/>
      <c r="H33" s="100"/>
      <c r="I33" s="100">
        <f>'Rider Rates'!D52</f>
        <v>1.17</v>
      </c>
      <c r="J33" s="100">
        <f>SUM(G33:I33)</f>
        <v>1.17</v>
      </c>
      <c r="K33" s="94" t="s">
        <v>85</v>
      </c>
      <c r="L33" s="89"/>
      <c r="M33" s="89"/>
      <c r="N33" s="89">
        <f>J33</f>
        <v>1.17</v>
      </c>
      <c r="O33" s="89">
        <f>SUM(L33:N33)</f>
        <v>1.17</v>
      </c>
      <c r="P33" s="92">
        <f>'Rider Rates'!E52</f>
        <v>45658</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97</v>
      </c>
      <c r="B34" s="72"/>
      <c r="C34" s="72"/>
      <c r="D34" s="111">
        <f>IF($C$14&lt;0,0,$C$14)</f>
        <v>0</v>
      </c>
      <c r="E34" s="97" t="s">
        <v>19</v>
      </c>
      <c r="F34" s="84" t="s">
        <v>80</v>
      </c>
      <c r="G34" s="100"/>
      <c r="H34" s="100">
        <f>'Rider Rates'!$B$57</f>
        <v>3.5317099999999997E-2</v>
      </c>
      <c r="I34" s="100"/>
      <c r="J34" s="100">
        <f>SUM(G34:I34)</f>
        <v>3.5317099999999997E-2</v>
      </c>
      <c r="K34" s="94" t="s">
        <v>85</v>
      </c>
      <c r="L34" s="89"/>
      <c r="M34" s="89">
        <f>ROUND(D34*H34,2)</f>
        <v>0</v>
      </c>
      <c r="N34" s="116"/>
      <c r="O34" s="89">
        <f t="shared" si="2"/>
        <v>0</v>
      </c>
      <c r="P34" s="92">
        <f>'Rider Rates'!$D$57</f>
        <v>45747</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98</v>
      </c>
      <c r="B35" s="72"/>
      <c r="C35" s="72"/>
      <c r="D35" s="111">
        <f>IF($C$14&lt;0,0,$C$14)</f>
        <v>0</v>
      </c>
      <c r="E35" s="97" t="s">
        <v>19</v>
      </c>
      <c r="F35" s="84" t="s">
        <v>80</v>
      </c>
      <c r="G35" s="100"/>
      <c r="H35" s="100"/>
      <c r="I35" s="100">
        <f>'Rider Rates'!$B$68</f>
        <v>7.3870000000000001E-4</v>
      </c>
      <c r="J35" s="100">
        <f t="shared" ref="J35" si="3">SUM(G35:I35)</f>
        <v>7.3870000000000001E-4</v>
      </c>
      <c r="K35" s="94" t="s">
        <v>85</v>
      </c>
      <c r="L35" s="89"/>
      <c r="M35" s="89"/>
      <c r="N35" s="89">
        <f>ROUND($D$35*'Rider Rates'!$B$68,2)</f>
        <v>0</v>
      </c>
      <c r="O35" s="89">
        <f t="shared" ref="O35:O45" si="4">SUM(L35:N35)</f>
        <v>0</v>
      </c>
      <c r="P35" s="92">
        <f>'Rider Rates'!$D$68</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100</v>
      </c>
      <c r="B37" s="72"/>
      <c r="C37" s="72"/>
      <c r="D37" s="113">
        <f>$N$21</f>
        <v>10</v>
      </c>
      <c r="E37" s="97" t="s">
        <v>92</v>
      </c>
      <c r="F37" s="84" t="s">
        <v>80</v>
      </c>
      <c r="G37" s="117"/>
      <c r="H37" s="118"/>
      <c r="I37" s="119">
        <f>'Rider Rates'!$B$87</f>
        <v>1.9512100000000001E-2</v>
      </c>
      <c r="J37" s="119">
        <f t="shared" si="0"/>
        <v>1.9512100000000001E-2</v>
      </c>
      <c r="K37" s="94"/>
      <c r="L37" s="89"/>
      <c r="M37" s="89"/>
      <c r="N37" s="89">
        <f>ROUND(D37*I37,2)</f>
        <v>0.2</v>
      </c>
      <c r="O37" s="89">
        <f t="shared" si="4"/>
        <v>0.2</v>
      </c>
      <c r="P37" s="92">
        <f>'Rider Rates'!$D$87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101</v>
      </c>
      <c r="B38" s="72"/>
      <c r="C38" s="72"/>
      <c r="D38" s="113">
        <f>$N$21</f>
        <v>10</v>
      </c>
      <c r="E38" s="97" t="s">
        <v>92</v>
      </c>
      <c r="F38" s="84" t="s">
        <v>80</v>
      </c>
      <c r="G38" s="120"/>
      <c r="H38" s="85"/>
      <c r="I38" s="119">
        <f>'Rider Rates'!$B$89</f>
        <v>6.6985699999999995E-2</v>
      </c>
      <c r="J38" s="119">
        <f t="shared" si="0"/>
        <v>6.6985699999999995E-2</v>
      </c>
      <c r="K38" s="94"/>
      <c r="L38" s="89"/>
      <c r="M38" s="89"/>
      <c r="N38" s="89">
        <f>ROUND(D38*I38,2)</f>
        <v>0.67</v>
      </c>
      <c r="O38" s="89">
        <f t="shared" si="4"/>
        <v>0.67</v>
      </c>
      <c r="P38" s="92">
        <f>'Rider Rates'!$D$89</f>
        <v>45167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102</v>
      </c>
      <c r="B39" s="72"/>
      <c r="C39" s="72"/>
      <c r="D39" s="113"/>
      <c r="E39" s="97" t="s">
        <v>55</v>
      </c>
      <c r="F39" s="84"/>
      <c r="G39" s="120"/>
      <c r="H39" s="85"/>
      <c r="I39" s="121">
        <f>'Rider Rates'!$B$92</f>
        <v>2.2200000000000002</v>
      </c>
      <c r="J39" s="121">
        <f t="shared" si="0"/>
        <v>2.2200000000000002</v>
      </c>
      <c r="K39" s="94"/>
      <c r="L39" s="89"/>
      <c r="M39" s="89"/>
      <c r="N39" s="89">
        <f>I39</f>
        <v>2.2200000000000002</v>
      </c>
      <c r="O39" s="89">
        <f t="shared" si="4"/>
        <v>2.2200000000000002</v>
      </c>
      <c r="P39" s="92">
        <f>'Rider Rates'!$D$92</f>
        <v>45747</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104</v>
      </c>
      <c r="B40" s="72"/>
      <c r="C40" s="72"/>
      <c r="D40" s="113">
        <f>$N$21</f>
        <v>10</v>
      </c>
      <c r="E40" s="97" t="s">
        <v>92</v>
      </c>
      <c r="F40" s="84" t="s">
        <v>80</v>
      </c>
      <c r="G40" s="120"/>
      <c r="H40" s="85"/>
      <c r="I40" s="119">
        <f>'Rider Rates'!$B$107</f>
        <v>0.24140039999999999</v>
      </c>
      <c r="J40" s="119">
        <f t="shared" si="0"/>
        <v>0.24140039999999999</v>
      </c>
      <c r="K40" s="94"/>
      <c r="L40" s="89"/>
      <c r="M40" s="89"/>
      <c r="N40" s="89">
        <f>ROUND(D40*I40,2)</f>
        <v>2.41</v>
      </c>
      <c r="O40" s="89">
        <f t="shared" si="4"/>
        <v>2.41</v>
      </c>
      <c r="P40" s="92">
        <f>'Rider Rates'!$D$107</f>
        <v>45716</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105</v>
      </c>
      <c r="B41" s="72"/>
      <c r="C41" s="72"/>
      <c r="D41" s="113"/>
      <c r="E41" s="97" t="s">
        <v>55</v>
      </c>
      <c r="F41" s="84"/>
      <c r="G41" s="120"/>
      <c r="H41" s="85"/>
      <c r="I41" s="123">
        <f>'Rider Rates'!B122</f>
        <v>0.97</v>
      </c>
      <c r="J41" s="121">
        <f t="shared" si="0"/>
        <v>0.97</v>
      </c>
      <c r="K41" s="94"/>
      <c r="L41" s="89"/>
      <c r="M41" s="89"/>
      <c r="N41" s="125">
        <f>I41</f>
        <v>0.97</v>
      </c>
      <c r="O41" s="89">
        <f t="shared" si="4"/>
        <v>0.97</v>
      </c>
      <c r="P41" s="92">
        <f>'Rider Rates'!D122</f>
        <v>45593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2" t="s">
        <v>108</v>
      </c>
      <c r="B43" s="72"/>
      <c r="C43" s="72"/>
      <c r="D43" s="111"/>
      <c r="E43" s="97" t="s">
        <v>55</v>
      </c>
      <c r="F43" s="84" t="s">
        <v>80</v>
      </c>
      <c r="G43" s="127"/>
      <c r="H43" s="127"/>
      <c r="I43" s="127">
        <f>'Rider Rates'!$B$126</f>
        <v>0.1</v>
      </c>
      <c r="J43" s="127">
        <f>SUM(G43:I43)</f>
        <v>0.1</v>
      </c>
      <c r="K43" s="94"/>
      <c r="L43" s="128"/>
      <c r="M43" s="128"/>
      <c r="N43" s="128">
        <f>J43</f>
        <v>0.1</v>
      </c>
      <c r="O43" s="128">
        <f t="shared" si="4"/>
        <v>0.1</v>
      </c>
      <c r="P43" s="129">
        <f>'Rider Rates'!$E$126</f>
        <v>45658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130" t="s">
        <v>112</v>
      </c>
      <c r="B47" s="69"/>
      <c r="C47" s="69"/>
      <c r="D47" s="131"/>
      <c r="E47" s="132"/>
      <c r="F47" s="133"/>
      <c r="G47" s="133"/>
      <c r="H47" s="133"/>
      <c r="I47" s="133"/>
      <c r="J47" s="133"/>
      <c r="K47" s="134"/>
      <c r="L47" s="105">
        <f>SUM(L25:L46)</f>
        <v>0</v>
      </c>
      <c r="M47" s="105">
        <f>SUM(M25:M46)</f>
        <v>0</v>
      </c>
      <c r="N47" s="105">
        <f>SUM(N25:N46)</f>
        <v>7.7399999999999993</v>
      </c>
      <c r="O47" s="105">
        <f>SUM(O25:O46)</f>
        <v>7.7399999999999993</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106"/>
      <c r="B49" s="106"/>
      <c r="C49" s="106"/>
      <c r="D49" s="106"/>
      <c r="E49" s="106"/>
      <c r="F49" s="106"/>
      <c r="G49" s="106"/>
      <c r="H49" s="106"/>
      <c r="I49" s="106"/>
      <c r="J49" s="106"/>
      <c r="K49" s="106"/>
      <c r="L49" s="139">
        <f>L21+L47</f>
        <v>0</v>
      </c>
      <c r="M49" s="139">
        <f>M21+M47</f>
        <v>0</v>
      </c>
      <c r="N49" s="139">
        <f>N21+N47</f>
        <v>17.739999999999998</v>
      </c>
      <c r="O49" s="140">
        <f>O21+O47</f>
        <v>17.739999999999998</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69" t="s">
        <v>115</v>
      </c>
      <c r="B53" s="72"/>
      <c r="C53" s="72"/>
      <c r="D53" s="72"/>
      <c r="E53" s="72"/>
      <c r="F53" s="72"/>
      <c r="G53" s="72"/>
      <c r="H53" s="72"/>
      <c r="I53" s="72"/>
      <c r="J53" s="72"/>
      <c r="K53" s="72"/>
      <c r="L53" s="72"/>
      <c r="M53" s="72"/>
      <c r="N53" s="72"/>
      <c r="O53" s="141">
        <f>IF($C$14&lt;0,O49,IF(O49&gt;O51,O49,I48))</f>
        <v>17.739999999999998</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5">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5">
      <c r="A57" s="72"/>
    </row>
    <row r="58" spans="1:236" x14ac:dyDescent="0.25">
      <c r="A58" s="72"/>
    </row>
    <row r="59" spans="1:236" x14ac:dyDescent="0.25">
      <c r="A59" s="72"/>
    </row>
    <row r="60" spans="1:236" x14ac:dyDescent="0.25">
      <c r="A60" s="72"/>
    </row>
    <row r="61" spans="1:236" x14ac:dyDescent="0.25">
      <c r="A61" s="72"/>
    </row>
    <row r="62" spans="1:236" x14ac:dyDescent="0.25">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topLeftCell="A23" zoomScale="80" zoomScaleNormal="80" workbookViewId="0">
      <selection activeCell="D36" sqref="D36"/>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53" t="s">
        <v>50</v>
      </c>
      <c r="B1" s="453"/>
      <c r="C1" s="453"/>
      <c r="D1" s="453"/>
      <c r="E1" s="453"/>
      <c r="F1" s="453"/>
      <c r="G1" s="453"/>
      <c r="H1" s="453"/>
      <c r="I1" s="453"/>
      <c r="J1" s="453"/>
      <c r="K1" s="453"/>
      <c r="L1" s="453"/>
      <c r="M1" s="453"/>
      <c r="N1" s="453"/>
      <c r="O1" s="453"/>
      <c r="P1" s="453"/>
    </row>
    <row r="2" spans="1:30" ht="21" x14ac:dyDescent="0.4">
      <c r="A2" s="437" t="s">
        <v>138</v>
      </c>
      <c r="B2" s="437"/>
      <c r="C2" s="437"/>
      <c r="D2" s="437"/>
      <c r="E2" s="437"/>
      <c r="F2" s="437"/>
      <c r="G2" s="437"/>
      <c r="H2" s="437"/>
      <c r="I2" s="437"/>
      <c r="J2" s="437"/>
      <c r="K2" s="437"/>
      <c r="L2" s="437"/>
      <c r="M2" s="437"/>
      <c r="N2" s="437"/>
      <c r="O2" s="437"/>
      <c r="P2" s="437"/>
    </row>
    <row r="3" spans="1:30" ht="17.399999999999999" x14ac:dyDescent="0.3">
      <c r="A3" s="454" t="s">
        <v>223</v>
      </c>
      <c r="B3" s="454"/>
      <c r="C3" s="454"/>
      <c r="D3" s="454"/>
      <c r="E3" s="454"/>
      <c r="F3" s="454"/>
      <c r="G3" s="454"/>
      <c r="H3" s="454"/>
      <c r="I3" s="454"/>
      <c r="J3" s="454"/>
      <c r="K3" s="454"/>
      <c r="L3" s="454"/>
      <c r="M3" s="454"/>
      <c r="N3" s="454"/>
      <c r="O3" s="454"/>
      <c r="P3" s="454"/>
    </row>
    <row r="4" spans="1:30"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30" ht="15" x14ac:dyDescent="0.25">
      <c r="A5" s="55"/>
      <c r="B5" s="55"/>
      <c r="C5" s="55"/>
      <c r="D5" s="55"/>
      <c r="E5" s="55"/>
      <c r="F5" s="55"/>
      <c r="G5" s="55"/>
      <c r="H5" s="55"/>
      <c r="I5" s="55"/>
      <c r="J5" s="55"/>
      <c r="K5" s="55"/>
    </row>
    <row r="6" spans="1:30" x14ac:dyDescent="0.25">
      <c r="A6" s="56">
        <f ca="1">TODAY()</f>
        <v>45744</v>
      </c>
      <c r="B6" s="76" t="s">
        <v>224</v>
      </c>
      <c r="C6" s="56"/>
      <c r="D6" s="56"/>
      <c r="E6" s="56"/>
      <c r="F6" s="56"/>
      <c r="G6" s="56"/>
      <c r="H6" s="56"/>
      <c r="I6" s="56"/>
    </row>
    <row r="7" spans="1:30" ht="24.6" x14ac:dyDescent="0.4">
      <c r="A7" s="455"/>
      <c r="B7" s="455"/>
      <c r="C7" s="455"/>
      <c r="D7" s="455"/>
      <c r="E7" s="455"/>
      <c r="F7" s="455"/>
      <c r="G7" s="455"/>
      <c r="H7" s="455"/>
      <c r="I7" s="455"/>
      <c r="J7" s="455"/>
      <c r="K7" s="455"/>
      <c r="L7" s="455"/>
      <c r="M7" s="455"/>
      <c r="N7" s="455"/>
      <c r="O7" s="455"/>
      <c r="P7" s="455"/>
    </row>
    <row r="9" spans="1:30" ht="15" x14ac:dyDescent="0.25">
      <c r="A9" s="57" t="s">
        <v>5</v>
      </c>
      <c r="B9" s="58"/>
      <c r="C9" s="59">
        <f>'Customer Info'!B7</f>
        <v>0</v>
      </c>
      <c r="I9" s="60"/>
    </row>
    <row r="10" spans="1:30" ht="15" x14ac:dyDescent="0.25">
      <c r="A10" s="61" t="s">
        <v>53</v>
      </c>
      <c r="B10" s="58"/>
      <c r="C10" s="59">
        <f>'Customer Info'!B8</f>
        <v>0</v>
      </c>
    </row>
    <row r="11" spans="1:30" x14ac:dyDescent="0.25">
      <c r="A11" s="57" t="s">
        <v>121</v>
      </c>
      <c r="B11" s="62">
        <f>'Customer Info'!B9</f>
        <v>4</v>
      </c>
      <c r="C11" s="63" t="str">
        <f>LOOKUP(B11,R11:AD11,R12:AD12)</f>
        <v>April</v>
      </c>
      <c r="D11" s="64">
        <f>'Customer Info'!C9</f>
        <v>2025</v>
      </c>
      <c r="S11">
        <v>1</v>
      </c>
      <c r="T11">
        <v>2</v>
      </c>
      <c r="U11">
        <v>3</v>
      </c>
      <c r="V11">
        <v>4</v>
      </c>
      <c r="W11">
        <v>5</v>
      </c>
      <c r="X11">
        <v>6</v>
      </c>
      <c r="Y11">
        <v>7</v>
      </c>
      <c r="Z11">
        <v>8</v>
      </c>
      <c r="AA11">
        <v>9</v>
      </c>
      <c r="AB11">
        <v>10</v>
      </c>
      <c r="AC11">
        <v>11</v>
      </c>
      <c r="AD11">
        <v>12</v>
      </c>
    </row>
    <row r="12" spans="1:30" x14ac:dyDescent="0.25">
      <c r="A12" s="448"/>
      <c r="B12" s="448"/>
      <c r="C12" s="448"/>
      <c r="D12" s="448"/>
      <c r="E12" s="448"/>
      <c r="F12" s="448"/>
      <c r="G12" s="448"/>
      <c r="H12" s="448"/>
      <c r="I12" s="44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5">
      <c r="A13" s="162" t="s">
        <v>68</v>
      </c>
      <c r="B13" s="163"/>
      <c r="C13" s="163"/>
      <c r="D13" s="163"/>
      <c r="E13" s="163"/>
      <c r="F13" s="163"/>
      <c r="G13" s="163"/>
      <c r="H13" s="163"/>
      <c r="I13" s="163"/>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77"/>
      <c r="T14" s="77"/>
      <c r="U14" s="77"/>
      <c r="V14" s="77"/>
      <c r="W14" s="77"/>
      <c r="X14" s="77"/>
      <c r="Y14" s="77"/>
      <c r="Z14" s="77"/>
      <c r="AA14" s="77"/>
      <c r="AB14" s="77"/>
      <c r="AC14" s="77"/>
      <c r="AD14" s="77"/>
    </row>
    <row r="15" spans="1:30" x14ac:dyDescent="0.25">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5">
      <c r="A16" s="158"/>
      <c r="B16" s="158"/>
      <c r="C16" s="159"/>
      <c r="D16" s="158"/>
      <c r="E16" s="158"/>
      <c r="F16" s="160"/>
      <c r="G16" s="57" t="s">
        <v>2</v>
      </c>
      <c r="H16" s="158"/>
    </row>
    <row r="17" spans="1:221" x14ac:dyDescent="0.25">
      <c r="A17" s="158"/>
      <c r="B17" s="158"/>
      <c r="C17" s="160"/>
      <c r="D17" s="160"/>
      <c r="E17" s="160"/>
      <c r="F17" s="160"/>
      <c r="G17" s="57" t="s">
        <v>2</v>
      </c>
      <c r="H17" s="158"/>
      <c r="I17" s="188" t="s">
        <v>2</v>
      </c>
    </row>
    <row r="19" spans="1:221" x14ac:dyDescent="0.25">
      <c r="A19" s="162" t="s">
        <v>70</v>
      </c>
      <c r="B19" s="163"/>
      <c r="C19" s="163"/>
      <c r="D19" s="163"/>
      <c r="E19" s="163"/>
      <c r="F19" s="163"/>
      <c r="G19" s="449" t="s">
        <v>71</v>
      </c>
      <c r="H19" s="450"/>
      <c r="I19" s="450"/>
      <c r="J19" s="451"/>
      <c r="K19" s="163"/>
      <c r="L19" s="452" t="s">
        <v>72</v>
      </c>
      <c r="M19" s="452"/>
      <c r="N19" s="452"/>
      <c r="O19" s="452"/>
    </row>
    <row r="20" spans="1:221" x14ac:dyDescent="0.25">
      <c r="G20" s="164" t="s">
        <v>73</v>
      </c>
      <c r="H20" s="164" t="s">
        <v>74</v>
      </c>
      <c r="I20" s="164" t="s">
        <v>75</v>
      </c>
      <c r="J20" s="118" t="s">
        <v>76</v>
      </c>
      <c r="L20" s="165" t="s">
        <v>73</v>
      </c>
      <c r="M20" s="165" t="s">
        <v>74</v>
      </c>
      <c r="N20" s="165" t="s">
        <v>75</v>
      </c>
      <c r="O20" s="165" t="s">
        <v>76</v>
      </c>
      <c r="P20" s="166" t="s">
        <v>77</v>
      </c>
    </row>
    <row r="21" spans="1:221" x14ac:dyDescent="0.25">
      <c r="A21" t="s">
        <v>78</v>
      </c>
      <c r="G21" s="189"/>
      <c r="H21" s="189"/>
      <c r="I21" s="189">
        <v>9.4</v>
      </c>
      <c r="J21" s="189">
        <f>SUM(G21:I21)</f>
        <v>9.4</v>
      </c>
      <c r="L21" s="190"/>
      <c r="M21" s="190"/>
      <c r="N21" s="190">
        <f>I21</f>
        <v>9.4</v>
      </c>
      <c r="O21" s="128">
        <f>SUM(L21:N21)</f>
        <v>9.4</v>
      </c>
      <c r="P21" s="92">
        <v>44531</v>
      </c>
    </row>
    <row r="22" spans="1:221" x14ac:dyDescent="0.25">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5">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5">
      <c r="A24" s="144" t="s">
        <v>82</v>
      </c>
      <c r="B24" s="144"/>
      <c r="C24" s="144"/>
      <c r="D24" s="170"/>
      <c r="E24" s="170"/>
      <c r="F24" s="144"/>
      <c r="G24" s="144"/>
      <c r="H24" s="144"/>
      <c r="I24" s="144"/>
      <c r="J24" s="144"/>
      <c r="K24" s="172"/>
      <c r="L24" s="171"/>
      <c r="M24" s="171"/>
      <c r="N24" s="171">
        <f>SUM(N21:N23)</f>
        <v>9.4</v>
      </c>
      <c r="O24" s="171">
        <f>SUM(O21:O23)</f>
        <v>9.4</v>
      </c>
    </row>
    <row r="25" spans="1:221" x14ac:dyDescent="0.25">
      <c r="A25" s="192"/>
      <c r="B25" s="192"/>
      <c r="C25" s="193"/>
      <c r="D25" s="193"/>
      <c r="E25" s="193"/>
      <c r="F25" s="193"/>
      <c r="G25" s="194"/>
      <c r="H25" s="194"/>
      <c r="I25" s="194"/>
      <c r="J25" s="194"/>
      <c r="K25" s="192"/>
      <c r="L25" s="192"/>
      <c r="M25" s="192"/>
      <c r="N25" s="192"/>
      <c r="O25" s="192"/>
      <c r="P25" s="192"/>
    </row>
    <row r="26" spans="1:221" x14ac:dyDescent="0.25">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84</v>
      </c>
      <c r="B28" s="110"/>
      <c r="C28" s="110"/>
      <c r="D28" s="111">
        <f>IF($C$15&lt;0,0,IF($C$15&gt;833000,833000,$C$15))</f>
        <v>0</v>
      </c>
      <c r="E28" s="97" t="s">
        <v>19</v>
      </c>
      <c r="F28" s="84" t="s">
        <v>80</v>
      </c>
      <c r="G28" s="100"/>
      <c r="H28" s="100"/>
      <c r="I28" s="100">
        <f>'Rider Rates'!$B$4</f>
        <v>4.6278999999999999E-3</v>
      </c>
      <c r="J28" s="100">
        <f t="shared" ref="J28:J43" si="0">SUM(G28:I28)</f>
        <v>4.6278999999999999E-3</v>
      </c>
      <c r="K28" s="94" t="s">
        <v>85</v>
      </c>
      <c r="L28" s="89"/>
      <c r="M28" s="89"/>
      <c r="N28" s="89">
        <f t="shared" ref="N28:N33" si="1">ROUND(D28*I28,2)</f>
        <v>0</v>
      </c>
      <c r="O28" s="89">
        <f t="shared" ref="O28:O43" si="2">SUM(L28:N28)</f>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45657</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2" t="s">
        <v>96</v>
      </c>
      <c r="B35" s="72"/>
      <c r="C35" s="72"/>
      <c r="D35" s="111">
        <f>IF($C$15&lt;0,0,IF($C$15&gt;833000,833000,$C$15))</f>
        <v>0</v>
      </c>
      <c r="E35" s="97" t="s">
        <v>19</v>
      </c>
      <c r="F35" s="84" t="s">
        <v>80</v>
      </c>
      <c r="G35" s="100"/>
      <c r="H35" s="100"/>
      <c r="I35" s="100">
        <f>'Rider Rates'!D53</f>
        <v>1.8006999999999999E-3</v>
      </c>
      <c r="J35" s="100">
        <f>SUM(G35:I35)</f>
        <v>1.8006999999999999E-3</v>
      </c>
      <c r="K35" s="94" t="s">
        <v>85</v>
      </c>
      <c r="L35" s="89"/>
      <c r="M35" s="89"/>
      <c r="N35" s="89">
        <f>D35*J35</f>
        <v>0</v>
      </c>
      <c r="O35" s="89">
        <f t="shared" si="2"/>
        <v>0</v>
      </c>
      <c r="P35" s="92">
        <f>'Rider Rates'!E53</f>
        <v>45658</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97</v>
      </c>
      <c r="B36" s="72"/>
      <c r="C36" s="72"/>
      <c r="D36" s="111">
        <f>IF($C$15&lt;0,0,$C$15)</f>
        <v>0</v>
      </c>
      <c r="E36" s="97" t="s">
        <v>19</v>
      </c>
      <c r="F36" s="84" t="s">
        <v>80</v>
      </c>
      <c r="G36" s="100"/>
      <c r="H36" s="100">
        <f>'Rider Rates'!$B$58</f>
        <v>1.9706999999999999E-2</v>
      </c>
      <c r="I36" s="100"/>
      <c r="J36" s="100">
        <f>SUM(G36:I36)</f>
        <v>1.9706999999999999E-2</v>
      </c>
      <c r="K36" s="94" t="s">
        <v>85</v>
      </c>
      <c r="L36" s="89"/>
      <c r="M36" s="89">
        <f>ROUND(D36*H36,2)</f>
        <v>0</v>
      </c>
      <c r="N36" s="116"/>
      <c r="O36" s="89">
        <f t="shared" si="2"/>
        <v>0</v>
      </c>
      <c r="P36" s="92">
        <f>'Rider Rates'!$D$58</f>
        <v>45747</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100</v>
      </c>
      <c r="B39" s="72"/>
      <c r="C39" s="72"/>
      <c r="D39" s="113">
        <f>$N$24</f>
        <v>9.4</v>
      </c>
      <c r="E39" s="97" t="s">
        <v>92</v>
      </c>
      <c r="F39" s="84" t="s">
        <v>80</v>
      </c>
      <c r="G39" s="117"/>
      <c r="H39" s="118"/>
      <c r="I39" s="119">
        <f>'Rider Rates'!$B$87</f>
        <v>1.9512100000000001E-2</v>
      </c>
      <c r="J39" s="119">
        <f t="shared" si="0"/>
        <v>1.9512100000000001E-2</v>
      </c>
      <c r="K39" s="94"/>
      <c r="L39" s="89"/>
      <c r="M39" s="89"/>
      <c r="N39" s="89">
        <f>ROUND(D39*I39,2)</f>
        <v>0.18</v>
      </c>
      <c r="O39" s="89">
        <f t="shared" si="2"/>
        <v>0.18</v>
      </c>
      <c r="P39" s="92">
        <f>'Rider Rates'!$D$87</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101</v>
      </c>
      <c r="B40" s="72"/>
      <c r="C40" s="72"/>
      <c r="D40" s="113">
        <f>$N$24</f>
        <v>9.4</v>
      </c>
      <c r="E40" s="97" t="s">
        <v>92</v>
      </c>
      <c r="F40" s="84" t="s">
        <v>80</v>
      </c>
      <c r="G40" s="120"/>
      <c r="H40" s="85"/>
      <c r="I40" s="119">
        <f>'Rider Rates'!$B$89</f>
        <v>6.6985699999999995E-2</v>
      </c>
      <c r="J40" s="119">
        <f t="shared" si="0"/>
        <v>6.6985699999999995E-2</v>
      </c>
      <c r="K40" s="94"/>
      <c r="L40" s="89"/>
      <c r="M40" s="89"/>
      <c r="N40" s="89">
        <f>ROUND(D40*I40,2)</f>
        <v>0.63</v>
      </c>
      <c r="O40" s="89">
        <f t="shared" si="2"/>
        <v>0.63</v>
      </c>
      <c r="P40" s="92">
        <f>'Rider Rates'!$D$89</f>
        <v>45167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102</v>
      </c>
      <c r="B41" s="72"/>
      <c r="C41" s="72"/>
      <c r="D41" s="113"/>
      <c r="E41" s="97" t="s">
        <v>55</v>
      </c>
      <c r="F41" s="84"/>
      <c r="G41" s="120"/>
      <c r="H41" s="85"/>
      <c r="I41" s="121">
        <f>'Rider Rates'!$B$93</f>
        <v>18.72</v>
      </c>
      <c r="J41" s="121">
        <f t="shared" si="0"/>
        <v>18.72</v>
      </c>
      <c r="K41" s="94"/>
      <c r="L41" s="89"/>
      <c r="M41" s="89"/>
      <c r="N41" s="89">
        <f>I41</f>
        <v>18.72</v>
      </c>
      <c r="O41" s="89">
        <f t="shared" si="2"/>
        <v>18.72</v>
      </c>
      <c r="P41" s="92">
        <f>'Rider Rates'!$D$93</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104</v>
      </c>
      <c r="B42" s="72"/>
      <c r="C42" s="72"/>
      <c r="D42" s="113">
        <f>$N$24</f>
        <v>9.4</v>
      </c>
      <c r="E42" s="97" t="s">
        <v>92</v>
      </c>
      <c r="F42" s="84" t="s">
        <v>80</v>
      </c>
      <c r="G42" s="120"/>
      <c r="H42" s="85"/>
      <c r="I42" s="119">
        <f>'Rider Rates'!$B$107</f>
        <v>0.24140039999999999</v>
      </c>
      <c r="J42" s="119">
        <f t="shared" si="0"/>
        <v>0.24140039999999999</v>
      </c>
      <c r="K42" s="94"/>
      <c r="L42" s="89"/>
      <c r="M42" s="89"/>
      <c r="N42" s="89">
        <f>ROUND(D42*I42,2)</f>
        <v>2.27</v>
      </c>
      <c r="O42" s="89">
        <f t="shared" si="2"/>
        <v>2.27</v>
      </c>
      <c r="P42" s="92">
        <f>'Rider Rates'!$D$107</f>
        <v>45716</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105</v>
      </c>
      <c r="B43" s="72"/>
      <c r="C43" s="72"/>
      <c r="D43" s="113"/>
      <c r="E43" s="97" t="s">
        <v>55</v>
      </c>
      <c r="F43" s="84"/>
      <c r="G43" s="120"/>
      <c r="H43" s="85"/>
      <c r="I43" s="123">
        <f>'Rider Rates'!B123</f>
        <v>4.84</v>
      </c>
      <c r="J43" s="121">
        <f t="shared" si="0"/>
        <v>4.84</v>
      </c>
      <c r="K43" s="94"/>
      <c r="L43" s="89"/>
      <c r="M43" s="89"/>
      <c r="N43" s="125">
        <f>I43</f>
        <v>4.84</v>
      </c>
      <c r="O43" s="89">
        <f t="shared" si="2"/>
        <v>4.84</v>
      </c>
      <c r="P43" s="92">
        <f>'Rider Rates'!D123</f>
        <v>45593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2" t="s">
        <v>166</v>
      </c>
      <c r="B45" s="72"/>
      <c r="C45" s="72"/>
      <c r="D45" s="111">
        <f>IF(C15&lt;0,0,IF(C15&gt;833000,833000,C15))</f>
        <v>0</v>
      </c>
      <c r="E45" s="97" t="s">
        <v>19</v>
      </c>
      <c r="F45" s="84" t="s">
        <v>80</v>
      </c>
      <c r="G45" s="195"/>
      <c r="H45" s="195"/>
      <c r="I45" s="195">
        <f>'Rider Rates'!B127</f>
        <v>2.9050000000000001E-4</v>
      </c>
      <c r="J45" s="195">
        <f>SUM(G45:I45)</f>
        <v>2.9050000000000001E-4</v>
      </c>
      <c r="K45" s="94" t="s">
        <v>85</v>
      </c>
      <c r="L45" s="196"/>
      <c r="M45" s="196"/>
      <c r="N45" s="196">
        <f>IF(D45*J45&gt;'Rider Rates'!$C$127,'Rider Rates'!$C$127,D45*J45)</f>
        <v>0</v>
      </c>
      <c r="O45" s="196">
        <f>SUM(L45:N45)</f>
        <v>0</v>
      </c>
      <c r="P45" s="129">
        <f>'Rider Rates'!$E$127</f>
        <v>45658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45658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130" t="s">
        <v>112</v>
      </c>
      <c r="B50" s="69"/>
      <c r="C50" s="69"/>
      <c r="D50" s="131"/>
      <c r="E50" s="132"/>
      <c r="F50" s="133"/>
      <c r="G50" s="133"/>
      <c r="H50" s="133"/>
      <c r="I50" s="133"/>
      <c r="J50" s="133"/>
      <c r="K50" s="134"/>
      <c r="L50" s="105">
        <f>SUM(L28:L49)</f>
        <v>0</v>
      </c>
      <c r="M50" s="105">
        <f>SUM(M28:M49)</f>
        <v>0</v>
      </c>
      <c r="N50" s="105">
        <f>SUM(N28:N49)</f>
        <v>26.639999999999997</v>
      </c>
      <c r="O50" s="105">
        <f>SUM(O28:O49)</f>
        <v>26.639999999999997</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138" t="s">
        <v>113</v>
      </c>
      <c r="B52" s="106"/>
      <c r="C52" s="106"/>
      <c r="D52" s="106"/>
      <c r="E52" s="106"/>
      <c r="F52" s="106"/>
      <c r="G52" s="106"/>
      <c r="H52" s="106"/>
      <c r="I52" s="106"/>
      <c r="J52" s="106"/>
      <c r="K52" s="106"/>
      <c r="L52" s="139">
        <f>L24+L50</f>
        <v>0</v>
      </c>
      <c r="M52" s="139">
        <f>M24+M50</f>
        <v>0</v>
      </c>
      <c r="N52" s="139">
        <f>N24+N50</f>
        <v>36.04</v>
      </c>
      <c r="O52" s="140">
        <f>O24+O50</f>
        <v>36.04</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102" t="s">
        <v>114</v>
      </c>
      <c r="B55" s="72"/>
      <c r="C55" s="72"/>
      <c r="D55" s="72"/>
      <c r="E55" s="72"/>
      <c r="F55" s="72"/>
      <c r="G55" s="72"/>
      <c r="H55" s="72"/>
      <c r="I55" s="72"/>
      <c r="J55" s="72"/>
      <c r="K55" s="72"/>
      <c r="L55" s="72"/>
      <c r="M55" s="72"/>
      <c r="N55" s="72"/>
      <c r="O55" s="95">
        <f>O21+O50</f>
        <v>36.04</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69" t="s">
        <v>115</v>
      </c>
      <c r="B57" s="72"/>
      <c r="C57" s="72"/>
      <c r="D57" s="72"/>
      <c r="E57" s="72"/>
      <c r="F57" s="72"/>
      <c r="G57" s="72"/>
      <c r="H57" s="72"/>
      <c r="I57" s="72"/>
      <c r="J57" s="72"/>
      <c r="K57" s="72"/>
      <c r="L57" s="72"/>
      <c r="M57" s="72"/>
      <c r="N57" s="72"/>
      <c r="O57" s="141">
        <f>IF($D$17&lt;0,O52,IF(O52&gt;O55,O52,O55))</f>
        <v>36.04</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5">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5">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5">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45720</xdr:rowOff>
                  </from>
                  <to>
                    <xdr:col>15</xdr:col>
                    <xdr:colOff>541020</xdr:colOff>
                    <xdr:row>68</xdr:row>
                    <xdr:rowOff>106680</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topLeftCell="A23" zoomScale="80" zoomScaleNormal="80" workbookViewId="0">
      <selection activeCell="D39" sqref="D39"/>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453" t="s">
        <v>50</v>
      </c>
      <c r="B1" s="453"/>
      <c r="C1" s="453"/>
      <c r="D1" s="453"/>
      <c r="E1" s="453"/>
      <c r="F1" s="453"/>
      <c r="G1" s="453"/>
      <c r="H1" s="453"/>
      <c r="I1" s="453"/>
      <c r="J1" s="453"/>
      <c r="K1" s="453"/>
      <c r="L1" s="453"/>
      <c r="M1" s="453"/>
      <c r="N1" s="453"/>
      <c r="O1" s="453"/>
      <c r="P1" s="453"/>
    </row>
    <row r="2" spans="1:30" ht="21" x14ac:dyDescent="0.4">
      <c r="A2" s="437" t="s">
        <v>138</v>
      </c>
      <c r="B2" s="437"/>
      <c r="C2" s="437"/>
      <c r="D2" s="437"/>
      <c r="E2" s="437"/>
      <c r="F2" s="437"/>
      <c r="G2" s="437"/>
      <c r="H2" s="437"/>
      <c r="I2" s="437"/>
      <c r="J2" s="437"/>
      <c r="K2" s="437"/>
      <c r="L2" s="437"/>
      <c r="M2" s="437"/>
      <c r="N2" s="437"/>
      <c r="O2" s="437"/>
      <c r="P2" s="437"/>
    </row>
    <row r="3" spans="1:30" ht="17.399999999999999" x14ac:dyDescent="0.3">
      <c r="A3" s="454" t="s">
        <v>163</v>
      </c>
      <c r="B3" s="454"/>
      <c r="C3" s="454"/>
      <c r="D3" s="454"/>
      <c r="E3" s="454"/>
      <c r="F3" s="454"/>
      <c r="G3" s="454"/>
      <c r="H3" s="454"/>
      <c r="I3" s="454"/>
      <c r="J3" s="454"/>
      <c r="K3" s="454"/>
      <c r="L3" s="454"/>
      <c r="M3" s="454"/>
      <c r="N3" s="454"/>
      <c r="O3" s="454"/>
      <c r="P3" s="454"/>
    </row>
    <row r="4" spans="1:30"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30" ht="15" x14ac:dyDescent="0.25">
      <c r="A5" s="55"/>
      <c r="B5" s="55"/>
      <c r="C5" s="55"/>
      <c r="D5" s="55"/>
      <c r="E5" s="55"/>
      <c r="F5" s="55"/>
      <c r="G5" s="55"/>
      <c r="H5" s="55"/>
      <c r="I5" s="55"/>
      <c r="J5" s="55"/>
      <c r="K5" s="55"/>
    </row>
    <row r="6" spans="1:30" x14ac:dyDescent="0.25">
      <c r="A6" s="56">
        <f ca="1">TODAY()</f>
        <v>45744</v>
      </c>
      <c r="B6" s="76" t="s">
        <v>168</v>
      </c>
      <c r="C6" s="56"/>
      <c r="D6" s="56"/>
      <c r="E6" s="56"/>
      <c r="F6" s="56"/>
      <c r="G6" s="56"/>
      <c r="H6" s="56"/>
      <c r="I6" s="56"/>
    </row>
    <row r="7" spans="1:30" ht="24.6" x14ac:dyDescent="0.4">
      <c r="A7" s="455"/>
      <c r="B7" s="455"/>
      <c r="C7" s="455"/>
      <c r="D7" s="455"/>
      <c r="E7" s="455"/>
      <c r="F7" s="455"/>
      <c r="G7" s="455"/>
      <c r="H7" s="455"/>
      <c r="I7" s="455"/>
      <c r="J7" s="455"/>
      <c r="K7" s="455"/>
      <c r="L7" s="455"/>
      <c r="M7" s="455"/>
      <c r="N7" s="455"/>
      <c r="O7" s="455"/>
      <c r="P7" s="455"/>
    </row>
    <row r="9" spans="1:30" ht="15" x14ac:dyDescent="0.25">
      <c r="A9" s="57" t="s">
        <v>5</v>
      </c>
      <c r="B9" s="58"/>
      <c r="C9" s="59">
        <f>'Customer Info'!B7</f>
        <v>0</v>
      </c>
      <c r="I9" s="60"/>
    </row>
    <row r="10" spans="1:30" ht="15" x14ac:dyDescent="0.25">
      <c r="A10" s="61" t="s">
        <v>53</v>
      </c>
      <c r="B10" s="58"/>
      <c r="C10" s="59">
        <f>'Customer Info'!B8</f>
        <v>0</v>
      </c>
    </row>
    <row r="11" spans="1:30" x14ac:dyDescent="0.25">
      <c r="A11" s="57" t="s">
        <v>121</v>
      </c>
      <c r="B11" s="62">
        <f>'Customer Info'!B9</f>
        <v>4</v>
      </c>
      <c r="C11" s="63" t="str">
        <f>LOOKUP(B11,R11:AD11,R12:AD12)</f>
        <v>April</v>
      </c>
      <c r="D11" s="64">
        <f>'Customer Info'!C9</f>
        <v>2025</v>
      </c>
      <c r="S11">
        <v>1</v>
      </c>
      <c r="T11">
        <v>2</v>
      </c>
      <c r="U11">
        <v>3</v>
      </c>
      <c r="V11">
        <v>4</v>
      </c>
      <c r="W11">
        <v>5</v>
      </c>
      <c r="X11">
        <v>6</v>
      </c>
      <c r="Y11">
        <v>7</v>
      </c>
      <c r="Z11">
        <v>8</v>
      </c>
      <c r="AA11">
        <v>9</v>
      </c>
      <c r="AB11">
        <v>10</v>
      </c>
      <c r="AC11">
        <v>11</v>
      </c>
      <c r="AD11">
        <v>12</v>
      </c>
    </row>
    <row r="12" spans="1:30" x14ac:dyDescent="0.25">
      <c r="A12" s="448"/>
      <c r="B12" s="448"/>
      <c r="C12" s="448"/>
      <c r="D12" s="448"/>
      <c r="E12" s="448"/>
      <c r="F12" s="448"/>
      <c r="G12" s="448"/>
      <c r="H12" s="448"/>
      <c r="I12" s="448"/>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5">
      <c r="A13" s="162" t="s">
        <v>68</v>
      </c>
      <c r="B13" s="163"/>
      <c r="C13" s="163"/>
      <c r="D13" s="163"/>
      <c r="E13" s="163"/>
      <c r="F13" s="163"/>
      <c r="G13" s="163"/>
      <c r="H13" s="163"/>
      <c r="I13" s="163"/>
      <c r="R13" s="44" t="s">
        <v>142</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R14" s="72"/>
      <c r="S14" s="77"/>
      <c r="T14" s="77"/>
      <c r="U14" s="77"/>
      <c r="V14" s="77"/>
      <c r="W14" s="77"/>
      <c r="X14" s="77"/>
      <c r="Y14" s="77"/>
      <c r="Z14" s="77"/>
      <c r="AA14" s="77"/>
      <c r="AB14" s="77"/>
      <c r="AC14" s="77"/>
      <c r="AD14" s="77"/>
    </row>
    <row r="15" spans="1:30" x14ac:dyDescent="0.25">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5">
      <c r="A16" s="158" t="s">
        <v>169</v>
      </c>
      <c r="B16" s="158"/>
      <c r="C16" s="159">
        <f>'Customer Info'!B22</f>
        <v>0</v>
      </c>
      <c r="D16" s="158" t="s">
        <v>19</v>
      </c>
      <c r="E16" s="158"/>
      <c r="F16" s="160"/>
      <c r="G16" s="57" t="s">
        <v>2</v>
      </c>
      <c r="H16" s="158"/>
    </row>
    <row r="17" spans="1:221" x14ac:dyDescent="0.25">
      <c r="A17" s="158" t="s">
        <v>170</v>
      </c>
      <c r="B17" s="158"/>
      <c r="C17" s="159">
        <f>'Customer Info'!B23</f>
        <v>0</v>
      </c>
      <c r="D17" s="198" t="s">
        <v>19</v>
      </c>
      <c r="E17" s="160"/>
      <c r="F17" s="160"/>
      <c r="G17" s="57" t="s">
        <v>2</v>
      </c>
      <c r="H17" s="158"/>
      <c r="I17" s="188" t="s">
        <v>2</v>
      </c>
    </row>
    <row r="19" spans="1:221" x14ac:dyDescent="0.25">
      <c r="A19" s="162" t="s">
        <v>70</v>
      </c>
      <c r="B19" s="163"/>
      <c r="C19" s="163"/>
      <c r="D19" s="163"/>
      <c r="E19" s="163"/>
      <c r="F19" s="163"/>
      <c r="G19" s="449" t="s">
        <v>71</v>
      </c>
      <c r="H19" s="450"/>
      <c r="I19" s="450"/>
      <c r="J19" s="451"/>
      <c r="K19" s="163"/>
      <c r="L19" s="452" t="s">
        <v>72</v>
      </c>
      <c r="M19" s="452"/>
      <c r="N19" s="452"/>
      <c r="O19" s="452"/>
    </row>
    <row r="20" spans="1:221" x14ac:dyDescent="0.25">
      <c r="G20" s="164" t="s">
        <v>73</v>
      </c>
      <c r="H20" s="164" t="s">
        <v>74</v>
      </c>
      <c r="I20" s="164" t="s">
        <v>75</v>
      </c>
      <c r="J20" s="118" t="s">
        <v>76</v>
      </c>
      <c r="L20" s="165" t="s">
        <v>73</v>
      </c>
      <c r="M20" s="165" t="s">
        <v>74</v>
      </c>
      <c r="N20" s="165" t="s">
        <v>75</v>
      </c>
      <c r="O20" s="165" t="s">
        <v>76</v>
      </c>
      <c r="P20" s="166" t="s">
        <v>77</v>
      </c>
    </row>
    <row r="21" spans="1:221" x14ac:dyDescent="0.25">
      <c r="A21" t="s">
        <v>78</v>
      </c>
      <c r="G21" s="189"/>
      <c r="H21" s="189"/>
      <c r="I21" s="189">
        <v>9.4</v>
      </c>
      <c r="J21" s="189">
        <f>SUM(G21:I21)</f>
        <v>9.4</v>
      </c>
      <c r="L21" s="190"/>
      <c r="M21" s="190"/>
      <c r="N21" s="190">
        <f>I21</f>
        <v>9.4</v>
      </c>
      <c r="O21" s="128">
        <f>SUM(L21:N21)</f>
        <v>9.4</v>
      </c>
      <c r="P21" s="92">
        <v>44531</v>
      </c>
    </row>
    <row r="22" spans="1:221" x14ac:dyDescent="0.25">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5">
      <c r="A23" s="144" t="s">
        <v>82</v>
      </c>
      <c r="B23" s="144"/>
      <c r="C23" s="144"/>
      <c r="D23" s="170"/>
      <c r="E23" s="170"/>
      <c r="F23" s="144"/>
      <c r="G23" s="144"/>
      <c r="H23" s="144"/>
      <c r="I23" s="144"/>
      <c r="J23" s="144"/>
      <c r="K23" s="172"/>
      <c r="L23" s="171"/>
      <c r="M23" s="171"/>
      <c r="N23" s="171">
        <f>SUM(N21:N22)</f>
        <v>9.4</v>
      </c>
      <c r="O23" s="171">
        <f>SUM(O21:O22)</f>
        <v>9.4</v>
      </c>
    </row>
    <row r="24" spans="1:221" x14ac:dyDescent="0.25">
      <c r="A24" s="192"/>
      <c r="B24" s="192"/>
      <c r="C24" s="193"/>
      <c r="D24" s="193"/>
      <c r="E24" s="193"/>
      <c r="F24" s="193"/>
      <c r="G24" s="194"/>
      <c r="H24" s="194"/>
      <c r="I24" s="194"/>
      <c r="J24" s="194"/>
      <c r="K24" s="192"/>
      <c r="L24" s="192"/>
      <c r="M24" s="192"/>
      <c r="N24" s="192"/>
      <c r="O24" s="192"/>
      <c r="P24" s="192"/>
    </row>
    <row r="25" spans="1:221" x14ac:dyDescent="0.25">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45444</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45444</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45444</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45747</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2" t="s">
        <v>96</v>
      </c>
      <c r="B38" s="72"/>
      <c r="C38" s="72"/>
      <c r="D38" s="111">
        <f>IF($C$15&lt;0,0,IF($C$15&gt;833000,833000,$C$15))</f>
        <v>0</v>
      </c>
      <c r="E38" s="97" t="s">
        <v>19</v>
      </c>
      <c r="F38" s="84" t="s">
        <v>80</v>
      </c>
      <c r="G38" s="100"/>
      <c r="H38" s="100"/>
      <c r="I38" s="100">
        <f>'Rider Rates'!D53</f>
        <v>1.8006999999999999E-3</v>
      </c>
      <c r="J38" s="100">
        <f>SUM(G38:I38)</f>
        <v>1.8006999999999999E-3</v>
      </c>
      <c r="K38" s="94" t="s">
        <v>85</v>
      </c>
      <c r="L38" s="89"/>
      <c r="M38" s="89"/>
      <c r="N38" s="89">
        <f>D38*J38</f>
        <v>0</v>
      </c>
      <c r="O38" s="89">
        <f t="shared" si="2"/>
        <v>0</v>
      </c>
      <c r="P38" s="92">
        <f>'Rider Rates'!E53</f>
        <v>45658</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102</v>
      </c>
      <c r="B44" s="72"/>
      <c r="C44" s="72"/>
      <c r="D44" s="113"/>
      <c r="E44" s="97" t="s">
        <v>55</v>
      </c>
      <c r="F44" s="84"/>
      <c r="G44" s="120"/>
      <c r="H44" s="85"/>
      <c r="I44" s="121">
        <f>'Rider Rates'!$B$93</f>
        <v>18.72</v>
      </c>
      <c r="J44" s="121">
        <f t="shared" si="0"/>
        <v>18.72</v>
      </c>
      <c r="K44" s="94"/>
      <c r="L44" s="89"/>
      <c r="M44" s="89"/>
      <c r="N44" s="89">
        <f>I44</f>
        <v>18.72</v>
      </c>
      <c r="O44" s="89">
        <f t="shared" si="2"/>
        <v>18.72</v>
      </c>
      <c r="P44" s="92">
        <f>'Rider Rates'!$D$93</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104</v>
      </c>
      <c r="B46" s="72"/>
      <c r="C46" s="72"/>
      <c r="D46" s="113">
        <f>$N$23</f>
        <v>9.4</v>
      </c>
      <c r="E46" s="97" t="s">
        <v>92</v>
      </c>
      <c r="F46" s="84" t="s">
        <v>80</v>
      </c>
      <c r="G46" s="120"/>
      <c r="H46" s="85"/>
      <c r="I46" s="119">
        <f>'Rider Rates'!$B$107</f>
        <v>0.24140039999999999</v>
      </c>
      <c r="J46" s="119">
        <f t="shared" si="0"/>
        <v>0.24140039999999999</v>
      </c>
      <c r="K46" s="94"/>
      <c r="L46" s="89"/>
      <c r="M46" s="89"/>
      <c r="N46" s="89">
        <f>ROUND(D46*I46,2)</f>
        <v>2.27</v>
      </c>
      <c r="O46" s="89">
        <f t="shared" si="2"/>
        <v>2.27</v>
      </c>
      <c r="P46" s="92">
        <f>'Rider Rates'!$D$107</f>
        <v>45716</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130" t="s">
        <v>112</v>
      </c>
      <c r="B55" s="69"/>
      <c r="C55" s="69"/>
      <c r="D55" s="131"/>
      <c r="E55" s="132"/>
      <c r="F55" s="133"/>
      <c r="G55" s="133"/>
      <c r="H55" s="133"/>
      <c r="I55" s="133"/>
      <c r="J55" s="133"/>
      <c r="K55" s="134"/>
      <c r="L55" s="105">
        <f>SUM(L27:L54)</f>
        <v>0</v>
      </c>
      <c r="M55" s="105">
        <f>SUM(M27:M54)</f>
        <v>0</v>
      </c>
      <c r="N55" s="105">
        <f>SUM(N27:N54)</f>
        <v>26.639999999999997</v>
      </c>
      <c r="O55" s="105">
        <f>SUM(O27:O54)</f>
        <v>26.639999999999997</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138" t="s">
        <v>113</v>
      </c>
      <c r="B57" s="106"/>
      <c r="C57" s="106"/>
      <c r="D57" s="106"/>
      <c r="E57" s="106"/>
      <c r="F57" s="106"/>
      <c r="G57" s="106"/>
      <c r="H57" s="106"/>
      <c r="I57" s="106"/>
      <c r="J57" s="106"/>
      <c r="K57" s="106"/>
      <c r="L57" s="139">
        <f>L23+L55</f>
        <v>0</v>
      </c>
      <c r="M57" s="139">
        <f>M23+M55</f>
        <v>0</v>
      </c>
      <c r="N57" s="139">
        <f>N23+N55</f>
        <v>36.04</v>
      </c>
      <c r="O57" s="140">
        <f>O23+O55</f>
        <v>36.04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102" t="s">
        <v>114</v>
      </c>
      <c r="B60" s="72"/>
      <c r="C60" s="72"/>
      <c r="D60" s="72"/>
      <c r="E60" s="72"/>
      <c r="F60" s="72"/>
      <c r="G60" s="72"/>
      <c r="H60" s="72"/>
      <c r="I60" s="72"/>
      <c r="J60" s="72"/>
      <c r="K60" s="72"/>
      <c r="L60" s="72"/>
      <c r="M60" s="72"/>
      <c r="N60" s="72"/>
      <c r="O60" s="95">
        <f>O21+O55</f>
        <v>36.04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5">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5">
      <c r="A62" s="69" t="s">
        <v>115</v>
      </c>
      <c r="B62" s="72"/>
      <c r="C62" s="72"/>
      <c r="D62" s="72"/>
      <c r="E62" s="72"/>
      <c r="F62" s="72"/>
      <c r="G62" s="72"/>
      <c r="H62" s="72"/>
      <c r="I62" s="72"/>
      <c r="J62" s="72"/>
      <c r="K62" s="72"/>
      <c r="L62" s="72"/>
      <c r="M62" s="72"/>
      <c r="N62" s="72"/>
      <c r="O62" s="141">
        <f>IF($D$17&lt;0,O57,IF(O57&gt;O60,O57,O60))</f>
        <v>36.04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5">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5">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5">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45720</xdr:rowOff>
                  </from>
                  <to>
                    <xdr:col>15</xdr:col>
                    <xdr:colOff>541020</xdr:colOff>
                    <xdr:row>73</xdr:row>
                    <xdr:rowOff>106680</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topLeftCell="A18" zoomScale="80" zoomScaleNormal="80" workbookViewId="0">
      <selection activeCell="D42" sqref="D4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453" t="s">
        <v>50</v>
      </c>
      <c r="B1" s="453"/>
      <c r="C1" s="453"/>
      <c r="D1" s="453"/>
      <c r="E1" s="453"/>
      <c r="F1" s="453"/>
      <c r="G1" s="453"/>
      <c r="H1" s="453"/>
      <c r="I1" s="453"/>
      <c r="J1" s="453"/>
      <c r="K1" s="453"/>
      <c r="L1" s="453"/>
      <c r="M1" s="453"/>
      <c r="N1" s="453"/>
      <c r="O1" s="453"/>
      <c r="P1" s="453"/>
    </row>
    <row r="2" spans="1:256" ht="21" x14ac:dyDescent="0.4">
      <c r="A2" s="437" t="s">
        <v>138</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c r="DS2" s="437"/>
      <c r="DT2" s="437"/>
      <c r="DU2" s="437"/>
      <c r="DV2" s="437"/>
      <c r="DW2" s="437"/>
      <c r="DX2" s="437"/>
      <c r="DY2" s="437"/>
      <c r="DZ2" s="437"/>
      <c r="EA2" s="437"/>
      <c r="EB2" s="437"/>
      <c r="EC2" s="437"/>
      <c r="ED2" s="437"/>
      <c r="EE2" s="437"/>
      <c r="EF2" s="437"/>
      <c r="EG2" s="437"/>
      <c r="EH2" s="437"/>
      <c r="EI2" s="437"/>
      <c r="EJ2" s="437"/>
      <c r="EK2" s="437"/>
      <c r="EL2" s="437"/>
      <c r="EM2" s="437"/>
      <c r="EN2" s="437"/>
      <c r="EO2" s="437"/>
      <c r="EP2" s="437"/>
      <c r="EQ2" s="437"/>
      <c r="ER2" s="437"/>
      <c r="ES2" s="437"/>
      <c r="ET2" s="437"/>
      <c r="EU2" s="437"/>
      <c r="EV2" s="437"/>
      <c r="EW2" s="437"/>
      <c r="EX2" s="437"/>
      <c r="EY2" s="437"/>
      <c r="EZ2" s="437"/>
      <c r="FA2" s="437"/>
      <c r="FB2" s="437"/>
      <c r="FC2" s="437"/>
      <c r="FD2" s="437"/>
      <c r="FE2" s="437"/>
      <c r="FF2" s="437"/>
      <c r="FG2" s="437"/>
      <c r="FH2" s="437"/>
      <c r="FI2" s="437"/>
      <c r="FJ2" s="437"/>
      <c r="FK2" s="437"/>
      <c r="FL2" s="437"/>
      <c r="FM2" s="437"/>
      <c r="FN2" s="437"/>
      <c r="FO2" s="437"/>
      <c r="FP2" s="437"/>
      <c r="FQ2" s="437"/>
      <c r="FR2" s="437"/>
      <c r="FS2" s="437"/>
      <c r="FT2" s="437"/>
      <c r="FU2" s="437"/>
      <c r="FV2" s="437"/>
      <c r="FW2" s="437"/>
      <c r="FX2" s="437"/>
      <c r="FY2" s="437"/>
      <c r="FZ2" s="437"/>
      <c r="GA2" s="437"/>
      <c r="GB2" s="437"/>
      <c r="GC2" s="437"/>
      <c r="GD2" s="437"/>
      <c r="GE2" s="437"/>
      <c r="GF2" s="437"/>
      <c r="GG2" s="437"/>
      <c r="GH2" s="437"/>
      <c r="GI2" s="437"/>
      <c r="GJ2" s="437"/>
      <c r="GK2" s="437"/>
      <c r="GL2" s="437"/>
      <c r="GM2" s="437"/>
      <c r="GN2" s="437"/>
      <c r="GO2" s="437"/>
      <c r="GP2" s="437"/>
      <c r="GQ2" s="437"/>
      <c r="GR2" s="437"/>
      <c r="GS2" s="437"/>
      <c r="GT2" s="437"/>
      <c r="GU2" s="437"/>
      <c r="GV2" s="437"/>
      <c r="GW2" s="437"/>
      <c r="GX2" s="437"/>
      <c r="GY2" s="437"/>
      <c r="GZ2" s="437"/>
      <c r="HA2" s="437"/>
      <c r="HB2" s="437"/>
      <c r="HC2" s="437"/>
      <c r="HD2" s="437"/>
      <c r="HE2" s="437"/>
      <c r="HF2" s="437"/>
      <c r="HG2" s="437"/>
      <c r="HH2" s="437"/>
      <c r="HI2" s="437"/>
      <c r="HJ2" s="437"/>
      <c r="HK2" s="437"/>
      <c r="HL2" s="437"/>
      <c r="HM2" s="437"/>
      <c r="HN2" s="437"/>
      <c r="HO2" s="437"/>
      <c r="HP2" s="437"/>
      <c r="HQ2" s="437"/>
      <c r="HR2" s="437"/>
      <c r="HS2" s="437"/>
      <c r="HT2" s="437"/>
      <c r="HU2" s="437"/>
      <c r="HV2" s="437"/>
      <c r="HW2" s="437"/>
      <c r="HX2" s="437"/>
      <c r="HY2" s="437"/>
      <c r="HZ2" s="437"/>
      <c r="IA2" s="437"/>
      <c r="IB2" s="437"/>
      <c r="IC2" s="437"/>
      <c r="ID2" s="437"/>
      <c r="IE2" s="437"/>
      <c r="IF2" s="437"/>
      <c r="IG2" s="437"/>
      <c r="IH2" s="437"/>
      <c r="II2" s="437"/>
      <c r="IJ2" s="437"/>
      <c r="IK2" s="437"/>
      <c r="IL2" s="437"/>
      <c r="IM2" s="437"/>
      <c r="IN2" s="437"/>
      <c r="IO2" s="437"/>
      <c r="IP2" s="437"/>
      <c r="IQ2" s="437"/>
      <c r="IR2" s="437"/>
      <c r="IS2" s="437"/>
      <c r="IT2" s="437"/>
      <c r="IU2" s="437"/>
      <c r="IV2" s="437"/>
    </row>
    <row r="3" spans="1:256" ht="17.399999999999999" x14ac:dyDescent="0.3">
      <c r="A3" s="454" t="s">
        <v>227</v>
      </c>
      <c r="B3" s="454"/>
      <c r="C3" s="454"/>
      <c r="D3" s="454"/>
      <c r="E3" s="454"/>
      <c r="F3" s="454"/>
      <c r="G3" s="454"/>
      <c r="H3" s="454"/>
      <c r="I3" s="454"/>
      <c r="J3" s="454"/>
      <c r="K3" s="454"/>
      <c r="L3" s="454"/>
      <c r="M3" s="454"/>
      <c r="N3" s="454"/>
      <c r="O3" s="454"/>
      <c r="P3" s="454"/>
    </row>
    <row r="4" spans="1:256"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256" ht="15" x14ac:dyDescent="0.25">
      <c r="A5" s="55"/>
      <c r="B5" s="55"/>
      <c r="C5" s="55"/>
      <c r="D5" s="55"/>
      <c r="E5" s="55"/>
      <c r="F5" s="55"/>
      <c r="G5" s="55"/>
      <c r="H5" s="55"/>
      <c r="I5" s="55"/>
      <c r="J5" s="55"/>
      <c r="K5" s="55"/>
    </row>
    <row r="6" spans="1:256" x14ac:dyDescent="0.25">
      <c r="A6" s="56">
        <f ca="1">TODAY()</f>
        <v>45744</v>
      </c>
      <c r="B6" s="76" t="s">
        <v>228</v>
      </c>
      <c r="C6" s="56"/>
      <c r="D6" s="56"/>
      <c r="E6" s="56"/>
      <c r="F6" s="56"/>
      <c r="G6" s="56"/>
      <c r="H6" s="56"/>
      <c r="I6" s="56"/>
    </row>
    <row r="7" spans="1:256" ht="24.6" x14ac:dyDescent="0.4">
      <c r="A7" s="455"/>
      <c r="B7" s="455"/>
      <c r="C7" s="455"/>
      <c r="D7" s="455"/>
      <c r="E7" s="455"/>
      <c r="F7" s="455"/>
      <c r="G7" s="455"/>
      <c r="H7" s="455"/>
      <c r="I7" s="455"/>
      <c r="J7" s="455"/>
      <c r="K7" s="455"/>
      <c r="L7" s="455"/>
      <c r="M7" s="455"/>
      <c r="N7" s="455"/>
      <c r="O7" s="455"/>
      <c r="P7" s="455"/>
    </row>
    <row r="8" spans="1:256" ht="15" x14ac:dyDescent="0.25">
      <c r="A8" s="57" t="s">
        <v>5</v>
      </c>
      <c r="B8" s="58"/>
      <c r="C8" s="59">
        <f>'Customer Info'!B7</f>
        <v>0</v>
      </c>
      <c r="I8" s="60"/>
    </row>
    <row r="9" spans="1:256" ht="15" x14ac:dyDescent="0.25">
      <c r="A9" s="61" t="s">
        <v>53</v>
      </c>
      <c r="B9" s="58"/>
      <c r="C9" s="59">
        <f>'Customer Info'!B8</f>
        <v>0</v>
      </c>
    </row>
    <row r="10" spans="1:256" x14ac:dyDescent="0.25">
      <c r="A10" s="57" t="s">
        <v>121</v>
      </c>
      <c r="B10" s="62">
        <f>'Customer Info'!B9</f>
        <v>4</v>
      </c>
      <c r="C10" s="63" t="str">
        <f>LOOKUP(B10,R10:AD10,R11:AD11)</f>
        <v>April</v>
      </c>
      <c r="D10" s="64">
        <f>'Customer Info'!C9</f>
        <v>2025</v>
      </c>
      <c r="S10">
        <v>1</v>
      </c>
      <c r="T10">
        <v>2</v>
      </c>
      <c r="U10">
        <v>3</v>
      </c>
      <c r="V10">
        <v>4</v>
      </c>
      <c r="W10">
        <v>5</v>
      </c>
      <c r="X10">
        <v>6</v>
      </c>
      <c r="Y10">
        <v>7</v>
      </c>
      <c r="Z10">
        <v>8</v>
      </c>
      <c r="AA10">
        <v>9</v>
      </c>
      <c r="AB10">
        <v>10</v>
      </c>
      <c r="AC10">
        <v>11</v>
      </c>
      <c r="AD10">
        <v>12</v>
      </c>
    </row>
    <row r="11" spans="1:256" ht="15" customHeight="1" x14ac:dyDescent="0.25">
      <c r="A11" s="448"/>
      <c r="B11" s="448"/>
      <c r="C11" s="448"/>
      <c r="D11" s="448"/>
      <c r="E11" s="448"/>
      <c r="F11" s="448"/>
      <c r="G11" s="448"/>
      <c r="H11" s="448"/>
      <c r="I11" s="44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5">
      <c r="A12" s="162" t="s">
        <v>68</v>
      </c>
      <c r="B12" s="163"/>
      <c r="C12" s="163"/>
      <c r="D12" s="163"/>
      <c r="E12" s="163"/>
      <c r="F12" s="163"/>
      <c r="G12" s="163"/>
      <c r="H12" s="163"/>
      <c r="I12" s="163"/>
      <c r="J12" s="163"/>
      <c r="K12" s="163"/>
      <c r="L12" s="163"/>
      <c r="M12" s="163"/>
      <c r="N12" s="163"/>
      <c r="O12" s="163"/>
      <c r="P12" s="163"/>
      <c r="R12" s="44" t="s">
        <v>142</v>
      </c>
      <c r="S12" s="205">
        <f>'Rider Rates'!$C$23</f>
        <v>7.0209999999999995E-2</v>
      </c>
      <c r="T12" s="205">
        <f>'Rider Rates'!$C$23</f>
        <v>7.0209999999999995E-2</v>
      </c>
      <c r="U12" s="205">
        <f>'Rider Rates'!$C$23</f>
        <v>7.0209999999999995E-2</v>
      </c>
      <c r="V12" s="205">
        <f>'Rider Rates'!$C$23</f>
        <v>7.0209999999999995E-2</v>
      </c>
      <c r="W12" s="205">
        <f>'Rider Rates'!$C$23</f>
        <v>7.0209999999999995E-2</v>
      </c>
      <c r="X12" s="205">
        <f>'Rider Rates'!$B$23</f>
        <v>7.0209999999999995E-2</v>
      </c>
      <c r="Y12" s="205">
        <f>'Rider Rates'!$B$23</f>
        <v>7.0209999999999995E-2</v>
      </c>
      <c r="Z12" s="205">
        <f>'Rider Rates'!$B$23</f>
        <v>7.0209999999999995E-2</v>
      </c>
      <c r="AA12" s="205">
        <f>'Rider Rates'!$B$23</f>
        <v>7.0209999999999995E-2</v>
      </c>
      <c r="AB12" s="205">
        <f>'Rider Rates'!$C$23</f>
        <v>7.0209999999999995E-2</v>
      </c>
      <c r="AC12" s="205">
        <f>'Rider Rates'!$C$23</f>
        <v>7.0209999999999995E-2</v>
      </c>
      <c r="AD12" s="205">
        <f>'Rider Rates'!$C$23</f>
        <v>7.0209999999999995E-2</v>
      </c>
    </row>
    <row r="13" spans="1:256" x14ac:dyDescent="0.25">
      <c r="C13" s="68" t="s">
        <v>181</v>
      </c>
      <c r="D13" s="68" t="s">
        <v>182</v>
      </c>
    </row>
    <row r="14" spans="1:256" x14ac:dyDescent="0.25">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5">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5">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5">
      <c r="A17" s="158" t="s">
        <v>203</v>
      </c>
      <c r="B17" s="158"/>
      <c r="C17" s="159">
        <f>'Customer Info'!$B$28</f>
        <v>0</v>
      </c>
      <c r="D17" s="159">
        <f>$C$17*$C$20</f>
        <v>0</v>
      </c>
      <c r="E17" s="158" t="s">
        <v>204</v>
      </c>
      <c r="F17" s="160"/>
      <c r="K17" s="158"/>
      <c r="L17" s="158"/>
      <c r="M17" s="158"/>
      <c r="N17" s="158"/>
    </row>
    <row r="18" spans="1:30" x14ac:dyDescent="0.25">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5">
      <c r="A19" s="158" t="s">
        <v>207</v>
      </c>
      <c r="B19" s="158"/>
      <c r="C19" s="159"/>
      <c r="D19" s="206">
        <f>MAX(100,ROUND(1.15*(MAX('Customer Info'!$B$19*'GS SEC OAD'!C20,'Customer Info'!$B$20*'GS SEC OAD'!C20)),1))</f>
        <v>100</v>
      </c>
      <c r="E19" s="158" t="s">
        <v>206</v>
      </c>
      <c r="F19" s="160"/>
      <c r="K19" s="158"/>
      <c r="L19" s="158"/>
      <c r="M19" s="158"/>
      <c r="N19" s="158"/>
    </row>
    <row r="20" spans="1:30" x14ac:dyDescent="0.25">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5">
      <c r="A21" s="158" t="s">
        <v>2</v>
      </c>
      <c r="B21" s="158"/>
      <c r="C21" s="210" t="s">
        <v>2</v>
      </c>
      <c r="D21" s="457" t="s">
        <v>2</v>
      </c>
      <c r="E21" s="457"/>
      <c r="F21" s="457"/>
      <c r="G21" s="457"/>
      <c r="H21" s="457"/>
      <c r="K21" s="158"/>
      <c r="L21" s="158"/>
      <c r="M21" s="158"/>
      <c r="N21" s="158"/>
      <c r="O21" s="188"/>
    </row>
    <row r="22" spans="1:30" x14ac:dyDescent="0.25">
      <c r="A22" s="158" t="s">
        <v>2</v>
      </c>
      <c r="B22" s="158"/>
      <c r="C22" s="210" t="s">
        <v>2</v>
      </c>
      <c r="D22" s="457" t="s">
        <v>2</v>
      </c>
      <c r="E22" s="457"/>
      <c r="F22" s="457"/>
      <c r="G22" s="457"/>
      <c r="H22" s="457"/>
      <c r="I22" s="57"/>
      <c r="J22" s="57"/>
      <c r="K22" s="158"/>
      <c r="L22" s="158"/>
      <c r="M22" s="158"/>
      <c r="N22" s="158"/>
      <c r="O22" s="188"/>
    </row>
    <row r="23" spans="1:30" x14ac:dyDescent="0.25">
      <c r="A23" s="158"/>
      <c r="B23" s="158"/>
      <c r="C23" s="160"/>
      <c r="D23" s="160"/>
      <c r="E23" s="160"/>
      <c r="F23" s="160"/>
      <c r="G23" s="57"/>
      <c r="H23" s="57"/>
      <c r="I23" s="57"/>
      <c r="J23" s="57"/>
      <c r="K23" s="158"/>
      <c r="L23" s="158"/>
      <c r="M23" s="158"/>
      <c r="N23" s="158"/>
      <c r="O23" s="158"/>
    </row>
    <row r="24" spans="1:30" x14ac:dyDescent="0.25">
      <c r="A24" s="162" t="s">
        <v>70</v>
      </c>
      <c r="B24" s="163"/>
      <c r="C24" s="163"/>
      <c r="D24" s="163"/>
      <c r="E24" s="163"/>
      <c r="F24" s="163"/>
      <c r="G24" s="449" t="s">
        <v>71</v>
      </c>
      <c r="H24" s="450"/>
      <c r="I24" s="450"/>
      <c r="J24" s="451"/>
      <c r="K24" s="163"/>
      <c r="L24" s="452" t="s">
        <v>72</v>
      </c>
      <c r="M24" s="452"/>
      <c r="N24" s="452"/>
      <c r="O24" s="452"/>
    </row>
    <row r="25" spans="1:30" x14ac:dyDescent="0.25">
      <c r="G25" s="164" t="s">
        <v>73</v>
      </c>
      <c r="H25" s="164" t="s">
        <v>74</v>
      </c>
      <c r="I25" s="164" t="s">
        <v>75</v>
      </c>
      <c r="J25" s="118" t="s">
        <v>76</v>
      </c>
      <c r="L25" s="165" t="s">
        <v>73</v>
      </c>
      <c r="M25" s="165" t="s">
        <v>74</v>
      </c>
      <c r="N25" s="165" t="s">
        <v>75</v>
      </c>
      <c r="O25" s="165" t="s">
        <v>76</v>
      </c>
      <c r="P25" s="166" t="s">
        <v>77</v>
      </c>
    </row>
    <row r="26" spans="1:30" x14ac:dyDescent="0.25">
      <c r="A26" t="s">
        <v>78</v>
      </c>
      <c r="G26" s="189"/>
      <c r="H26" s="189"/>
      <c r="I26" s="189">
        <v>9.4</v>
      </c>
      <c r="J26" s="189">
        <f>SUM(G26:I26)</f>
        <v>9.4</v>
      </c>
      <c r="L26" s="190"/>
      <c r="M26" s="190"/>
      <c r="N26" s="190">
        <f>I26</f>
        <v>9.4</v>
      </c>
      <c r="O26" s="128">
        <f>SUM(L26:N26)</f>
        <v>9.4</v>
      </c>
      <c r="P26" s="92">
        <v>44531</v>
      </c>
    </row>
    <row r="27" spans="1:30" x14ac:dyDescent="0.25">
      <c r="A27" t="s">
        <v>165</v>
      </c>
      <c r="D27" s="4">
        <f>D16</f>
        <v>0</v>
      </c>
      <c r="E27" s="97" t="s">
        <v>19</v>
      </c>
      <c r="F27" s="84" t="s">
        <v>80</v>
      </c>
      <c r="G27" s="191"/>
      <c r="H27" s="189"/>
      <c r="I27" s="189"/>
      <c r="J27" s="191"/>
      <c r="K27" s="94" t="s">
        <v>85</v>
      </c>
      <c r="L27" s="189"/>
      <c r="M27" s="190"/>
      <c r="N27" s="189"/>
      <c r="O27" s="128"/>
      <c r="P27" s="92"/>
    </row>
    <row r="28" spans="1:30" x14ac:dyDescent="0.25">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5">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5">
      <c r="A30" s="144" t="s">
        <v>82</v>
      </c>
      <c r="B30" s="144"/>
      <c r="C30" s="144"/>
      <c r="D30" s="170"/>
      <c r="E30" s="170"/>
      <c r="F30" s="144"/>
      <c r="G30" s="144"/>
      <c r="H30" s="144"/>
      <c r="I30" s="144"/>
      <c r="J30" s="144"/>
      <c r="K30" s="172"/>
      <c r="L30" s="171"/>
      <c r="M30" s="171"/>
      <c r="N30" s="171">
        <f>SUM(N26:N29)</f>
        <v>9.4</v>
      </c>
      <c r="O30" s="171">
        <f>SUM(O26:O29)</f>
        <v>9.4</v>
      </c>
    </row>
    <row r="31" spans="1:30" x14ac:dyDescent="0.25">
      <c r="A31" s="192"/>
      <c r="B31" s="192"/>
      <c r="C31" s="193"/>
      <c r="D31" s="193"/>
      <c r="E31" s="193"/>
      <c r="F31" s="193"/>
      <c r="G31" s="194"/>
      <c r="H31" s="194"/>
      <c r="I31" s="194"/>
      <c r="J31" s="194"/>
      <c r="K31" s="192"/>
      <c r="L31" s="192"/>
      <c r="M31" s="192"/>
      <c r="N31" s="192"/>
      <c r="O31" s="192"/>
      <c r="P31" s="192"/>
    </row>
    <row r="32" spans="1:30" x14ac:dyDescent="0.25">
      <c r="A32" s="155" t="s">
        <v>83</v>
      </c>
      <c r="D32" s="4"/>
      <c r="E32" s="4"/>
      <c r="K32" s="154"/>
      <c r="L32" s="154"/>
      <c r="M32" s="154"/>
      <c r="N32" s="154"/>
      <c r="O32" s="213"/>
      <c r="P32" s="213"/>
    </row>
    <row r="33" spans="1:221" x14ac:dyDescent="0.25">
      <c r="A33" s="144"/>
      <c r="D33" s="4"/>
      <c r="E33" s="4"/>
      <c r="K33" s="154"/>
      <c r="L33" s="154"/>
      <c r="M33" s="154"/>
      <c r="N33" s="154"/>
      <c r="O33" s="213"/>
    </row>
    <row r="34" spans="1:221" x14ac:dyDescent="0.25">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5">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5">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5">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5">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5">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5">
      <c r="A40" s="72" t="s">
        <v>96</v>
      </c>
      <c r="B40" s="72"/>
      <c r="C40" s="72"/>
      <c r="D40" s="4">
        <f>IF($C$16&lt;0,0,IF($C$16&gt;833000,833000,$C$16))</f>
        <v>0</v>
      </c>
      <c r="E40" s="97" t="s">
        <v>19</v>
      </c>
      <c r="F40" s="84" t="s">
        <v>80</v>
      </c>
      <c r="G40" s="100"/>
      <c r="H40" s="100"/>
      <c r="I40" s="100">
        <f>'Rider Rates'!D53</f>
        <v>1.8006999999999999E-3</v>
      </c>
      <c r="J40" s="100">
        <f>SUM(G40:I40)</f>
        <v>1.8006999999999999E-3</v>
      </c>
      <c r="K40" s="94" t="s">
        <v>85</v>
      </c>
      <c r="L40" s="89"/>
      <c r="M40" s="89"/>
      <c r="N40" s="189">
        <f>D40*J40</f>
        <v>0</v>
      </c>
      <c r="O40" s="89">
        <f t="shared" si="0"/>
        <v>0</v>
      </c>
      <c r="P40" s="92">
        <f>'Rider Rates'!E53</f>
        <v>45658</v>
      </c>
    </row>
    <row r="41" spans="1:221" x14ac:dyDescent="0.25">
      <c r="A41" s="76" t="s">
        <v>97</v>
      </c>
      <c r="B41" s="72"/>
      <c r="C41" s="72"/>
      <c r="D41" s="4">
        <f>IF($C$16&lt;0,0,$C$16)</f>
        <v>0</v>
      </c>
      <c r="E41" s="97" t="s">
        <v>19</v>
      </c>
      <c r="F41" s="84" t="s">
        <v>80</v>
      </c>
      <c r="G41" s="100"/>
      <c r="H41" s="100">
        <f>'Rider Rates'!$B$59</f>
        <v>4.5750000000000001E-4</v>
      </c>
      <c r="I41" s="100"/>
      <c r="J41" s="100">
        <f>SUM(G41:I41)</f>
        <v>4.5750000000000001E-4</v>
      </c>
      <c r="K41" s="94" t="s">
        <v>85</v>
      </c>
      <c r="L41" s="89"/>
      <c r="M41" s="89">
        <f>ROUND(D41*H41,2)</f>
        <v>0</v>
      </c>
      <c r="N41" s="116"/>
      <c r="O41" s="89">
        <f t="shared" si="0"/>
        <v>0</v>
      </c>
      <c r="P41" s="92">
        <f>'Rider Rates'!$D$59</f>
        <v>45747</v>
      </c>
    </row>
    <row r="42" spans="1:221" x14ac:dyDescent="0.25">
      <c r="A42" s="76" t="s">
        <v>97</v>
      </c>
      <c r="B42" s="72"/>
      <c r="C42" s="72"/>
      <c r="D42" s="349">
        <f>ROUND(MAX(D14,('Customer Info'!B15-100)*0.6,('Customer Info'!B17-100)*0.6),1)</f>
        <v>0</v>
      </c>
      <c r="E42" s="152" t="s">
        <v>211</v>
      </c>
      <c r="F42" s="1" t="s">
        <v>80</v>
      </c>
      <c r="G42" s="100"/>
      <c r="H42" s="90">
        <f>'Rider Rates'!$B$64</f>
        <v>6.95</v>
      </c>
      <c r="I42" s="100"/>
      <c r="J42" s="90">
        <f>SUM(G42:I42)</f>
        <v>6.95</v>
      </c>
      <c r="K42" s="94" t="s">
        <v>162</v>
      </c>
      <c r="L42" s="89"/>
      <c r="M42" s="89">
        <f>ROUND(D42*H42,2)</f>
        <v>0</v>
      </c>
      <c r="N42" s="116"/>
      <c r="O42" s="89">
        <f t="shared" si="0"/>
        <v>0</v>
      </c>
      <c r="P42" s="92">
        <f>'Rider Rates'!$D$64</f>
        <v>45747</v>
      </c>
    </row>
    <row r="43" spans="1:221" x14ac:dyDescent="0.25">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5">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5">
      <c r="A45" s="76" t="s">
        <v>100</v>
      </c>
      <c r="B45" s="72"/>
      <c r="C45" s="72"/>
      <c r="D45" s="217">
        <f>$N$30</f>
        <v>9.4</v>
      </c>
      <c r="E45" s="97" t="s">
        <v>92</v>
      </c>
      <c r="F45" s="84" t="s">
        <v>80</v>
      </c>
      <c r="G45" s="117"/>
      <c r="H45" s="118"/>
      <c r="I45" s="119">
        <f>'Rider Rates'!$B$87</f>
        <v>1.9512100000000001E-2</v>
      </c>
      <c r="J45" s="119">
        <f>SUM(H45:I45)</f>
        <v>1.9512100000000001E-2</v>
      </c>
      <c r="K45" s="94"/>
      <c r="L45" s="89"/>
      <c r="M45" s="89"/>
      <c r="N45" s="89">
        <f>ROUND(N$30*I45,2)</f>
        <v>0.18</v>
      </c>
      <c r="O45" s="128">
        <f t="shared" si="0"/>
        <v>0.18</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5">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5">
      <c r="A47" s="76" t="s">
        <v>102</v>
      </c>
      <c r="B47" s="72"/>
      <c r="C47" s="72"/>
      <c r="D47" s="113"/>
      <c r="E47" s="97" t="s">
        <v>55</v>
      </c>
      <c r="F47" s="84"/>
      <c r="G47" s="120"/>
      <c r="H47" s="85"/>
      <c r="I47" s="121">
        <f>'Rider Rates'!$B$93</f>
        <v>18.72</v>
      </c>
      <c r="J47" s="121">
        <f>SUM(G47:I47)</f>
        <v>18.72</v>
      </c>
      <c r="K47" s="94"/>
      <c r="L47" s="89"/>
      <c r="M47" s="89"/>
      <c r="N47" s="89">
        <f>I47</f>
        <v>18.72</v>
      </c>
      <c r="O47" s="89">
        <f>SUM(L47:N47)</f>
        <v>18.72</v>
      </c>
      <c r="P47" s="92">
        <f>'Rider Rates'!$D$93</f>
        <v>45747</v>
      </c>
    </row>
    <row r="48" spans="1:221" x14ac:dyDescent="0.25">
      <c r="A48" s="76" t="s">
        <v>104</v>
      </c>
      <c r="B48" s="72"/>
      <c r="C48" s="72"/>
      <c r="D48" s="217">
        <f>$N$30</f>
        <v>9.4</v>
      </c>
      <c r="E48" s="97" t="s">
        <v>92</v>
      </c>
      <c r="F48" s="84" t="s">
        <v>80</v>
      </c>
      <c r="G48" s="120"/>
      <c r="H48" s="85"/>
      <c r="I48" s="119">
        <f>'Rider Rates'!$B$107</f>
        <v>0.24140039999999999</v>
      </c>
      <c r="J48" s="119">
        <f>SUM(H48:I48)</f>
        <v>0.24140039999999999</v>
      </c>
      <c r="K48" s="94"/>
      <c r="L48" s="89"/>
      <c r="M48" s="89"/>
      <c r="N48" s="89">
        <f>ROUND(N$30*I48,2)</f>
        <v>2.27</v>
      </c>
      <c r="O48" s="89">
        <f t="shared" si="0"/>
        <v>2.27</v>
      </c>
      <c r="P48" s="92">
        <f>'Rider Rates'!$D$107</f>
        <v>45716</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166</v>
      </c>
      <c r="B51" s="72"/>
      <c r="C51" s="72"/>
      <c r="D51" s="111">
        <f>IF(C16&lt;0,0,IF(C16&gt;833000,833000,C16))</f>
        <v>0</v>
      </c>
      <c r="E51" s="97" t="s">
        <v>19</v>
      </c>
      <c r="F51" s="84" t="s">
        <v>80</v>
      </c>
      <c r="G51" s="195"/>
      <c r="H51" s="195"/>
      <c r="I51" s="195">
        <f>'Rider Rates'!$B$127</f>
        <v>2.9050000000000001E-4</v>
      </c>
      <c r="J51" s="195">
        <f t="shared" si="1"/>
        <v>2.9050000000000001E-4</v>
      </c>
      <c r="K51" s="94" t="s">
        <v>85</v>
      </c>
      <c r="L51" s="196"/>
      <c r="M51" s="196"/>
      <c r="N51" s="196">
        <f>IF(D51*J51&gt;'Rider Rates'!$C$127,'Rider Rates'!$C$127,D51*J51)</f>
        <v>0</v>
      </c>
      <c r="O51" s="196">
        <f t="shared" si="2"/>
        <v>0</v>
      </c>
      <c r="P51" s="129">
        <f>'Rider Rates'!$E$127</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130" t="s">
        <v>112</v>
      </c>
      <c r="B56" s="69"/>
      <c r="C56" s="69"/>
      <c r="D56" s="131"/>
      <c r="E56" s="132"/>
      <c r="F56" s="133"/>
      <c r="G56" s="133"/>
      <c r="H56" s="133"/>
      <c r="I56" s="133"/>
      <c r="J56" s="133"/>
      <c r="K56" s="134"/>
      <c r="L56" s="105">
        <f>SUM(L34:L55)</f>
        <v>0</v>
      </c>
      <c r="M56" s="105">
        <f>SUM(M34:M55)</f>
        <v>0</v>
      </c>
      <c r="N56" s="105">
        <f>SUM(N34:N55)</f>
        <v>26.639999999999997</v>
      </c>
      <c r="O56" s="105">
        <f>SUM(O34:O55)</f>
        <v>26.639999999999997</v>
      </c>
      <c r="P56" s="135"/>
    </row>
    <row r="57" spans="1:221" x14ac:dyDescent="0.25">
      <c r="A57" s="144"/>
      <c r="D57" s="4"/>
      <c r="E57" s="152"/>
      <c r="F57" s="1"/>
      <c r="G57" s="218"/>
      <c r="H57" s="218"/>
      <c r="I57" s="218"/>
      <c r="J57" s="218"/>
      <c r="K57" s="154"/>
      <c r="L57" s="154"/>
      <c r="M57" s="154"/>
      <c r="N57" s="154"/>
      <c r="O57" s="213"/>
      <c r="P57" s="154"/>
    </row>
    <row r="58" spans="1:221" x14ac:dyDescent="0.25">
      <c r="A58" s="204" t="s">
        <v>178</v>
      </c>
      <c r="B58" s="186"/>
      <c r="C58" s="186"/>
      <c r="D58" s="186"/>
      <c r="E58" s="186"/>
      <c r="F58" s="186"/>
      <c r="G58" s="186"/>
      <c r="H58" s="186"/>
      <c r="I58" s="186"/>
      <c r="J58" s="186"/>
      <c r="K58" s="186"/>
      <c r="L58" s="219">
        <f>L30+L56</f>
        <v>0</v>
      </c>
      <c r="M58" s="219">
        <f>M30+M56</f>
        <v>0</v>
      </c>
      <c r="N58" s="219">
        <f>N30+N56</f>
        <v>36.04</v>
      </c>
      <c r="O58" s="219">
        <f>O30+O56</f>
        <v>36.04</v>
      </c>
      <c r="P58" s="219"/>
    </row>
    <row r="59" spans="1:221" x14ac:dyDescent="0.25">
      <c r="A59" s="144"/>
      <c r="B59" s="144"/>
      <c r="C59" s="144"/>
      <c r="D59" s="144"/>
      <c r="E59" s="144"/>
      <c r="F59" s="144"/>
      <c r="G59" s="144"/>
      <c r="H59" s="144"/>
      <c r="I59" s="144"/>
      <c r="J59" s="144"/>
      <c r="K59" s="144"/>
      <c r="L59" s="144"/>
      <c r="M59" s="144"/>
      <c r="N59" s="144"/>
      <c r="O59" s="171"/>
      <c r="P59" s="171"/>
    </row>
    <row r="60" spans="1:221" x14ac:dyDescent="0.25">
      <c r="A60" s="144" t="s">
        <v>191</v>
      </c>
      <c r="B60" s="144"/>
      <c r="C60" s="144"/>
      <c r="D60" s="144"/>
      <c r="E60" s="144"/>
      <c r="F60" s="144"/>
      <c r="G60" s="144"/>
      <c r="H60" s="144"/>
      <c r="I60" s="144"/>
      <c r="J60" s="144"/>
      <c r="K60" s="144"/>
      <c r="L60" s="144"/>
      <c r="M60" s="144"/>
      <c r="N60" s="144"/>
      <c r="O60" s="171">
        <f>O26+O28+O56</f>
        <v>36.04</v>
      </c>
      <c r="P60" s="92">
        <v>40967</v>
      </c>
    </row>
    <row r="61" spans="1:221" x14ac:dyDescent="0.25">
      <c r="A61" s="144"/>
      <c r="B61" s="144"/>
      <c r="C61" s="144"/>
      <c r="D61" s="144"/>
      <c r="E61" s="144"/>
      <c r="F61" s="144"/>
      <c r="G61" s="220"/>
      <c r="H61" s="220"/>
      <c r="I61" s="220"/>
      <c r="J61" s="220"/>
      <c r="K61" s="154"/>
      <c r="L61" s="154"/>
      <c r="M61" s="154"/>
      <c r="N61" s="154"/>
      <c r="O61" s="171"/>
    </row>
    <row r="62" spans="1:221" x14ac:dyDescent="0.25">
      <c r="A62" s="155" t="s">
        <v>115</v>
      </c>
      <c r="B62" s="144"/>
      <c r="C62" s="144"/>
      <c r="D62" s="144"/>
      <c r="E62" s="144"/>
      <c r="F62" s="144"/>
      <c r="G62" s="220"/>
      <c r="H62" s="220"/>
      <c r="I62" s="220"/>
      <c r="J62" s="220"/>
      <c r="K62" s="154"/>
      <c r="L62" s="154"/>
      <c r="M62" s="154"/>
      <c r="N62" s="154"/>
      <c r="O62" s="142">
        <f>MAX($O$58,$O$60)</f>
        <v>36.04</v>
      </c>
    </row>
    <row r="63" spans="1:221" x14ac:dyDescent="0.25">
      <c r="A63" s="144"/>
      <c r="B63" s="144"/>
      <c r="C63" s="144"/>
      <c r="D63" s="144"/>
      <c r="E63" s="144"/>
      <c r="F63" s="144"/>
      <c r="G63" s="220"/>
      <c r="H63" s="220"/>
      <c r="I63" s="220"/>
      <c r="J63" s="220"/>
      <c r="K63" s="154"/>
      <c r="L63" s="154"/>
      <c r="M63" s="154"/>
      <c r="N63" s="154"/>
      <c r="O63" s="171"/>
    </row>
    <row r="64" spans="1:221" x14ac:dyDescent="0.25">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5">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5">
      <c r="A66" s="144"/>
      <c r="B66" s="144"/>
      <c r="C66" s="144"/>
      <c r="D66" s="144"/>
      <c r="E66" s="144"/>
      <c r="F66" s="144"/>
      <c r="G66" s="153"/>
      <c r="H66" s="220"/>
      <c r="I66" s="153"/>
      <c r="J66" s="220"/>
      <c r="K66" s="154"/>
      <c r="L66" s="154"/>
      <c r="M66" s="154"/>
      <c r="N66" s="154"/>
      <c r="O66" s="223"/>
      <c r="P66" s="144"/>
    </row>
    <row r="67" spans="1:16" ht="20.25" customHeight="1" x14ac:dyDescent="0.4">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5">
      <c r="A68" s="144"/>
      <c r="B68" s="144"/>
      <c r="C68" s="144"/>
      <c r="D68" s="174"/>
      <c r="E68" s="44"/>
      <c r="F68" s="1"/>
      <c r="G68" s="226"/>
      <c r="H68" s="226"/>
      <c r="I68" s="227"/>
      <c r="J68" s="226"/>
      <c r="K68" s="144"/>
      <c r="L68" s="144"/>
      <c r="M68" s="144"/>
      <c r="N68" s="144"/>
      <c r="O68" s="171"/>
    </row>
    <row r="69" spans="1:16" x14ac:dyDescent="0.25">
      <c r="A69" s="144"/>
      <c r="B69" s="144"/>
      <c r="C69" s="144"/>
      <c r="D69" s="174"/>
      <c r="E69" s="44"/>
      <c r="F69" s="1"/>
      <c r="G69" s="226"/>
      <c r="H69" s="226"/>
      <c r="I69" s="226"/>
      <c r="J69" s="226"/>
      <c r="K69" s="144"/>
      <c r="L69" s="144"/>
      <c r="M69" s="144"/>
      <c r="N69" s="144"/>
      <c r="O69" s="171"/>
    </row>
    <row r="70" spans="1:16" x14ac:dyDescent="0.25">
      <c r="A70" s="155"/>
      <c r="B70" s="144"/>
      <c r="C70" s="144"/>
      <c r="D70" s="144"/>
      <c r="E70" s="144"/>
      <c r="F70" s="144"/>
      <c r="G70" s="144"/>
      <c r="H70" s="144"/>
      <c r="J70" s="144"/>
      <c r="K70" s="144"/>
      <c r="L70" s="171"/>
      <c r="M70" s="171"/>
      <c r="N70" s="171"/>
      <c r="O70" s="142"/>
    </row>
    <row r="71" spans="1:16" x14ac:dyDescent="0.25">
      <c r="B71" s="144"/>
      <c r="C71" s="144"/>
      <c r="D71" s="144"/>
      <c r="E71" s="144"/>
      <c r="F71" s="144"/>
      <c r="G71" s="153"/>
      <c r="H71" s="144"/>
      <c r="I71" s="144"/>
      <c r="J71" s="144"/>
      <c r="K71" s="144"/>
      <c r="L71" s="228"/>
      <c r="M71" s="228"/>
      <c r="N71" s="228"/>
      <c r="O71" s="223"/>
      <c r="P71" s="144"/>
    </row>
    <row r="72" spans="1:16" x14ac:dyDescent="0.25">
      <c r="G72" s="64"/>
      <c r="H72" s="148"/>
      <c r="I72" s="64"/>
      <c r="J72" s="148"/>
      <c r="K72" s="148"/>
      <c r="L72" s="149"/>
      <c r="M72" s="149"/>
      <c r="N72" s="149"/>
      <c r="O72" s="150"/>
      <c r="P72" s="59"/>
    </row>
    <row r="74" spans="1:16" x14ac:dyDescent="0.25">
      <c r="A74" s="436"/>
    </row>
    <row r="75" spans="1:16" x14ac:dyDescent="0.25">
      <c r="A75" s="436"/>
    </row>
    <row r="76" spans="1:16" x14ac:dyDescent="0.25">
      <c r="A76" s="436"/>
    </row>
    <row r="77" spans="1:16" x14ac:dyDescent="0.25">
      <c r="A77" s="436"/>
    </row>
    <row r="78" spans="1:16" x14ac:dyDescent="0.25">
      <c r="A78" s="436"/>
    </row>
    <row r="79" spans="1:16" x14ac:dyDescent="0.25">
      <c r="A79" s="436"/>
    </row>
    <row r="80" spans="1:1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row r="88" spans="1:1" x14ac:dyDescent="0.25">
      <c r="A88" s="436"/>
    </row>
  </sheetData>
  <sheetProtection algorithmName="SHA-512" hashValue="UA4orU5pR7PmXTyOt+P2/HdXox9xIpfAvIry6/gFcfox3P7bIuX6U9lOrOPtTOQremjCRjHx37PE4aHZRNKd9A==" saltValue="W05jSOoOZz55Q9jLyRN5t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274320</xdr:colOff>
                    <xdr:row>82</xdr:row>
                    <xdr:rowOff>45720</xdr:rowOff>
                  </from>
                  <to>
                    <xdr:col>16</xdr:col>
                    <xdr:colOff>30480</xdr:colOff>
                    <xdr:row>83</xdr:row>
                    <xdr:rowOff>83820</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topLeftCell="A20" zoomScale="80" zoomScaleNormal="80" workbookViewId="0">
      <selection activeCell="A48" sqref="A48:XFD48"/>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453" t="s">
        <v>50</v>
      </c>
      <c r="B1" s="453"/>
      <c r="C1" s="453"/>
      <c r="D1" s="453"/>
      <c r="E1" s="453"/>
      <c r="F1" s="453"/>
      <c r="G1" s="453"/>
      <c r="H1" s="453"/>
      <c r="I1" s="453"/>
      <c r="J1" s="453"/>
      <c r="K1" s="453"/>
      <c r="L1" s="453"/>
      <c r="M1" s="453"/>
      <c r="N1" s="453"/>
      <c r="O1" s="453"/>
      <c r="P1" s="453"/>
    </row>
    <row r="2" spans="1:256" ht="21" x14ac:dyDescent="0.4">
      <c r="A2" s="437" t="s">
        <v>138</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c r="DS2" s="437"/>
      <c r="DT2" s="437"/>
      <c r="DU2" s="437"/>
      <c r="DV2" s="437"/>
      <c r="DW2" s="437"/>
      <c r="DX2" s="437"/>
      <c r="DY2" s="437"/>
      <c r="DZ2" s="437"/>
      <c r="EA2" s="437"/>
      <c r="EB2" s="437"/>
      <c r="EC2" s="437"/>
      <c r="ED2" s="437"/>
      <c r="EE2" s="437"/>
      <c r="EF2" s="437"/>
      <c r="EG2" s="437"/>
      <c r="EH2" s="437"/>
      <c r="EI2" s="437"/>
      <c r="EJ2" s="437"/>
      <c r="EK2" s="437"/>
      <c r="EL2" s="437"/>
      <c r="EM2" s="437"/>
      <c r="EN2" s="437"/>
      <c r="EO2" s="437"/>
      <c r="EP2" s="437"/>
      <c r="EQ2" s="437"/>
      <c r="ER2" s="437"/>
      <c r="ES2" s="437"/>
      <c r="ET2" s="437"/>
      <c r="EU2" s="437"/>
      <c r="EV2" s="437"/>
      <c r="EW2" s="437"/>
      <c r="EX2" s="437"/>
      <c r="EY2" s="437"/>
      <c r="EZ2" s="437"/>
      <c r="FA2" s="437"/>
      <c r="FB2" s="437"/>
      <c r="FC2" s="437"/>
      <c r="FD2" s="437"/>
      <c r="FE2" s="437"/>
      <c r="FF2" s="437"/>
      <c r="FG2" s="437"/>
      <c r="FH2" s="437"/>
      <c r="FI2" s="437"/>
      <c r="FJ2" s="437"/>
      <c r="FK2" s="437"/>
      <c r="FL2" s="437"/>
      <c r="FM2" s="437"/>
      <c r="FN2" s="437"/>
      <c r="FO2" s="437"/>
      <c r="FP2" s="437"/>
      <c r="FQ2" s="437"/>
      <c r="FR2" s="437"/>
      <c r="FS2" s="437"/>
      <c r="FT2" s="437"/>
      <c r="FU2" s="437"/>
      <c r="FV2" s="437"/>
      <c r="FW2" s="437"/>
      <c r="FX2" s="437"/>
      <c r="FY2" s="437"/>
      <c r="FZ2" s="437"/>
      <c r="GA2" s="437"/>
      <c r="GB2" s="437"/>
      <c r="GC2" s="437"/>
      <c r="GD2" s="437"/>
      <c r="GE2" s="437"/>
      <c r="GF2" s="437"/>
      <c r="GG2" s="437"/>
      <c r="GH2" s="437"/>
      <c r="GI2" s="437"/>
      <c r="GJ2" s="437"/>
      <c r="GK2" s="437"/>
      <c r="GL2" s="437"/>
      <c r="GM2" s="437"/>
      <c r="GN2" s="437"/>
      <c r="GO2" s="437"/>
      <c r="GP2" s="437"/>
      <c r="GQ2" s="437"/>
      <c r="GR2" s="437"/>
      <c r="GS2" s="437"/>
      <c r="GT2" s="437"/>
      <c r="GU2" s="437"/>
      <c r="GV2" s="437"/>
      <c r="GW2" s="437"/>
      <c r="GX2" s="437"/>
      <c r="GY2" s="437"/>
      <c r="GZ2" s="437"/>
      <c r="HA2" s="437"/>
      <c r="HB2" s="437"/>
      <c r="HC2" s="437"/>
      <c r="HD2" s="437"/>
      <c r="HE2" s="437"/>
      <c r="HF2" s="437"/>
      <c r="HG2" s="437"/>
      <c r="HH2" s="437"/>
      <c r="HI2" s="437"/>
      <c r="HJ2" s="437"/>
      <c r="HK2" s="437"/>
      <c r="HL2" s="437"/>
      <c r="HM2" s="437"/>
      <c r="HN2" s="437"/>
      <c r="HO2" s="437"/>
      <c r="HP2" s="437"/>
      <c r="HQ2" s="437"/>
      <c r="HR2" s="437"/>
      <c r="HS2" s="437"/>
      <c r="HT2" s="437"/>
      <c r="HU2" s="437"/>
      <c r="HV2" s="437"/>
      <c r="HW2" s="437"/>
      <c r="HX2" s="437"/>
      <c r="HY2" s="437"/>
      <c r="HZ2" s="437"/>
      <c r="IA2" s="437"/>
      <c r="IB2" s="437"/>
      <c r="IC2" s="437"/>
      <c r="ID2" s="437"/>
      <c r="IE2" s="437"/>
      <c r="IF2" s="437"/>
      <c r="IG2" s="437"/>
      <c r="IH2" s="437"/>
      <c r="II2" s="437"/>
      <c r="IJ2" s="437"/>
      <c r="IK2" s="437"/>
      <c r="IL2" s="437"/>
      <c r="IM2" s="437"/>
      <c r="IN2" s="437"/>
      <c r="IO2" s="437"/>
      <c r="IP2" s="437"/>
      <c r="IQ2" s="437"/>
      <c r="IR2" s="437"/>
      <c r="IS2" s="437"/>
      <c r="IT2" s="437"/>
      <c r="IU2" s="437"/>
      <c r="IV2" s="437"/>
    </row>
    <row r="3" spans="1:256" ht="17.399999999999999" x14ac:dyDescent="0.3">
      <c r="A3" s="454" t="s">
        <v>229</v>
      </c>
      <c r="B3" s="454"/>
      <c r="C3" s="454"/>
      <c r="D3" s="454"/>
      <c r="E3" s="454"/>
      <c r="F3" s="454"/>
      <c r="G3" s="454"/>
      <c r="H3" s="454"/>
      <c r="I3" s="454"/>
      <c r="J3" s="454"/>
      <c r="K3" s="454"/>
      <c r="L3" s="454"/>
      <c r="M3" s="454"/>
      <c r="N3" s="454"/>
      <c r="O3" s="454"/>
      <c r="P3" s="454"/>
    </row>
    <row r="4" spans="1:256"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256" ht="15" x14ac:dyDescent="0.25">
      <c r="A5" s="55"/>
      <c r="B5" s="55"/>
      <c r="C5" s="55"/>
      <c r="D5" s="55"/>
      <c r="E5" s="55"/>
      <c r="F5" s="55"/>
      <c r="G5" s="55"/>
      <c r="H5" s="55"/>
      <c r="I5" s="55"/>
      <c r="J5" s="55"/>
      <c r="K5" s="55"/>
    </row>
    <row r="6" spans="1:256" x14ac:dyDescent="0.25">
      <c r="A6" s="56">
        <f ca="1">TODAY()</f>
        <v>45744</v>
      </c>
      <c r="B6" s="76" t="s">
        <v>230</v>
      </c>
      <c r="C6" s="229"/>
      <c r="D6" s="229"/>
      <c r="E6" s="229"/>
      <c r="F6" s="229"/>
      <c r="G6" s="229"/>
      <c r="H6" s="229"/>
      <c r="I6" s="229"/>
      <c r="J6" s="229"/>
      <c r="K6" s="229"/>
    </row>
    <row r="7" spans="1:256" ht="24.6" x14ac:dyDescent="0.4">
      <c r="A7" s="455"/>
      <c r="B7" s="455"/>
      <c r="C7" s="455"/>
      <c r="D7" s="455"/>
      <c r="E7" s="455"/>
      <c r="F7" s="455"/>
      <c r="G7" s="455"/>
      <c r="H7" s="455"/>
      <c r="I7" s="455"/>
      <c r="J7" s="455"/>
      <c r="K7" s="455"/>
      <c r="L7" s="455"/>
      <c r="M7" s="455"/>
      <c r="N7" s="455"/>
      <c r="O7" s="455"/>
      <c r="P7" s="455"/>
    </row>
    <row r="8" spans="1:256" ht="15" x14ac:dyDescent="0.25">
      <c r="A8" s="57" t="s">
        <v>5</v>
      </c>
      <c r="B8" s="58"/>
      <c r="C8" s="59">
        <f>'Customer Info'!B7</f>
        <v>0</v>
      </c>
      <c r="I8" s="60"/>
    </row>
    <row r="9" spans="1:256" ht="15" x14ac:dyDescent="0.25">
      <c r="A9" s="61" t="s">
        <v>53</v>
      </c>
      <c r="B9" s="58"/>
      <c r="C9" s="59">
        <f>'Customer Info'!B8</f>
        <v>0</v>
      </c>
    </row>
    <row r="10" spans="1:256" x14ac:dyDescent="0.25">
      <c r="A10" s="57" t="s">
        <v>121</v>
      </c>
      <c r="B10" s="62">
        <f>'Customer Info'!B9</f>
        <v>4</v>
      </c>
      <c r="C10" s="63" t="str">
        <f>LOOKUP(B10,R10:AD10,R11:AD11)</f>
        <v>April</v>
      </c>
      <c r="D10" s="64">
        <f>'Customer Info'!C9</f>
        <v>2025</v>
      </c>
      <c r="S10">
        <v>1</v>
      </c>
      <c r="T10">
        <v>2</v>
      </c>
      <c r="U10">
        <v>3</v>
      </c>
      <c r="V10">
        <v>4</v>
      </c>
      <c r="W10">
        <v>5</v>
      </c>
      <c r="X10">
        <v>6</v>
      </c>
      <c r="Y10">
        <v>7</v>
      </c>
      <c r="Z10">
        <v>8</v>
      </c>
      <c r="AA10">
        <v>9</v>
      </c>
      <c r="AB10">
        <v>10</v>
      </c>
      <c r="AC10">
        <v>11</v>
      </c>
      <c r="AD10">
        <v>12</v>
      </c>
    </row>
    <row r="11" spans="1:256" ht="15" customHeight="1" x14ac:dyDescent="0.25">
      <c r="A11" s="448"/>
      <c r="B11" s="448"/>
      <c r="C11" s="448"/>
      <c r="D11" s="448"/>
      <c r="E11" s="448"/>
      <c r="F11" s="448"/>
      <c r="G11" s="448"/>
      <c r="H11" s="448"/>
      <c r="I11" s="44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5">
      <c r="A12" s="162" t="s">
        <v>68</v>
      </c>
      <c r="B12" s="163"/>
      <c r="C12" s="163"/>
      <c r="D12" s="163"/>
      <c r="E12" s="163"/>
      <c r="F12" s="163"/>
      <c r="G12" s="163"/>
      <c r="H12" s="163"/>
      <c r="I12" s="163"/>
      <c r="J12" s="163"/>
      <c r="K12" s="163"/>
      <c r="L12" s="163"/>
      <c r="M12" s="163"/>
      <c r="N12" s="163"/>
      <c r="O12" s="163"/>
      <c r="P12" s="163"/>
      <c r="R12" s="44" t="s">
        <v>142</v>
      </c>
      <c r="S12" s="205">
        <f>'Rider Rates'!$C$24</f>
        <v>6.7849999999999994E-2</v>
      </c>
      <c r="T12" s="205">
        <f>'Rider Rates'!$C$24</f>
        <v>6.7849999999999994E-2</v>
      </c>
      <c r="U12" s="205">
        <f>'Rider Rates'!$C$24</f>
        <v>6.7849999999999994E-2</v>
      </c>
      <c r="V12" s="205">
        <f>'Rider Rates'!$C$24</f>
        <v>6.7849999999999994E-2</v>
      </c>
      <c r="W12" s="205">
        <f>'Rider Rates'!$C$24</f>
        <v>6.7849999999999994E-2</v>
      </c>
      <c r="X12" s="205">
        <f>'Rider Rates'!$B$24</f>
        <v>6.7849999999999994E-2</v>
      </c>
      <c r="Y12" s="205">
        <f>'Rider Rates'!$B$24</f>
        <v>6.7849999999999994E-2</v>
      </c>
      <c r="Z12" s="205">
        <f>'Rider Rates'!$B$24</f>
        <v>6.7849999999999994E-2</v>
      </c>
      <c r="AA12" s="205">
        <f>'Rider Rates'!$B$24</f>
        <v>6.7849999999999994E-2</v>
      </c>
      <c r="AB12" s="205">
        <f>'Rider Rates'!$C$24</f>
        <v>6.7849999999999994E-2</v>
      </c>
      <c r="AC12" s="205">
        <f>'Rider Rates'!$C$24</f>
        <v>6.7849999999999994E-2</v>
      </c>
      <c r="AD12" s="205">
        <f>'Rider Rates'!$C$24</f>
        <v>6.7849999999999994E-2</v>
      </c>
      <c r="AE12" s="205"/>
      <c r="AF12" s="205"/>
    </row>
    <row r="13" spans="1:256" x14ac:dyDescent="0.25">
      <c r="C13" s="68" t="s">
        <v>181</v>
      </c>
      <c r="D13" s="68" t="s">
        <v>182</v>
      </c>
    </row>
    <row r="14" spans="1:256" x14ac:dyDescent="0.25">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5">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5">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5">
      <c r="A17" s="158" t="s">
        <v>203</v>
      </c>
      <c r="B17" s="158"/>
      <c r="C17" s="159">
        <f>'Customer Info'!$B$28</f>
        <v>0</v>
      </c>
      <c r="D17" s="159">
        <f>$C$17</f>
        <v>0</v>
      </c>
      <c r="E17" s="158" t="s">
        <v>204</v>
      </c>
      <c r="F17" s="160"/>
      <c r="G17" s="158"/>
      <c r="H17" s="158"/>
      <c r="I17" s="158"/>
      <c r="J17" s="158"/>
      <c r="K17" s="158"/>
      <c r="L17" s="158"/>
      <c r="M17" s="158"/>
      <c r="N17" s="158"/>
      <c r="O17" s="158"/>
    </row>
    <row r="18" spans="1:30" x14ac:dyDescent="0.25">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5">
      <c r="A19" s="158" t="s">
        <v>207</v>
      </c>
      <c r="B19" s="158"/>
      <c r="C19" s="159"/>
      <c r="D19" s="206">
        <f>MAX(100,ROUND(1.15*(MAX('Customer Info'!$B$19*'GS PRI OAD'!C20,'Customer Info'!$B$20*'GS PRI OAD'!C20)),1))</f>
        <v>100</v>
      </c>
      <c r="E19" s="158" t="s">
        <v>206</v>
      </c>
      <c r="F19" s="160"/>
      <c r="K19" s="158"/>
      <c r="L19" s="158"/>
      <c r="M19" s="158"/>
      <c r="N19" s="158"/>
    </row>
    <row r="20" spans="1:30" x14ac:dyDescent="0.25">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5">
      <c r="A21" s="158" t="s">
        <v>2</v>
      </c>
      <c r="B21" s="158"/>
      <c r="C21" s="210" t="s">
        <v>2</v>
      </c>
      <c r="D21" s="457" t="s">
        <v>2</v>
      </c>
      <c r="E21" s="457"/>
      <c r="F21" s="457"/>
      <c r="G21" s="457"/>
      <c r="H21" s="457"/>
      <c r="K21" s="158"/>
      <c r="L21" s="158"/>
      <c r="M21" s="158"/>
      <c r="N21" s="158"/>
      <c r="O21" s="188"/>
    </row>
    <row r="22" spans="1:30" x14ac:dyDescent="0.25">
      <c r="A22" s="158" t="s">
        <v>2</v>
      </c>
      <c r="B22" s="158"/>
      <c r="C22" s="210" t="s">
        <v>2</v>
      </c>
      <c r="D22" s="457" t="s">
        <v>2</v>
      </c>
      <c r="E22" s="457"/>
      <c r="F22" s="457"/>
      <c r="G22" s="457"/>
      <c r="H22" s="457"/>
      <c r="I22" s="57"/>
      <c r="J22" s="57"/>
      <c r="K22" s="158"/>
      <c r="L22" s="158"/>
      <c r="M22" s="158"/>
      <c r="N22" s="158"/>
      <c r="O22" s="188"/>
    </row>
    <row r="23" spans="1:30" x14ac:dyDescent="0.25">
      <c r="A23" s="158"/>
      <c r="B23" s="158"/>
      <c r="C23" s="160"/>
      <c r="D23" s="160"/>
      <c r="E23" s="160"/>
      <c r="F23" s="160"/>
      <c r="G23" s="57"/>
      <c r="H23" s="57"/>
      <c r="I23" s="57"/>
      <c r="J23" s="57"/>
      <c r="K23" s="158"/>
      <c r="L23" s="158"/>
      <c r="M23" s="158"/>
      <c r="N23" s="158"/>
      <c r="O23" s="158"/>
    </row>
    <row r="24" spans="1:30" x14ac:dyDescent="0.25">
      <c r="A24" s="162" t="s">
        <v>70</v>
      </c>
      <c r="B24" s="163"/>
      <c r="C24" s="163"/>
      <c r="D24" s="163"/>
      <c r="E24" s="163"/>
      <c r="F24" s="163"/>
      <c r="G24" s="449" t="s">
        <v>71</v>
      </c>
      <c r="H24" s="450"/>
      <c r="I24" s="450"/>
      <c r="J24" s="451"/>
      <c r="K24" s="163"/>
      <c r="L24" s="452" t="s">
        <v>72</v>
      </c>
      <c r="M24" s="452"/>
      <c r="N24" s="452"/>
      <c r="O24" s="452"/>
    </row>
    <row r="25" spans="1:30" x14ac:dyDescent="0.25">
      <c r="G25" s="164" t="s">
        <v>73</v>
      </c>
      <c r="H25" s="164" t="s">
        <v>74</v>
      </c>
      <c r="I25" s="164" t="s">
        <v>75</v>
      </c>
      <c r="J25" s="118" t="s">
        <v>76</v>
      </c>
      <c r="L25" s="165" t="s">
        <v>73</v>
      </c>
      <c r="M25" s="165" t="s">
        <v>74</v>
      </c>
      <c r="N25" s="165" t="s">
        <v>75</v>
      </c>
      <c r="O25" s="165" t="s">
        <v>76</v>
      </c>
      <c r="P25" s="166" t="s">
        <v>77</v>
      </c>
    </row>
    <row r="26" spans="1:30" x14ac:dyDescent="0.25">
      <c r="A26" t="s">
        <v>78</v>
      </c>
      <c r="G26" s="189"/>
      <c r="H26" s="189"/>
      <c r="I26" s="189">
        <v>138.5</v>
      </c>
      <c r="J26" s="189">
        <f>SUM(G26:I26)</f>
        <v>138.5</v>
      </c>
      <c r="L26" s="190"/>
      <c r="M26" s="190"/>
      <c r="N26" s="190">
        <f>I26</f>
        <v>138.5</v>
      </c>
      <c r="O26" s="128">
        <f>SUM(L26:N26)</f>
        <v>138.5</v>
      </c>
      <c r="P26" s="92">
        <v>44531</v>
      </c>
    </row>
    <row r="27" spans="1:30" x14ac:dyDescent="0.25">
      <c r="A27" t="s">
        <v>165</v>
      </c>
      <c r="D27" s="4">
        <f>D16</f>
        <v>0</v>
      </c>
      <c r="E27" s="97" t="s">
        <v>19</v>
      </c>
      <c r="F27" s="84" t="s">
        <v>80</v>
      </c>
      <c r="G27" s="191"/>
      <c r="H27" s="189"/>
      <c r="I27" s="189"/>
      <c r="J27" s="191"/>
      <c r="K27" s="94" t="s">
        <v>85</v>
      </c>
      <c r="L27" s="189"/>
      <c r="M27" s="190"/>
      <c r="N27" s="189"/>
      <c r="O27" s="128"/>
      <c r="P27" s="92"/>
    </row>
    <row r="28" spans="1:30" x14ac:dyDescent="0.25">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5">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5">
      <c r="A30" s="144" t="s">
        <v>82</v>
      </c>
      <c r="B30" s="144"/>
      <c r="C30" s="144"/>
      <c r="D30" s="170"/>
      <c r="E30" s="170"/>
      <c r="F30" s="144"/>
      <c r="G30" s="144"/>
      <c r="H30" s="144"/>
      <c r="I30" s="144"/>
      <c r="J30" s="144"/>
      <c r="K30" s="172"/>
      <c r="L30" s="171"/>
      <c r="M30" s="171"/>
      <c r="N30" s="171">
        <f>SUM(N26:N29)</f>
        <v>138.5</v>
      </c>
      <c r="O30" s="171">
        <f>SUM(O26:O29)</f>
        <v>138.5</v>
      </c>
    </row>
    <row r="31" spans="1:30" x14ac:dyDescent="0.25">
      <c r="A31" s="192"/>
      <c r="B31" s="192"/>
      <c r="C31" s="193"/>
      <c r="D31" s="193"/>
      <c r="E31" s="193"/>
      <c r="F31" s="193"/>
      <c r="G31" s="194"/>
      <c r="H31" s="194"/>
      <c r="I31" s="194"/>
      <c r="J31" s="194"/>
      <c r="K31" s="192"/>
      <c r="L31" s="192"/>
      <c r="M31" s="192"/>
      <c r="N31" s="192"/>
      <c r="O31" s="192"/>
      <c r="P31" s="192"/>
    </row>
    <row r="32" spans="1:30" x14ac:dyDescent="0.25">
      <c r="A32" s="155" t="s">
        <v>83</v>
      </c>
      <c r="D32" s="4"/>
      <c r="E32" s="4"/>
      <c r="K32" s="154"/>
      <c r="L32" s="154"/>
      <c r="M32" s="154"/>
      <c r="N32" s="154"/>
      <c r="O32" s="213"/>
      <c r="P32" s="213"/>
    </row>
    <row r="33" spans="1:221" x14ac:dyDescent="0.25">
      <c r="A33" s="144"/>
      <c r="D33" s="4"/>
      <c r="E33" s="4"/>
      <c r="K33" s="154"/>
      <c r="L33" s="154"/>
      <c r="M33" s="154"/>
      <c r="N33" s="154"/>
      <c r="O33" s="213"/>
    </row>
    <row r="34" spans="1:221" x14ac:dyDescent="0.25">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5">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5">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5">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5">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5">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5">
      <c r="A40" s="72" t="s">
        <v>96</v>
      </c>
      <c r="B40" s="72"/>
      <c r="C40" s="72"/>
      <c r="D40" s="4">
        <f>IF($C$16&lt;0,0,IF($C$16&gt;833000,833000,$C$16))</f>
        <v>0</v>
      </c>
      <c r="E40" s="97" t="s">
        <v>19</v>
      </c>
      <c r="F40" s="84" t="s">
        <v>80</v>
      </c>
      <c r="G40" s="100"/>
      <c r="H40" s="100"/>
      <c r="I40" s="100">
        <f>'Rider Rates'!D53</f>
        <v>1.8006999999999999E-3</v>
      </c>
      <c r="J40" s="100">
        <f>SUM(G40:I40)</f>
        <v>1.8006999999999999E-3</v>
      </c>
      <c r="K40" s="94" t="s">
        <v>85</v>
      </c>
      <c r="L40" s="89"/>
      <c r="M40" s="89"/>
      <c r="N40" s="189">
        <f>D40*J40</f>
        <v>0</v>
      </c>
      <c r="O40" s="89">
        <f t="shared" si="0"/>
        <v>0</v>
      </c>
      <c r="P40" s="92">
        <f>'Rider Rates'!E53</f>
        <v>45658</v>
      </c>
    </row>
    <row r="41" spans="1:221" x14ac:dyDescent="0.25">
      <c r="A41" s="76" t="s">
        <v>97</v>
      </c>
      <c r="B41" s="72"/>
      <c r="C41" s="72"/>
      <c r="D41" s="4">
        <f>IF($C$16&lt;0,0,$C$16)</f>
        <v>0</v>
      </c>
      <c r="E41" s="97" t="s">
        <v>19</v>
      </c>
      <c r="F41" s="84" t="s">
        <v>80</v>
      </c>
      <c r="G41" s="100"/>
      <c r="H41" s="100">
        <f>'Rider Rates'!B60</f>
        <v>4.4210000000000001E-4</v>
      </c>
      <c r="I41" s="100"/>
      <c r="J41" s="100">
        <f>SUM(G41:I41)</f>
        <v>4.4210000000000001E-4</v>
      </c>
      <c r="K41" s="94" t="s">
        <v>85</v>
      </c>
      <c r="L41" s="89"/>
      <c r="M41" s="89">
        <f>ROUND(D41*H41,2)</f>
        <v>0</v>
      </c>
      <c r="N41" s="116"/>
      <c r="O41" s="89">
        <f t="shared" si="0"/>
        <v>0</v>
      </c>
      <c r="P41" s="92">
        <f>'Rider Rates'!$D$59</f>
        <v>45747</v>
      </c>
    </row>
    <row r="42" spans="1:221" x14ac:dyDescent="0.25">
      <c r="A42" s="76" t="s">
        <v>97</v>
      </c>
      <c r="B42" s="72"/>
      <c r="C42" s="72"/>
      <c r="D42" s="349">
        <f>ROUND(MAX(D14,('Customer Info'!B15-100)*0.6,('Customer Info'!B17-100)*0.6),1)</f>
        <v>0</v>
      </c>
      <c r="E42" s="152" t="s">
        <v>211</v>
      </c>
      <c r="F42" s="1" t="s">
        <v>80</v>
      </c>
      <c r="G42" s="100"/>
      <c r="H42" s="90">
        <f>'Rider Rates'!B65</f>
        <v>8.59</v>
      </c>
      <c r="I42" s="100"/>
      <c r="J42" s="90">
        <f>SUM(G42:I42)</f>
        <v>8.59</v>
      </c>
      <c r="K42" s="94" t="s">
        <v>162</v>
      </c>
      <c r="L42" s="89"/>
      <c r="M42" s="89">
        <f>ROUND(D42*H42,2)</f>
        <v>0</v>
      </c>
      <c r="N42" s="116"/>
      <c r="O42" s="89">
        <f t="shared" si="0"/>
        <v>0</v>
      </c>
      <c r="P42" s="92">
        <f>'Rider Rates'!$D$64</f>
        <v>45747</v>
      </c>
    </row>
    <row r="43" spans="1:221" x14ac:dyDescent="0.25">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5">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5">
      <c r="A45" s="76" t="s">
        <v>100</v>
      </c>
      <c r="B45" s="72"/>
      <c r="C45" s="72"/>
      <c r="D45" s="217">
        <f>$N$30</f>
        <v>138.5</v>
      </c>
      <c r="E45" s="97" t="s">
        <v>92</v>
      </c>
      <c r="F45" s="84" t="s">
        <v>80</v>
      </c>
      <c r="G45" s="117"/>
      <c r="H45" s="118"/>
      <c r="I45" s="119">
        <f>'Rider Rates'!$B$87</f>
        <v>1.9512100000000001E-2</v>
      </c>
      <c r="J45" s="119">
        <f>SUM(H45:I45)</f>
        <v>1.9512100000000001E-2</v>
      </c>
      <c r="K45" s="94"/>
      <c r="L45" s="89"/>
      <c r="M45" s="89"/>
      <c r="N45" s="89">
        <f>ROUND(N$30*I45,2)</f>
        <v>2.7</v>
      </c>
      <c r="O45" s="128">
        <f t="shared" si="0"/>
        <v>2.7</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5">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5">
      <c r="A47" s="76" t="s">
        <v>102</v>
      </c>
      <c r="B47" s="72"/>
      <c r="C47" s="72"/>
      <c r="D47" s="113"/>
      <c r="E47" s="97" t="s">
        <v>55</v>
      </c>
      <c r="F47" s="84"/>
      <c r="G47" s="120"/>
      <c r="H47" s="85"/>
      <c r="I47" s="121">
        <f>'Rider Rates'!$B$93</f>
        <v>18.72</v>
      </c>
      <c r="J47" s="121">
        <f>SUM(G47:I47)</f>
        <v>18.72</v>
      </c>
      <c r="K47" s="94"/>
      <c r="L47" s="89"/>
      <c r="M47" s="89"/>
      <c r="N47" s="89">
        <f>I47</f>
        <v>18.72</v>
      </c>
      <c r="O47" s="89">
        <f>SUM(L47:N47)</f>
        <v>18.72</v>
      </c>
      <c r="P47" s="92">
        <f>'Rider Rates'!$D$93</f>
        <v>45747</v>
      </c>
    </row>
    <row r="48" spans="1:221" x14ac:dyDescent="0.25">
      <c r="A48" s="76" t="s">
        <v>104</v>
      </c>
      <c r="B48" s="72"/>
      <c r="C48" s="72"/>
      <c r="D48" s="217">
        <f>$N$30</f>
        <v>138.5</v>
      </c>
      <c r="E48" s="97" t="s">
        <v>92</v>
      </c>
      <c r="F48" s="84" t="s">
        <v>80</v>
      </c>
      <c r="G48" s="120"/>
      <c r="H48" s="85"/>
      <c r="I48" s="119">
        <f>'Rider Rates'!$B$107</f>
        <v>0.24140039999999999</v>
      </c>
      <c r="J48" s="119">
        <f>SUM(H48:I48)</f>
        <v>0.24140039999999999</v>
      </c>
      <c r="K48" s="94"/>
      <c r="L48" s="89"/>
      <c r="M48" s="89"/>
      <c r="N48" s="89">
        <f>ROUND(N$30*I48,2)</f>
        <v>33.43</v>
      </c>
      <c r="O48" s="89">
        <f t="shared" si="0"/>
        <v>33.43</v>
      </c>
      <c r="P48" s="92">
        <f>'Rider Rates'!$D$107</f>
        <v>45716</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166</v>
      </c>
      <c r="B51" s="72"/>
      <c r="C51" s="72"/>
      <c r="D51" s="111">
        <f>IF(C16&lt;0,0,IF(C16&gt;833000,833000,C16))</f>
        <v>0</v>
      </c>
      <c r="E51" s="97" t="s">
        <v>19</v>
      </c>
      <c r="F51" s="84" t="s">
        <v>80</v>
      </c>
      <c r="G51" s="195"/>
      <c r="H51" s="195"/>
      <c r="I51" s="195">
        <f>'Rider Rates'!$B$127</f>
        <v>2.9050000000000001E-4</v>
      </c>
      <c r="J51" s="195">
        <f t="shared" si="1"/>
        <v>2.9050000000000001E-4</v>
      </c>
      <c r="K51" s="94" t="s">
        <v>85</v>
      </c>
      <c r="L51" s="196"/>
      <c r="M51" s="196"/>
      <c r="N51" s="196">
        <f>IF(D51*J51&gt;'Rider Rates'!$C$127,'Rider Rates'!$C$127,D51*J51)</f>
        <v>0</v>
      </c>
      <c r="O51" s="196">
        <f t="shared" si="2"/>
        <v>0</v>
      </c>
      <c r="P51" s="129">
        <f>'Rider Rates'!$E$127</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130" t="s">
        <v>112</v>
      </c>
      <c r="B56" s="69"/>
      <c r="C56" s="69"/>
      <c r="D56" s="131"/>
      <c r="E56" s="132"/>
      <c r="F56" s="133"/>
      <c r="G56" s="133"/>
      <c r="H56" s="133"/>
      <c r="I56" s="133"/>
      <c r="J56" s="133"/>
      <c r="K56" s="134"/>
      <c r="L56" s="105">
        <f>SUM(L34:L55)</f>
        <v>0</v>
      </c>
      <c r="M56" s="105">
        <f>SUM(M34:M55)</f>
        <v>0</v>
      </c>
      <c r="N56" s="105">
        <f>SUM(N34:N55)</f>
        <v>68.97</v>
      </c>
      <c r="O56" s="105">
        <f>SUM(O34:O55)</f>
        <v>68.97</v>
      </c>
      <c r="P56" s="135"/>
    </row>
    <row r="57" spans="1:221" x14ac:dyDescent="0.25">
      <c r="A57" s="144"/>
      <c r="D57" s="4"/>
      <c r="E57" s="152"/>
      <c r="F57" s="1"/>
      <c r="G57" s="218"/>
      <c r="H57" s="218"/>
      <c r="I57" s="218"/>
      <c r="J57" s="218"/>
      <c r="K57" s="154"/>
      <c r="L57" s="154"/>
      <c r="M57" s="154"/>
      <c r="N57" s="154"/>
      <c r="O57" s="213"/>
      <c r="P57" s="154"/>
    </row>
    <row r="58" spans="1:221" x14ac:dyDescent="0.25">
      <c r="A58" s="204" t="s">
        <v>178</v>
      </c>
      <c r="B58" s="186"/>
      <c r="C58" s="186"/>
      <c r="D58" s="186"/>
      <c r="E58" s="186"/>
      <c r="F58" s="186"/>
      <c r="G58" s="186"/>
      <c r="H58" s="186"/>
      <c r="I58" s="186"/>
      <c r="J58" s="186"/>
      <c r="K58" s="186"/>
      <c r="L58" s="219">
        <f>L30+L56</f>
        <v>0</v>
      </c>
      <c r="M58" s="219">
        <f>M30+M56</f>
        <v>0</v>
      </c>
      <c r="N58" s="219">
        <f>N30+N56</f>
        <v>207.47</v>
      </c>
      <c r="O58" s="219">
        <f>O30+O56</f>
        <v>207.47</v>
      </c>
      <c r="P58" s="219"/>
    </row>
    <row r="59" spans="1:221" x14ac:dyDescent="0.25">
      <c r="A59" s="144"/>
      <c r="B59" s="144"/>
      <c r="C59" s="144"/>
      <c r="D59" s="144"/>
      <c r="E59" s="144"/>
      <c r="F59" s="144"/>
      <c r="G59" s="144"/>
      <c r="H59" s="144"/>
      <c r="I59" s="144"/>
      <c r="J59" s="144"/>
      <c r="K59" s="144"/>
      <c r="L59" s="144"/>
      <c r="M59" s="144"/>
      <c r="N59" s="144"/>
      <c r="O59" s="171"/>
      <c r="P59" s="171"/>
    </row>
    <row r="60" spans="1:221" x14ac:dyDescent="0.25">
      <c r="A60" s="144" t="s">
        <v>191</v>
      </c>
      <c r="B60" s="144"/>
      <c r="C60" s="144"/>
      <c r="D60" s="144"/>
      <c r="E60" s="144"/>
      <c r="F60" s="144"/>
      <c r="G60" s="144"/>
      <c r="H60" s="144"/>
      <c r="I60" s="144"/>
      <c r="J60" s="144"/>
      <c r="K60" s="144"/>
      <c r="L60" s="144"/>
      <c r="M60" s="144"/>
      <c r="N60" s="144"/>
      <c r="O60" s="171">
        <f>O26+O28+O56</f>
        <v>207.47</v>
      </c>
      <c r="P60" s="92">
        <v>40967</v>
      </c>
    </row>
    <row r="61" spans="1:221" x14ac:dyDescent="0.25">
      <c r="A61" s="144"/>
      <c r="B61" s="144"/>
      <c r="C61" s="144"/>
      <c r="D61" s="144"/>
      <c r="E61" s="144"/>
      <c r="F61" s="144"/>
      <c r="G61" s="220"/>
      <c r="H61" s="220"/>
      <c r="I61" s="220"/>
      <c r="J61" s="220"/>
      <c r="K61" s="154"/>
      <c r="L61" s="154"/>
      <c r="M61" s="154"/>
      <c r="N61" s="154"/>
      <c r="O61" s="171"/>
    </row>
    <row r="62" spans="1:221" x14ac:dyDescent="0.25">
      <c r="A62" s="155" t="s">
        <v>115</v>
      </c>
      <c r="B62" s="144"/>
      <c r="C62" s="144"/>
      <c r="D62" s="144"/>
      <c r="E62" s="144"/>
      <c r="F62" s="144"/>
      <c r="G62" s="220"/>
      <c r="H62" s="220"/>
      <c r="I62" s="220"/>
      <c r="J62" s="220"/>
      <c r="K62" s="154"/>
      <c r="L62" s="154"/>
      <c r="M62" s="154"/>
      <c r="N62" s="154"/>
      <c r="O62" s="142">
        <f>MAX($O$58,$O$60)</f>
        <v>207.47</v>
      </c>
    </row>
    <row r="63" spans="1:221" x14ac:dyDescent="0.25">
      <c r="A63" s="144"/>
      <c r="B63" s="144"/>
      <c r="C63" s="144"/>
      <c r="D63" s="144"/>
      <c r="E63" s="144"/>
      <c r="F63" s="144"/>
      <c r="G63" s="220"/>
      <c r="H63" s="220"/>
      <c r="I63" s="220"/>
      <c r="J63" s="220"/>
      <c r="K63" s="154"/>
      <c r="L63" s="154"/>
      <c r="M63" s="154"/>
      <c r="N63" s="154"/>
      <c r="O63" s="171"/>
    </row>
    <row r="64" spans="1:221" x14ac:dyDescent="0.25">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5">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5">
      <c r="A66" s="144"/>
      <c r="B66" s="144"/>
      <c r="C66" s="144"/>
      <c r="D66" s="144"/>
      <c r="E66" s="144"/>
      <c r="F66" s="144"/>
      <c r="G66" s="153"/>
      <c r="H66" s="220"/>
      <c r="I66" s="153"/>
      <c r="J66" s="220"/>
      <c r="K66" s="154"/>
      <c r="L66" s="154"/>
      <c r="M66" s="154"/>
      <c r="N66" s="154"/>
      <c r="O66" s="223"/>
      <c r="P66" s="144"/>
    </row>
    <row r="67" spans="1:16" ht="20.25" customHeight="1" x14ac:dyDescent="0.4">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5">
      <c r="A68" s="144"/>
      <c r="B68" s="144"/>
      <c r="C68" s="144"/>
      <c r="D68" s="174"/>
      <c r="E68" s="44"/>
      <c r="F68" s="1"/>
      <c r="G68" s="226"/>
      <c r="H68" s="226"/>
      <c r="I68" s="227"/>
      <c r="J68" s="226"/>
      <c r="K68" s="144"/>
      <c r="L68" s="144"/>
      <c r="M68" s="144"/>
      <c r="N68" s="144"/>
      <c r="O68" s="171"/>
    </row>
    <row r="69" spans="1:16" x14ac:dyDescent="0.25">
      <c r="A69" s="144"/>
      <c r="B69" s="144"/>
      <c r="C69" s="144"/>
      <c r="D69" s="174"/>
      <c r="E69" s="44"/>
      <c r="F69" s="1"/>
      <c r="G69" s="226"/>
      <c r="H69" s="226"/>
      <c r="I69" s="226"/>
      <c r="J69" s="226"/>
      <c r="K69" s="144"/>
      <c r="L69" s="144"/>
      <c r="M69" s="144"/>
      <c r="N69" s="144"/>
      <c r="O69" s="171"/>
    </row>
    <row r="70" spans="1:16" x14ac:dyDescent="0.25">
      <c r="A70" s="155"/>
      <c r="B70" s="144"/>
      <c r="C70" s="144"/>
      <c r="D70" s="144"/>
      <c r="E70" s="144"/>
      <c r="F70" s="144"/>
      <c r="G70" s="144"/>
      <c r="H70" s="144"/>
      <c r="J70" s="144"/>
      <c r="K70" s="144"/>
      <c r="L70" s="171"/>
      <c r="M70" s="171"/>
      <c r="N70" s="171"/>
      <c r="O70" s="142"/>
    </row>
    <row r="71" spans="1:16" x14ac:dyDescent="0.25">
      <c r="B71" s="144"/>
      <c r="C71" s="144"/>
      <c r="D71" s="144"/>
      <c r="E71" s="144"/>
      <c r="F71" s="144"/>
      <c r="G71" s="153"/>
      <c r="H71" s="144"/>
      <c r="I71" s="144"/>
      <c r="J71" s="144"/>
      <c r="K71" s="144"/>
      <c r="L71" s="228"/>
      <c r="M71" s="228"/>
      <c r="N71" s="228"/>
      <c r="O71" s="223"/>
      <c r="P71" s="144"/>
    </row>
    <row r="72" spans="1:16" x14ac:dyDescent="0.25">
      <c r="G72" s="64"/>
      <c r="H72" s="148"/>
      <c r="I72" s="64"/>
      <c r="J72" s="148"/>
      <c r="K72" s="148"/>
      <c r="L72" s="149"/>
      <c r="M72" s="149"/>
      <c r="N72" s="149"/>
      <c r="O72" s="150"/>
      <c r="P72" s="59"/>
    </row>
    <row r="74" spans="1:16" x14ac:dyDescent="0.25">
      <c r="A74" s="436"/>
    </row>
    <row r="75" spans="1:16" x14ac:dyDescent="0.25">
      <c r="A75" s="436"/>
    </row>
    <row r="76" spans="1:16" x14ac:dyDescent="0.25">
      <c r="A76" s="436"/>
    </row>
    <row r="77" spans="1:16" x14ac:dyDescent="0.25">
      <c r="A77" s="436"/>
    </row>
    <row r="78" spans="1:16" x14ac:dyDescent="0.25">
      <c r="A78" s="436"/>
    </row>
    <row r="79" spans="1:16" x14ac:dyDescent="0.25">
      <c r="A79" s="436"/>
    </row>
    <row r="80" spans="1:1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row r="88" spans="1:1" x14ac:dyDescent="0.25">
      <c r="A88" s="436"/>
    </row>
  </sheetData>
  <sheetProtection algorithmName="SHA-512" hashValue="1ISnmBuVeS5pN9F4niEoudMScR9O0iRBzboq/YOlGbWcD8QqDv2ZulWdyeX9HCyKWrBqmKY/QZu4Z5WUk+Ua6Q==" saltValue="lfuGFeJEP3vCf7gg8/ukYQ=="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274320</xdr:colOff>
                    <xdr:row>82</xdr:row>
                    <xdr:rowOff>45720</xdr:rowOff>
                  </from>
                  <to>
                    <xdr:col>16</xdr:col>
                    <xdr:colOff>30480</xdr:colOff>
                    <xdr:row>83</xdr:row>
                    <xdr:rowOff>83820</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topLeftCell="A21" zoomScale="80" zoomScaleNormal="80" workbookViewId="0">
      <selection activeCell="D41" sqref="D41"/>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9.109375" hidden="1" customWidth="1"/>
  </cols>
  <sheetData>
    <row r="1" spans="1:256" ht="21" x14ac:dyDescent="0.4">
      <c r="A1" s="453" t="s">
        <v>50</v>
      </c>
      <c r="B1" s="453"/>
      <c r="C1" s="453"/>
      <c r="D1" s="453"/>
      <c r="E1" s="453"/>
      <c r="F1" s="453"/>
      <c r="G1" s="453"/>
      <c r="H1" s="453"/>
      <c r="I1" s="453"/>
      <c r="J1" s="453"/>
      <c r="K1" s="453"/>
      <c r="L1" s="453"/>
      <c r="M1" s="453"/>
      <c r="N1" s="453"/>
      <c r="O1" s="453"/>
      <c r="P1" s="453"/>
    </row>
    <row r="2" spans="1:256" ht="21" x14ac:dyDescent="0.4">
      <c r="A2" s="437" t="s">
        <v>138</v>
      </c>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c r="DS2" s="437"/>
      <c r="DT2" s="437"/>
      <c r="DU2" s="437"/>
      <c r="DV2" s="437"/>
      <c r="DW2" s="437"/>
      <c r="DX2" s="437"/>
      <c r="DY2" s="437"/>
      <c r="DZ2" s="437"/>
      <c r="EA2" s="437"/>
      <c r="EB2" s="437"/>
      <c r="EC2" s="437"/>
      <c r="ED2" s="437"/>
      <c r="EE2" s="437"/>
      <c r="EF2" s="437"/>
      <c r="EG2" s="437"/>
      <c r="EH2" s="437"/>
      <c r="EI2" s="437"/>
      <c r="EJ2" s="437"/>
      <c r="EK2" s="437"/>
      <c r="EL2" s="437"/>
      <c r="EM2" s="437"/>
      <c r="EN2" s="437"/>
      <c r="EO2" s="437"/>
      <c r="EP2" s="437"/>
      <c r="EQ2" s="437"/>
      <c r="ER2" s="437"/>
      <c r="ES2" s="437"/>
      <c r="ET2" s="437"/>
      <c r="EU2" s="437"/>
      <c r="EV2" s="437"/>
      <c r="EW2" s="437"/>
      <c r="EX2" s="437"/>
      <c r="EY2" s="437"/>
      <c r="EZ2" s="437"/>
      <c r="FA2" s="437"/>
      <c r="FB2" s="437"/>
      <c r="FC2" s="437"/>
      <c r="FD2" s="437"/>
      <c r="FE2" s="437"/>
      <c r="FF2" s="437"/>
      <c r="FG2" s="437"/>
      <c r="FH2" s="437"/>
      <c r="FI2" s="437"/>
      <c r="FJ2" s="437"/>
      <c r="FK2" s="437"/>
      <c r="FL2" s="437"/>
      <c r="FM2" s="437"/>
      <c r="FN2" s="437"/>
      <c r="FO2" s="437"/>
      <c r="FP2" s="437"/>
      <c r="FQ2" s="437"/>
      <c r="FR2" s="437"/>
      <c r="FS2" s="437"/>
      <c r="FT2" s="437"/>
      <c r="FU2" s="437"/>
      <c r="FV2" s="437"/>
      <c r="FW2" s="437"/>
      <c r="FX2" s="437"/>
      <c r="FY2" s="437"/>
      <c r="FZ2" s="437"/>
      <c r="GA2" s="437"/>
      <c r="GB2" s="437"/>
      <c r="GC2" s="437"/>
      <c r="GD2" s="437"/>
      <c r="GE2" s="437"/>
      <c r="GF2" s="437"/>
      <c r="GG2" s="437"/>
      <c r="GH2" s="437"/>
      <c r="GI2" s="437"/>
      <c r="GJ2" s="437"/>
      <c r="GK2" s="437"/>
      <c r="GL2" s="437"/>
      <c r="GM2" s="437"/>
      <c r="GN2" s="437"/>
      <c r="GO2" s="437"/>
      <c r="GP2" s="437"/>
      <c r="GQ2" s="437"/>
      <c r="GR2" s="437"/>
      <c r="GS2" s="437"/>
      <c r="GT2" s="437"/>
      <c r="GU2" s="437"/>
      <c r="GV2" s="437"/>
      <c r="GW2" s="437"/>
      <c r="GX2" s="437"/>
      <c r="GY2" s="437"/>
      <c r="GZ2" s="437"/>
      <c r="HA2" s="437"/>
      <c r="HB2" s="437"/>
      <c r="HC2" s="437"/>
      <c r="HD2" s="437"/>
      <c r="HE2" s="437"/>
      <c r="HF2" s="437"/>
      <c r="HG2" s="437"/>
      <c r="HH2" s="437"/>
      <c r="HI2" s="437"/>
      <c r="HJ2" s="437"/>
      <c r="HK2" s="437"/>
      <c r="HL2" s="437"/>
      <c r="HM2" s="437"/>
      <c r="HN2" s="437"/>
      <c r="HO2" s="437"/>
      <c r="HP2" s="437"/>
      <c r="HQ2" s="437"/>
      <c r="HR2" s="437"/>
      <c r="HS2" s="437"/>
      <c r="HT2" s="437"/>
      <c r="HU2" s="437"/>
      <c r="HV2" s="437"/>
      <c r="HW2" s="437"/>
      <c r="HX2" s="437"/>
      <c r="HY2" s="437"/>
      <c r="HZ2" s="437"/>
      <c r="IA2" s="437"/>
      <c r="IB2" s="437"/>
      <c r="IC2" s="437"/>
      <c r="ID2" s="437"/>
      <c r="IE2" s="437"/>
      <c r="IF2" s="437"/>
      <c r="IG2" s="437"/>
      <c r="IH2" s="437"/>
      <c r="II2" s="437"/>
      <c r="IJ2" s="437"/>
      <c r="IK2" s="437"/>
      <c r="IL2" s="437"/>
      <c r="IM2" s="437"/>
      <c r="IN2" s="437"/>
      <c r="IO2" s="437"/>
      <c r="IP2" s="437"/>
      <c r="IQ2" s="437"/>
      <c r="IR2" s="437"/>
      <c r="IS2" s="437"/>
      <c r="IT2" s="437"/>
      <c r="IU2" s="437"/>
      <c r="IV2" s="437"/>
    </row>
    <row r="3" spans="1:256" ht="17.399999999999999" x14ac:dyDescent="0.3">
      <c r="A3" s="454" t="s">
        <v>231</v>
      </c>
      <c r="B3" s="454"/>
      <c r="C3" s="454"/>
      <c r="D3" s="454"/>
      <c r="E3" s="454"/>
      <c r="F3" s="454"/>
      <c r="G3" s="454"/>
      <c r="H3" s="454"/>
      <c r="I3" s="454"/>
      <c r="J3" s="454"/>
      <c r="K3" s="454"/>
      <c r="L3" s="454"/>
      <c r="M3" s="454"/>
      <c r="N3" s="454"/>
      <c r="O3" s="454"/>
      <c r="P3" s="454"/>
    </row>
    <row r="4" spans="1:256"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256" ht="15" x14ac:dyDescent="0.25">
      <c r="A5" s="55"/>
      <c r="B5" s="55"/>
      <c r="C5" s="55"/>
      <c r="D5" s="55"/>
      <c r="E5" s="55"/>
      <c r="F5" s="55"/>
      <c r="G5" s="55"/>
      <c r="H5" s="55"/>
      <c r="I5" s="55"/>
      <c r="J5" s="55"/>
      <c r="K5" s="55"/>
    </row>
    <row r="6" spans="1:256" x14ac:dyDescent="0.25">
      <c r="A6" s="56">
        <f ca="1">TODAY()</f>
        <v>45744</v>
      </c>
      <c r="B6" s="76" t="s">
        <v>232</v>
      </c>
      <c r="C6" s="229"/>
      <c r="D6" s="229"/>
      <c r="E6" s="229"/>
      <c r="F6" s="229"/>
      <c r="G6" s="229"/>
      <c r="H6" s="229"/>
      <c r="I6" s="229"/>
      <c r="J6" s="229"/>
      <c r="K6" s="229"/>
    </row>
    <row r="7" spans="1:256" ht="24.6" x14ac:dyDescent="0.4">
      <c r="A7" s="455"/>
      <c r="B7" s="455"/>
      <c r="C7" s="455"/>
      <c r="D7" s="455"/>
      <c r="E7" s="455"/>
      <c r="F7" s="455"/>
      <c r="G7" s="455"/>
      <c r="H7" s="455"/>
      <c r="I7" s="455"/>
      <c r="J7" s="455"/>
      <c r="K7" s="455"/>
      <c r="L7" s="455"/>
      <c r="M7" s="455"/>
      <c r="N7" s="455"/>
      <c r="O7" s="455"/>
      <c r="P7" s="455"/>
    </row>
    <row r="8" spans="1:256" ht="15" x14ac:dyDescent="0.25">
      <c r="A8" s="57" t="s">
        <v>5</v>
      </c>
      <c r="B8" s="58"/>
      <c r="C8" s="59">
        <f>'Customer Info'!B7</f>
        <v>0</v>
      </c>
      <c r="I8" s="60"/>
    </row>
    <row r="9" spans="1:256" ht="15" x14ac:dyDescent="0.25">
      <c r="A9" s="61" t="s">
        <v>53</v>
      </c>
      <c r="B9" s="58"/>
      <c r="C9" s="59">
        <f>'Customer Info'!B8</f>
        <v>0</v>
      </c>
    </row>
    <row r="10" spans="1:256" x14ac:dyDescent="0.25">
      <c r="A10" s="57" t="s">
        <v>121</v>
      </c>
      <c r="B10" s="62">
        <f>'Customer Info'!B9</f>
        <v>4</v>
      </c>
      <c r="C10" s="63" t="str">
        <f>LOOKUP(B10,R10:AD10,R11:AD11)</f>
        <v>April</v>
      </c>
      <c r="D10" s="64">
        <f>'Customer Info'!C9</f>
        <v>2025</v>
      </c>
      <c r="S10">
        <v>1</v>
      </c>
      <c r="T10">
        <v>2</v>
      </c>
      <c r="U10">
        <v>3</v>
      </c>
      <c r="V10">
        <v>4</v>
      </c>
      <c r="W10">
        <v>5</v>
      </c>
      <c r="X10">
        <v>6</v>
      </c>
      <c r="Y10">
        <v>7</v>
      </c>
      <c r="Z10">
        <v>8</v>
      </c>
      <c r="AA10">
        <v>9</v>
      </c>
      <c r="AB10">
        <v>10</v>
      </c>
      <c r="AC10">
        <v>11</v>
      </c>
      <c r="AD10">
        <v>12</v>
      </c>
    </row>
    <row r="11" spans="1:256" ht="15" customHeight="1" x14ac:dyDescent="0.25">
      <c r="A11" s="448"/>
      <c r="B11" s="448"/>
      <c r="C11" s="448"/>
      <c r="D11" s="448"/>
      <c r="E11" s="448"/>
      <c r="F11" s="448"/>
      <c r="G11" s="448"/>
      <c r="H11" s="448"/>
      <c r="I11" s="448"/>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5">
      <c r="A12" s="162" t="s">
        <v>68</v>
      </c>
      <c r="B12" s="163"/>
      <c r="C12" s="163"/>
      <c r="D12" s="163"/>
      <c r="E12" s="163"/>
      <c r="F12" s="163"/>
      <c r="G12" s="163"/>
      <c r="H12" s="163"/>
      <c r="I12" s="163"/>
      <c r="J12" s="163"/>
      <c r="K12" s="163"/>
      <c r="L12" s="163"/>
      <c r="M12" s="163"/>
      <c r="N12" s="163"/>
      <c r="O12" s="163"/>
      <c r="P12" s="163"/>
      <c r="R12" s="44" t="s">
        <v>142</v>
      </c>
      <c r="S12" s="205">
        <f>'Rider Rates'!$C$25</f>
        <v>6.6629999999999995E-2</v>
      </c>
      <c r="T12" s="205">
        <f>'Rider Rates'!$C$25</f>
        <v>6.6629999999999995E-2</v>
      </c>
      <c r="U12" s="205">
        <f>'Rider Rates'!$C$25</f>
        <v>6.6629999999999995E-2</v>
      </c>
      <c r="V12" s="205">
        <f>'Rider Rates'!$C$25</f>
        <v>6.6629999999999995E-2</v>
      </c>
      <c r="W12" s="205">
        <f>'Rider Rates'!$C$25</f>
        <v>6.6629999999999995E-2</v>
      </c>
      <c r="X12" s="205">
        <f>'Rider Rates'!$C$25</f>
        <v>6.6629999999999995E-2</v>
      </c>
      <c r="Y12" s="205">
        <f>'Rider Rates'!$C$25</f>
        <v>6.6629999999999995E-2</v>
      </c>
      <c r="Z12" s="205">
        <f>'Rider Rates'!$C$25</f>
        <v>6.6629999999999995E-2</v>
      </c>
      <c r="AA12" s="205">
        <f>'Rider Rates'!$C$25</f>
        <v>6.6629999999999995E-2</v>
      </c>
      <c r="AB12" s="205">
        <f>'Rider Rates'!$C$25</f>
        <v>6.6629999999999995E-2</v>
      </c>
      <c r="AC12" s="205">
        <f>'Rider Rates'!$C$25</f>
        <v>6.6629999999999995E-2</v>
      </c>
      <c r="AD12" s="205">
        <f>'Rider Rates'!$C$25</f>
        <v>6.6629999999999995E-2</v>
      </c>
      <c r="AE12" s="205"/>
      <c r="AF12" s="205"/>
    </row>
    <row r="13" spans="1:256" x14ac:dyDescent="0.25">
      <c r="C13" s="68" t="s">
        <v>181</v>
      </c>
      <c r="D13" s="68" t="s">
        <v>182</v>
      </c>
    </row>
    <row r="14" spans="1:256" x14ac:dyDescent="0.25">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5">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5">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5">
      <c r="A17" s="158" t="s">
        <v>214</v>
      </c>
      <c r="B17" s="158"/>
      <c r="C17" s="159">
        <f>'Customer Info'!$B$27</f>
        <v>0</v>
      </c>
      <c r="D17" s="159">
        <f>C17*C19</f>
        <v>0</v>
      </c>
      <c r="E17" s="158" t="s">
        <v>215</v>
      </c>
      <c r="F17" s="160"/>
      <c r="K17" s="158"/>
      <c r="L17" s="158"/>
      <c r="M17" s="158"/>
      <c r="N17" s="158"/>
    </row>
    <row r="18" spans="1:30" x14ac:dyDescent="0.25">
      <c r="A18" s="158" t="s">
        <v>216</v>
      </c>
      <c r="B18" s="158"/>
      <c r="C18" s="159"/>
      <c r="D18" s="159">
        <f>IF((D17-(ROUND(MAX(D14,D15)*0.5,1)))&lt;0,0,(D17-(ROUND(MAX(D14,D15)*0.5,1))))</f>
        <v>0</v>
      </c>
      <c r="E18" s="158" t="s">
        <v>217</v>
      </c>
      <c r="F18" s="160"/>
      <c r="K18" s="158"/>
      <c r="L18" s="158"/>
      <c r="M18" s="158"/>
      <c r="N18" s="158"/>
    </row>
    <row r="19" spans="1:30" x14ac:dyDescent="0.25">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5">
      <c r="A20" s="158" t="s">
        <v>2</v>
      </c>
      <c r="B20" s="158"/>
      <c r="C20" s="210" t="s">
        <v>2</v>
      </c>
      <c r="D20" s="457" t="s">
        <v>2</v>
      </c>
      <c r="E20" s="457"/>
      <c r="F20" s="457"/>
      <c r="G20" s="457"/>
      <c r="H20" s="457"/>
      <c r="K20" s="158"/>
      <c r="L20" s="158"/>
      <c r="M20" s="158"/>
      <c r="N20" s="158"/>
      <c r="O20" s="188"/>
    </row>
    <row r="21" spans="1:30" x14ac:dyDescent="0.25">
      <c r="A21" s="158" t="s">
        <v>2</v>
      </c>
      <c r="B21" s="158"/>
      <c r="C21" s="210" t="s">
        <v>2</v>
      </c>
      <c r="D21" s="457" t="s">
        <v>2</v>
      </c>
      <c r="E21" s="457"/>
      <c r="F21" s="457"/>
      <c r="G21" s="457"/>
      <c r="H21" s="457"/>
      <c r="I21" s="57"/>
      <c r="J21" s="57"/>
      <c r="K21" s="158"/>
      <c r="L21" s="158"/>
      <c r="M21" s="158"/>
      <c r="N21" s="158"/>
      <c r="O21" s="188"/>
    </row>
    <row r="22" spans="1:30" x14ac:dyDescent="0.25">
      <c r="A22" s="158"/>
      <c r="B22" s="158"/>
      <c r="C22" s="160"/>
      <c r="D22" s="160"/>
      <c r="E22" s="160"/>
      <c r="F22" s="160"/>
      <c r="G22" s="57"/>
      <c r="H22" s="57"/>
      <c r="I22" s="57"/>
      <c r="J22" s="57"/>
      <c r="K22" s="158"/>
      <c r="L22" s="158"/>
      <c r="M22" s="158"/>
      <c r="N22" s="158"/>
      <c r="O22" s="158"/>
    </row>
    <row r="23" spans="1:30" x14ac:dyDescent="0.25">
      <c r="A23" s="162" t="s">
        <v>70</v>
      </c>
      <c r="B23" s="163"/>
      <c r="C23" s="163"/>
      <c r="D23" s="163"/>
      <c r="E23" s="163"/>
      <c r="F23" s="163"/>
      <c r="G23" s="449" t="s">
        <v>71</v>
      </c>
      <c r="H23" s="450"/>
      <c r="I23" s="450"/>
      <c r="J23" s="451"/>
      <c r="K23" s="163"/>
      <c r="L23" s="452" t="s">
        <v>72</v>
      </c>
      <c r="M23" s="452"/>
      <c r="N23" s="452"/>
      <c r="O23" s="452"/>
    </row>
    <row r="24" spans="1:30" x14ac:dyDescent="0.25">
      <c r="G24" s="164" t="s">
        <v>73</v>
      </c>
      <c r="H24" s="164" t="s">
        <v>74</v>
      </c>
      <c r="I24" s="164" t="s">
        <v>75</v>
      </c>
      <c r="J24" s="118" t="s">
        <v>76</v>
      </c>
      <c r="L24" s="165" t="s">
        <v>73</v>
      </c>
      <c r="M24" s="165" t="s">
        <v>74</v>
      </c>
      <c r="N24" s="165" t="s">
        <v>75</v>
      </c>
      <c r="O24" s="165" t="s">
        <v>76</v>
      </c>
      <c r="P24" s="166" t="s">
        <v>77</v>
      </c>
    </row>
    <row r="25" spans="1:30" x14ac:dyDescent="0.25">
      <c r="A25" t="s">
        <v>78</v>
      </c>
      <c r="G25" s="189"/>
      <c r="H25" s="189"/>
      <c r="I25" s="189">
        <f>IF(D14&gt;2000,3600,825)</f>
        <v>825</v>
      </c>
      <c r="J25" s="189">
        <f>SUM(G25:I25)</f>
        <v>825</v>
      </c>
      <c r="L25" s="190"/>
      <c r="M25" s="190"/>
      <c r="N25" s="190">
        <f>I25</f>
        <v>825</v>
      </c>
      <c r="O25" s="128">
        <f>SUM(L25:N25)</f>
        <v>825</v>
      </c>
      <c r="P25" s="92">
        <v>44531</v>
      </c>
    </row>
    <row r="26" spans="1:30" x14ac:dyDescent="0.25">
      <c r="A26" t="s">
        <v>165</v>
      </c>
      <c r="D26" s="4">
        <f>D16</f>
        <v>0</v>
      </c>
      <c r="E26" s="97" t="s">
        <v>19</v>
      </c>
      <c r="F26" s="84" t="s">
        <v>80</v>
      </c>
      <c r="G26" s="191"/>
      <c r="H26" s="189"/>
      <c r="I26" s="189"/>
      <c r="J26" s="191"/>
      <c r="K26" s="94" t="s">
        <v>85</v>
      </c>
      <c r="L26" s="189"/>
      <c r="M26" s="190"/>
      <c r="N26" s="189"/>
      <c r="O26" s="128"/>
      <c r="P26" s="92"/>
    </row>
    <row r="27" spans="1:30" x14ac:dyDescent="0.25">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5">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5">
      <c r="A29" s="144" t="s">
        <v>82</v>
      </c>
      <c r="B29" s="144"/>
      <c r="C29" s="144"/>
      <c r="D29" s="170"/>
      <c r="E29" s="170"/>
      <c r="F29" s="144"/>
      <c r="G29" s="144"/>
      <c r="H29" s="144"/>
      <c r="I29" s="144"/>
      <c r="J29" s="144"/>
      <c r="K29" s="172"/>
      <c r="L29" s="171"/>
      <c r="M29" s="171"/>
      <c r="N29" s="171">
        <f>SUM(N25:N28)</f>
        <v>825</v>
      </c>
      <c r="O29" s="171">
        <f>SUM(O25:O28)</f>
        <v>825</v>
      </c>
    </row>
    <row r="30" spans="1:30" x14ac:dyDescent="0.25">
      <c r="A30" s="192"/>
      <c r="B30" s="192"/>
      <c r="C30" s="193"/>
      <c r="D30" s="193"/>
      <c r="E30" s="193"/>
      <c r="F30" s="193"/>
      <c r="G30" s="194"/>
      <c r="H30" s="194"/>
      <c r="I30" s="194"/>
      <c r="J30" s="194"/>
      <c r="K30" s="192"/>
      <c r="L30" s="192"/>
      <c r="M30" s="192"/>
      <c r="N30" s="192"/>
      <c r="O30" s="192"/>
      <c r="P30" s="192"/>
    </row>
    <row r="31" spans="1:30" x14ac:dyDescent="0.25">
      <c r="A31" s="155" t="s">
        <v>83</v>
      </c>
      <c r="D31" s="4"/>
      <c r="E31" s="4"/>
      <c r="K31" s="154"/>
      <c r="L31" s="154"/>
      <c r="M31" s="154"/>
      <c r="N31" s="154"/>
      <c r="O31" s="213"/>
      <c r="P31" s="213"/>
    </row>
    <row r="32" spans="1:30" x14ac:dyDescent="0.25">
      <c r="A32" s="144"/>
      <c r="D32" s="4"/>
      <c r="E32" s="4"/>
      <c r="K32" s="154"/>
      <c r="L32" s="154"/>
      <c r="M32" s="154"/>
      <c r="N32" s="154"/>
      <c r="O32" s="213"/>
    </row>
    <row r="33" spans="1:221" x14ac:dyDescent="0.25">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5">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5">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5">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5">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5">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5">
      <c r="A39" s="72" t="s">
        <v>96</v>
      </c>
      <c r="B39" s="72"/>
      <c r="C39" s="72"/>
      <c r="D39" s="4">
        <f>IF($C$16&lt;0,0,IF($C$16&gt;833000,833000,$C$16))</f>
        <v>0</v>
      </c>
      <c r="E39" s="97" t="s">
        <v>19</v>
      </c>
      <c r="F39" s="84" t="s">
        <v>80</v>
      </c>
      <c r="G39" s="100"/>
      <c r="H39" s="100"/>
      <c r="I39" s="100">
        <f>'Rider Rates'!D53</f>
        <v>1.8006999999999999E-3</v>
      </c>
      <c r="J39" s="100">
        <f>SUM(G39:I39)</f>
        <v>1.8006999999999999E-3</v>
      </c>
      <c r="K39" s="94" t="s">
        <v>85</v>
      </c>
      <c r="L39" s="89"/>
      <c r="M39" s="89"/>
      <c r="N39" s="189">
        <f>D39*J39</f>
        <v>0</v>
      </c>
      <c r="O39" s="89">
        <f t="shared" si="0"/>
        <v>0</v>
      </c>
      <c r="P39" s="92">
        <f>'Rider Rates'!E53</f>
        <v>45658</v>
      </c>
    </row>
    <row r="40" spans="1:221" x14ac:dyDescent="0.25">
      <c r="A40" s="76" t="s">
        <v>97</v>
      </c>
      <c r="B40" s="72"/>
      <c r="C40" s="72"/>
      <c r="D40" s="4">
        <f>IF($C$16&lt;0,0,$C$16)</f>
        <v>0</v>
      </c>
      <c r="E40" s="97" t="s">
        <v>19</v>
      </c>
      <c r="F40" s="84" t="s">
        <v>80</v>
      </c>
      <c r="G40" s="100"/>
      <c r="H40" s="100">
        <f>'Rider Rates'!$B$61</f>
        <v>4.3409999999999998E-4</v>
      </c>
      <c r="I40" s="100"/>
      <c r="J40" s="100">
        <f>SUM(G40:I40)</f>
        <v>4.3409999999999998E-4</v>
      </c>
      <c r="K40" s="94" t="s">
        <v>85</v>
      </c>
      <c r="L40" s="89"/>
      <c r="M40" s="89">
        <f>ROUND(D40*H40,2)</f>
        <v>0</v>
      </c>
      <c r="N40" s="116"/>
      <c r="O40" s="89">
        <f t="shared" si="0"/>
        <v>0</v>
      </c>
      <c r="P40" s="92">
        <f>'Rider Rates'!$D$61</f>
        <v>45747</v>
      </c>
    </row>
    <row r="41" spans="1:221" x14ac:dyDescent="0.25">
      <c r="A41" s="76" t="s">
        <v>97</v>
      </c>
      <c r="B41" s="72"/>
      <c r="C41" s="72"/>
      <c r="D41" s="349">
        <f>ROUND(MAX(D14,('Customer Info'!B15-100)*0.6,('Customer Info'!B17-100)*0.6),1)</f>
        <v>0</v>
      </c>
      <c r="E41" s="152" t="s">
        <v>211</v>
      </c>
      <c r="F41" s="1" t="s">
        <v>80</v>
      </c>
      <c r="G41" s="100"/>
      <c r="H41" s="90">
        <f>'Rider Rates'!$B$66</f>
        <v>7.72</v>
      </c>
      <c r="I41" s="100"/>
      <c r="J41" s="90">
        <f>SUM(G41:I41)</f>
        <v>7.72</v>
      </c>
      <c r="K41" s="94" t="s">
        <v>162</v>
      </c>
      <c r="L41" s="89"/>
      <c r="M41" s="89">
        <f>ROUND(D41*H41,2)</f>
        <v>0</v>
      </c>
      <c r="N41" s="116"/>
      <c r="O41" s="89">
        <f t="shared" si="0"/>
        <v>0</v>
      </c>
      <c r="P41" s="92">
        <f>'Rider Rates'!$D$66</f>
        <v>45747</v>
      </c>
    </row>
    <row r="42" spans="1:221" x14ac:dyDescent="0.25">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5">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5">
      <c r="A44" s="76" t="s">
        <v>100</v>
      </c>
      <c r="B44" s="72"/>
      <c r="C44" s="72"/>
      <c r="D44" s="217">
        <f>$N$29</f>
        <v>825</v>
      </c>
      <c r="E44" s="97" t="s">
        <v>92</v>
      </c>
      <c r="F44" s="84" t="s">
        <v>80</v>
      </c>
      <c r="G44" s="117"/>
      <c r="H44" s="118"/>
      <c r="I44" s="119">
        <f>'Rider Rates'!$B$87</f>
        <v>1.9512100000000001E-2</v>
      </c>
      <c r="J44" s="119">
        <f>SUM(H44:I44)</f>
        <v>1.9512100000000001E-2</v>
      </c>
      <c r="K44" s="94"/>
      <c r="L44" s="89"/>
      <c r="M44" s="89"/>
      <c r="N44" s="89">
        <f>ROUND(N$29*I44,2)</f>
        <v>16.100000000000001</v>
      </c>
      <c r="O44" s="128">
        <f t="shared" si="1"/>
        <v>16.100000000000001</v>
      </c>
      <c r="P44" s="92">
        <f>'Rider Rates'!$D$87</f>
        <v>45747</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5">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5">
      <c r="A46" s="76" t="s">
        <v>102</v>
      </c>
      <c r="B46" s="72"/>
      <c r="C46" s="72"/>
      <c r="D46" s="113"/>
      <c r="E46" s="97" t="s">
        <v>55</v>
      </c>
      <c r="F46" s="84"/>
      <c r="G46" s="120"/>
      <c r="H46" s="85"/>
      <c r="I46" s="121">
        <f>'Rider Rates'!$B$93</f>
        <v>18.72</v>
      </c>
      <c r="J46" s="121">
        <f>SUM(G46:I46)</f>
        <v>18.72</v>
      </c>
      <c r="K46" s="94"/>
      <c r="L46" s="89"/>
      <c r="M46" s="89"/>
      <c r="N46" s="89">
        <f>I46</f>
        <v>18.72</v>
      </c>
      <c r="O46" s="89">
        <f>SUM(L46:N46)</f>
        <v>18.72</v>
      </c>
      <c r="P46" s="92">
        <f>'Rider Rates'!$D$93</f>
        <v>45747</v>
      </c>
    </row>
    <row r="47" spans="1:221" x14ac:dyDescent="0.25">
      <c r="A47" s="76" t="s">
        <v>104</v>
      </c>
      <c r="B47" s="72"/>
      <c r="C47" s="72"/>
      <c r="D47" s="217">
        <f>$N$29</f>
        <v>825</v>
      </c>
      <c r="E47" s="97" t="s">
        <v>92</v>
      </c>
      <c r="F47" s="84" t="s">
        <v>80</v>
      </c>
      <c r="G47" s="120"/>
      <c r="H47" s="85"/>
      <c r="I47" s="119">
        <f>'Rider Rates'!$B$107</f>
        <v>0.24140039999999999</v>
      </c>
      <c r="J47" s="119">
        <f>SUM(H47:I47)</f>
        <v>0.24140039999999999</v>
      </c>
      <c r="K47" s="94"/>
      <c r="L47" s="89"/>
      <c r="M47" s="89"/>
      <c r="N47" s="89">
        <f>ROUND(N$29*I47,2)</f>
        <v>199.16</v>
      </c>
      <c r="O47" s="89">
        <f t="shared" si="1"/>
        <v>199.16</v>
      </c>
      <c r="P47" s="92">
        <f>'Rider Rates'!$D$107</f>
        <v>45716</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105</v>
      </c>
      <c r="B48" s="72"/>
      <c r="C48" s="72"/>
      <c r="D48" s="113"/>
      <c r="E48" s="97" t="s">
        <v>55</v>
      </c>
      <c r="F48" s="84"/>
      <c r="G48" s="120"/>
      <c r="H48" s="85"/>
      <c r="I48" s="123">
        <f>'Rider Rates'!B123</f>
        <v>4.84</v>
      </c>
      <c r="J48" s="121">
        <f t="shared" ref="J48:J53" si="2">SUM(G48:I48)</f>
        <v>4.84</v>
      </c>
      <c r="K48" s="94"/>
      <c r="L48" s="89"/>
      <c r="M48" s="89"/>
      <c r="N48" s="125">
        <f>I48</f>
        <v>4.84</v>
      </c>
      <c r="O48" s="89">
        <f t="shared" ref="O48:O53" si="3">SUM(L48:N48)</f>
        <v>4.84</v>
      </c>
      <c r="P48" s="92">
        <f>'Rider Rates'!D123</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2" t="s">
        <v>166</v>
      </c>
      <c r="B50" s="72"/>
      <c r="C50" s="72"/>
      <c r="D50" s="111">
        <f>IF(C16&lt;0,0,IF(C16&gt;833000,833000,C16))</f>
        <v>0</v>
      </c>
      <c r="E50" s="97" t="s">
        <v>19</v>
      </c>
      <c r="F50" s="84" t="s">
        <v>80</v>
      </c>
      <c r="G50" s="195"/>
      <c r="H50" s="195"/>
      <c r="I50" s="195">
        <f>'Rider Rates'!$B$127</f>
        <v>2.9050000000000001E-4</v>
      </c>
      <c r="J50" s="195">
        <f t="shared" si="2"/>
        <v>2.9050000000000001E-4</v>
      </c>
      <c r="K50" s="94" t="s">
        <v>85</v>
      </c>
      <c r="L50" s="196"/>
      <c r="M50" s="196"/>
      <c r="N50" s="196">
        <f>IF(D50*J50&gt;'Rider Rates'!$C$127,'Rider Rates'!$C$127,D50*J50)</f>
        <v>0</v>
      </c>
      <c r="O50" s="196">
        <f t="shared" si="3"/>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130" t="s">
        <v>112</v>
      </c>
      <c r="B55" s="69"/>
      <c r="C55" s="69"/>
      <c r="D55" s="131"/>
      <c r="E55" s="132"/>
      <c r="F55" s="133"/>
      <c r="G55" s="133"/>
      <c r="H55" s="133"/>
      <c r="I55" s="133"/>
      <c r="J55" s="133"/>
      <c r="K55" s="134"/>
      <c r="L55" s="105">
        <f>SUM(L33:L54)</f>
        <v>0</v>
      </c>
      <c r="M55" s="105">
        <f>SUM(M33:M54)</f>
        <v>0</v>
      </c>
      <c r="N55" s="105">
        <f>SUM(N33:N54)</f>
        <v>294.08</v>
      </c>
      <c r="O55" s="105">
        <f>SUM(O33:O54)</f>
        <v>294.08</v>
      </c>
      <c r="P55" s="135"/>
    </row>
    <row r="56" spans="1:221" x14ac:dyDescent="0.25">
      <c r="A56" s="144"/>
      <c r="D56" s="4"/>
      <c r="E56" s="152"/>
      <c r="F56" s="1"/>
      <c r="G56" s="218"/>
      <c r="H56" s="218"/>
      <c r="I56" s="218"/>
      <c r="J56" s="218"/>
      <c r="K56" s="154"/>
      <c r="L56" s="154"/>
      <c r="M56" s="154"/>
      <c r="N56" s="154"/>
      <c r="O56" s="213"/>
      <c r="P56" s="154"/>
    </row>
    <row r="57" spans="1:221" x14ac:dyDescent="0.25">
      <c r="A57" s="204" t="s">
        <v>178</v>
      </c>
      <c r="B57" s="186"/>
      <c r="C57" s="186"/>
      <c r="D57" s="186"/>
      <c r="E57" s="186"/>
      <c r="F57" s="186"/>
      <c r="G57" s="186"/>
      <c r="H57" s="186"/>
      <c r="I57" s="186"/>
      <c r="J57" s="186"/>
      <c r="K57" s="186"/>
      <c r="L57" s="219">
        <f>L29+L55</f>
        <v>0</v>
      </c>
      <c r="M57" s="219">
        <f>M29+M55</f>
        <v>0</v>
      </c>
      <c r="N57" s="219">
        <f>N29+N55</f>
        <v>1119.08</v>
      </c>
      <c r="O57" s="219">
        <f>O29+O55</f>
        <v>1119.08</v>
      </c>
      <c r="P57" s="219"/>
    </row>
    <row r="58" spans="1:221" x14ac:dyDescent="0.25">
      <c r="A58" s="144"/>
      <c r="B58" s="144"/>
      <c r="C58" s="144"/>
      <c r="D58" s="144"/>
      <c r="E58" s="144"/>
      <c r="F58" s="144"/>
      <c r="G58" s="144"/>
      <c r="H58" s="144"/>
      <c r="I58" s="144"/>
      <c r="J58" s="144"/>
      <c r="K58" s="144"/>
      <c r="L58" s="144"/>
      <c r="M58" s="144"/>
      <c r="N58" s="144"/>
      <c r="O58" s="171"/>
      <c r="P58" s="171"/>
    </row>
    <row r="59" spans="1:221" x14ac:dyDescent="0.25">
      <c r="A59" s="144" t="s">
        <v>191</v>
      </c>
      <c r="B59" s="144"/>
      <c r="C59" s="144"/>
      <c r="D59" s="144"/>
      <c r="E59" s="144"/>
      <c r="F59" s="144"/>
      <c r="G59" s="144"/>
      <c r="H59" s="144"/>
      <c r="I59" s="144"/>
      <c r="J59" s="144"/>
      <c r="K59" s="144"/>
      <c r="L59" s="144"/>
      <c r="M59" s="144"/>
      <c r="N59" s="144"/>
      <c r="O59" s="171">
        <f>O25+O27+O55</f>
        <v>1119.08</v>
      </c>
      <c r="P59" s="92">
        <v>40967</v>
      </c>
    </row>
    <row r="60" spans="1:221" x14ac:dyDescent="0.25">
      <c r="A60" s="144"/>
      <c r="B60" s="144"/>
      <c r="C60" s="144"/>
      <c r="D60" s="144"/>
      <c r="E60" s="144"/>
      <c r="F60" s="144"/>
      <c r="G60" s="220"/>
      <c r="H60" s="220"/>
      <c r="I60" s="220"/>
      <c r="J60" s="220"/>
      <c r="K60" s="154"/>
      <c r="L60" s="154"/>
      <c r="M60" s="154"/>
      <c r="N60" s="154"/>
      <c r="O60" s="171"/>
    </row>
    <row r="61" spans="1:221" x14ac:dyDescent="0.25">
      <c r="A61" s="155" t="s">
        <v>115</v>
      </c>
      <c r="B61" s="144"/>
      <c r="C61" s="144"/>
      <c r="D61" s="144"/>
      <c r="E61" s="144"/>
      <c r="F61" s="144"/>
      <c r="G61" s="220"/>
      <c r="H61" s="220"/>
      <c r="I61" s="220"/>
      <c r="J61" s="220"/>
      <c r="K61" s="154"/>
      <c r="L61" s="154"/>
      <c r="M61" s="154"/>
      <c r="N61" s="154"/>
      <c r="O61" s="142">
        <f>MAX($O$57,$O$59)</f>
        <v>1119.08</v>
      </c>
    </row>
    <row r="62" spans="1:221" x14ac:dyDescent="0.25">
      <c r="A62" s="144"/>
      <c r="B62" s="144"/>
      <c r="C62" s="144"/>
      <c r="D62" s="144"/>
      <c r="E62" s="144"/>
      <c r="F62" s="144"/>
      <c r="G62" s="220"/>
      <c r="H62" s="220"/>
      <c r="I62" s="220"/>
      <c r="J62" s="220"/>
      <c r="K62" s="154"/>
      <c r="L62" s="154"/>
      <c r="M62" s="154"/>
      <c r="N62" s="154"/>
      <c r="O62" s="171"/>
    </row>
    <row r="63" spans="1:221" x14ac:dyDescent="0.25">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5">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5">
      <c r="A65" s="144"/>
      <c r="B65" s="144"/>
      <c r="C65" s="144"/>
      <c r="D65" s="144"/>
      <c r="E65" s="144"/>
      <c r="F65" s="144"/>
      <c r="G65" s="153"/>
      <c r="H65" s="220"/>
      <c r="I65" s="153"/>
      <c r="J65" s="220"/>
      <c r="K65" s="154"/>
      <c r="L65" s="154"/>
      <c r="M65" s="154"/>
      <c r="N65" s="154"/>
      <c r="O65" s="223"/>
      <c r="P65" s="144"/>
    </row>
    <row r="66" spans="1:16" ht="20.25" customHeight="1" x14ac:dyDescent="0.4">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5">
      <c r="A67" s="144"/>
      <c r="B67" s="144"/>
      <c r="C67" s="144"/>
      <c r="D67" s="174"/>
      <c r="E67" s="44"/>
      <c r="F67" s="1"/>
      <c r="G67" s="226"/>
      <c r="H67" s="226"/>
      <c r="I67" s="227"/>
      <c r="J67" s="226"/>
      <c r="K67" s="144"/>
      <c r="L67" s="144"/>
      <c r="M67" s="144"/>
      <c r="N67" s="144"/>
      <c r="O67" s="171"/>
    </row>
    <row r="68" spans="1:16" x14ac:dyDescent="0.25">
      <c r="A68" s="144"/>
      <c r="B68" s="144"/>
      <c r="C68" s="144"/>
      <c r="D68" s="174"/>
      <c r="E68" s="44"/>
      <c r="F68" s="1"/>
      <c r="G68" s="226"/>
      <c r="H68" s="226"/>
      <c r="I68" s="226"/>
      <c r="J68" s="226"/>
      <c r="K68" s="144"/>
      <c r="L68" s="144"/>
      <c r="M68" s="144"/>
      <c r="N68" s="144"/>
      <c r="O68" s="171"/>
    </row>
    <row r="69" spans="1:16" x14ac:dyDescent="0.25">
      <c r="A69" s="155"/>
      <c r="B69" s="144"/>
      <c r="C69" s="144"/>
      <c r="D69" s="144"/>
      <c r="E69" s="144"/>
      <c r="F69" s="144"/>
      <c r="G69" s="144"/>
      <c r="H69" s="144"/>
      <c r="J69" s="144"/>
      <c r="K69" s="144"/>
      <c r="L69" s="171"/>
      <c r="M69" s="171"/>
      <c r="N69" s="171"/>
      <c r="O69" s="142"/>
    </row>
    <row r="70" spans="1:16" x14ac:dyDescent="0.25">
      <c r="B70" s="144"/>
      <c r="C70" s="144"/>
      <c r="D70" s="144"/>
      <c r="E70" s="144"/>
      <c r="F70" s="144"/>
      <c r="G70" s="153"/>
      <c r="H70" s="144"/>
      <c r="I70" s="144"/>
      <c r="J70" s="144"/>
      <c r="K70" s="144"/>
      <c r="L70" s="228"/>
      <c r="M70" s="228"/>
      <c r="N70" s="228"/>
      <c r="O70" s="223"/>
      <c r="P70" s="144"/>
    </row>
    <row r="71" spans="1:16" x14ac:dyDescent="0.25">
      <c r="G71" s="64"/>
      <c r="H71" s="148"/>
      <c r="I71" s="64"/>
      <c r="J71" s="148"/>
      <c r="K71" s="148"/>
      <c r="L71" s="149"/>
      <c r="M71" s="149"/>
      <c r="N71" s="149"/>
      <c r="O71" s="150"/>
      <c r="P71" s="59"/>
    </row>
    <row r="73" spans="1:16" x14ac:dyDescent="0.25">
      <c r="A73" s="436"/>
    </row>
    <row r="74" spans="1:16" x14ac:dyDescent="0.25">
      <c r="A74" s="436"/>
    </row>
    <row r="75" spans="1:16" x14ac:dyDescent="0.25">
      <c r="A75" s="436"/>
    </row>
    <row r="76" spans="1:16" x14ac:dyDescent="0.25">
      <c r="A76" s="436"/>
    </row>
    <row r="77" spans="1:16" x14ac:dyDescent="0.25">
      <c r="A77" s="436"/>
    </row>
    <row r="78" spans="1:16" x14ac:dyDescent="0.25">
      <c r="A78" s="436"/>
    </row>
    <row r="79" spans="1:16" x14ac:dyDescent="0.25">
      <c r="A79" s="436"/>
    </row>
    <row r="80" spans="1:1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sheetData>
  <sheetProtection algorithmName="SHA-512" hashValue="Z+BNVjhN6XtM2cjKGaqomgUQcFTHk0tIVPVCJmP1+glCOADRYIGWH4plpxJC7SpoSSZ3gPeMJbJVCidUqRNjxw==" saltValue="rYwdPyF0xeGBuzSNvJQa9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274320</xdr:colOff>
                    <xdr:row>81</xdr:row>
                    <xdr:rowOff>45720</xdr:rowOff>
                  </from>
                  <to>
                    <xdr:col>16</xdr:col>
                    <xdr:colOff>30480</xdr:colOff>
                    <xdr:row>82</xdr:row>
                    <xdr:rowOff>83820</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topLeftCell="A19" zoomScale="80" zoomScaleNormal="80" workbookViewId="0">
      <selection activeCell="A50" sqref="A50:XFD50"/>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7" t="s">
        <v>50</v>
      </c>
      <c r="B1" s="437"/>
      <c r="C1" s="437"/>
      <c r="D1" s="437"/>
      <c r="E1" s="437"/>
      <c r="F1" s="437"/>
      <c r="G1" s="437"/>
      <c r="H1" s="437"/>
      <c r="I1" s="437"/>
      <c r="J1" s="437"/>
      <c r="K1" s="437"/>
      <c r="L1" s="437"/>
      <c r="M1" s="437"/>
      <c r="N1" s="437"/>
      <c r="O1" s="437"/>
      <c r="P1" s="437"/>
      <c r="Q1" s="52"/>
    </row>
    <row r="2" spans="1:59" ht="18" customHeight="1" x14ac:dyDescent="0.25">
      <c r="A2" s="438" t="s">
        <v>51</v>
      </c>
      <c r="B2" s="438"/>
      <c r="C2" s="438"/>
      <c r="D2" s="438"/>
      <c r="E2" s="438"/>
      <c r="F2" s="438"/>
      <c r="G2" s="438"/>
      <c r="H2" s="438"/>
      <c r="I2" s="438"/>
      <c r="J2" s="438"/>
      <c r="K2" s="438"/>
      <c r="L2" s="438"/>
      <c r="M2" s="438"/>
      <c r="N2" s="438"/>
      <c r="O2" s="438"/>
      <c r="P2" s="438"/>
    </row>
    <row r="3" spans="1:59" ht="17.399999999999999" x14ac:dyDescent="0.3">
      <c r="A3" s="438"/>
      <c r="B3" s="438"/>
      <c r="C3" s="438"/>
      <c r="D3" s="438"/>
      <c r="E3" s="438"/>
      <c r="F3" s="438"/>
      <c r="G3" s="438"/>
      <c r="H3" s="438"/>
      <c r="I3" s="438"/>
      <c r="J3" s="438"/>
      <c r="K3" s="438"/>
      <c r="L3" s="438"/>
      <c r="M3" s="438"/>
      <c r="N3" s="438"/>
      <c r="O3" s="438"/>
      <c r="P3" s="438"/>
      <c r="Q3" s="53"/>
    </row>
    <row r="4" spans="1:59" ht="15.6" x14ac:dyDescent="0.3">
      <c r="A4" s="439" t="str">
        <f>'Customer Info'!$B$12</f>
        <v>Breakdown of Charges Based on Entered Information</v>
      </c>
      <c r="B4" s="439"/>
      <c r="C4" s="439"/>
      <c r="D4" s="439"/>
      <c r="E4" s="439"/>
      <c r="F4" s="439"/>
      <c r="G4" s="439"/>
      <c r="H4" s="439"/>
      <c r="I4" s="439"/>
      <c r="J4" s="439"/>
      <c r="K4" s="439"/>
      <c r="L4" s="439"/>
      <c r="M4" s="439"/>
      <c r="N4" s="439"/>
      <c r="O4" s="439"/>
      <c r="P4" s="439"/>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45744</v>
      </c>
      <c r="B6" s="440" t="s">
        <v>52</v>
      </c>
      <c r="C6" s="440"/>
      <c r="D6" s="440"/>
      <c r="E6" s="440"/>
      <c r="F6" s="440"/>
      <c r="G6" s="440"/>
      <c r="H6" s="440"/>
      <c r="I6" s="440"/>
      <c r="J6" s="440"/>
      <c r="K6" s="440"/>
      <c r="L6" s="440"/>
      <c r="M6" s="440"/>
      <c r="N6" s="440"/>
      <c r="O6" s="440"/>
    </row>
    <row r="7" spans="1:59" x14ac:dyDescent="0.25">
      <c r="A7" s="441" t="s">
        <v>2</v>
      </c>
      <c r="B7" s="441"/>
      <c r="C7" s="441"/>
      <c r="D7" s="441"/>
      <c r="E7" s="441"/>
      <c r="F7" s="441"/>
      <c r="G7" s="441"/>
      <c r="H7" s="441"/>
      <c r="I7" s="441"/>
      <c r="J7" s="441"/>
      <c r="K7" s="441"/>
    </row>
    <row r="9" spans="1:59" ht="15" x14ac:dyDescent="0.25">
      <c r="A9" s="57" t="s">
        <v>5</v>
      </c>
      <c r="B9" s="58"/>
      <c r="C9" s="59">
        <f>'Customer Info'!B7</f>
        <v>0</v>
      </c>
      <c r="I9" s="60"/>
    </row>
    <row r="10" spans="1:59" ht="15" x14ac:dyDescent="0.25">
      <c r="A10" s="61" t="s">
        <v>53</v>
      </c>
      <c r="B10" s="58"/>
      <c r="C10" s="59">
        <f>'Customer Info'!B8</f>
        <v>0</v>
      </c>
    </row>
    <row r="11" spans="1:59" x14ac:dyDescent="0.25">
      <c r="A11" s="57" t="s">
        <v>54</v>
      </c>
      <c r="B11" s="62">
        <f>'Customer Info'!B9</f>
        <v>4</v>
      </c>
      <c r="C11" s="63" t="str">
        <f>LOOKUP($B$11,$S$11:$AD$11,S12:AD12)</f>
        <v>April</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5">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5">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70</v>
      </c>
      <c r="B23" s="72"/>
      <c r="C23" s="72"/>
      <c r="D23" s="72"/>
      <c r="E23" s="72"/>
      <c r="F23" s="72"/>
      <c r="G23" s="442" t="s">
        <v>71</v>
      </c>
      <c r="H23" s="443"/>
      <c r="I23" s="443"/>
      <c r="J23" s="444"/>
      <c r="K23" s="83"/>
      <c r="L23" s="445" t="s">
        <v>72</v>
      </c>
      <c r="M23" s="446"/>
      <c r="N23" s="446"/>
      <c r="O23" s="44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2"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ref="O36:O42" si="3">SUM(L36:N36)</f>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93</v>
      </c>
      <c r="B38" s="72"/>
      <c r="C38" s="72"/>
      <c r="D38" s="111">
        <f>'Customer Info'!$B$22+'Customer Info'!$B$23-'Customer Info'!$B$24</f>
        <v>0</v>
      </c>
      <c r="E38" s="97" t="s">
        <v>19</v>
      </c>
      <c r="F38" s="84" t="s">
        <v>80</v>
      </c>
      <c r="G38" s="100">
        <f>'Rider Rates'!$B$21</f>
        <v>7.0209999999999995E-2</v>
      </c>
      <c r="H38" s="100"/>
      <c r="I38" s="100"/>
      <c r="J38" s="115">
        <f>SUM(G38:H38)</f>
        <v>7.0209999999999995E-2</v>
      </c>
      <c r="K38" s="94" t="s">
        <v>85</v>
      </c>
      <c r="L38" s="89">
        <f>ROUND(D38*G38,2)</f>
        <v>0</v>
      </c>
      <c r="M38" s="89"/>
      <c r="N38" s="89"/>
      <c r="O38" s="89">
        <f t="shared" si="3"/>
        <v>0</v>
      </c>
      <c r="P38" s="92">
        <f>'Rider Rates'!$D$21</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94</v>
      </c>
      <c r="B39" s="72"/>
      <c r="C39" s="72"/>
      <c r="D39" s="111">
        <f>'Customer Info'!$B$22+'Customer Info'!$B$23-'Customer Info'!$B$24</f>
        <v>0</v>
      </c>
      <c r="E39" s="97" t="s">
        <v>19</v>
      </c>
      <c r="F39" s="84" t="s">
        <v>80</v>
      </c>
      <c r="G39" s="100">
        <f>'Rider Rates'!$B$28</f>
        <v>3.2000000000000002E-3</v>
      </c>
      <c r="H39" s="100"/>
      <c r="I39" s="100"/>
      <c r="J39" s="115">
        <f>SUM(G39:H39)</f>
        <v>3.2000000000000002E-3</v>
      </c>
      <c r="K39" s="94" t="s">
        <v>85</v>
      </c>
      <c r="L39" s="90">
        <f>ROUND($D$39*$G$39,2)</f>
        <v>0</v>
      </c>
      <c r="M39" s="89"/>
      <c r="N39" s="89"/>
      <c r="O39" s="89">
        <f>SUM(L39:N39)</f>
        <v>0</v>
      </c>
      <c r="P39" s="92">
        <f>'Rider Rates'!$D$28</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95</v>
      </c>
      <c r="B40" s="72"/>
      <c r="C40" s="72"/>
      <c r="D40" s="111">
        <f>'Customer Info'!$B$22+'Customer Info'!$B$23-'Customer Info'!$B$24</f>
        <v>0</v>
      </c>
      <c r="E40" s="97" t="s">
        <v>19</v>
      </c>
      <c r="F40" s="84" t="s">
        <v>80</v>
      </c>
      <c r="G40" s="100">
        <f>'Rider Rates'!$B$49</f>
        <v>-4.1073000000000004E-3</v>
      </c>
      <c r="H40" s="100"/>
      <c r="I40" s="100"/>
      <c r="J40" s="115">
        <f>SUM(G40:H40)</f>
        <v>-4.1073000000000004E-3</v>
      </c>
      <c r="K40" s="94" t="s">
        <v>85</v>
      </c>
      <c r="L40" s="89">
        <f>ROUND(D40*G40,2)</f>
        <v>0</v>
      </c>
      <c r="M40" s="89"/>
      <c r="N40" s="89"/>
      <c r="O40" s="89">
        <f t="shared" si="3"/>
        <v>0</v>
      </c>
      <c r="P40" s="92">
        <f>'Rider Rates'!$D$49</f>
        <v>45747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2" t="s">
        <v>96</v>
      </c>
      <c r="B41" s="72"/>
      <c r="C41" s="72"/>
      <c r="D41" s="111"/>
      <c r="E41" s="97" t="s">
        <v>55</v>
      </c>
      <c r="F41" s="84"/>
      <c r="G41" s="100"/>
      <c r="H41" s="100"/>
      <c r="I41" s="100">
        <f>'Rider Rates'!D52</f>
        <v>1.17</v>
      </c>
      <c r="J41" s="115">
        <f t="shared" ref="J41:J47" si="4">SUM(G41:I41)</f>
        <v>1.17</v>
      </c>
      <c r="K41" s="94"/>
      <c r="L41" s="89"/>
      <c r="M41" s="89"/>
      <c r="N41" s="89">
        <f>J41</f>
        <v>1.17</v>
      </c>
      <c r="O41" s="89">
        <f>SUM(L41:N41)</f>
        <v>1.17</v>
      </c>
      <c r="P41" s="92">
        <f>'Rider Rates'!E52</f>
        <v>45658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97</v>
      </c>
      <c r="B42" s="72"/>
      <c r="C42" s="72"/>
      <c r="D42" s="111">
        <f>IF($D$17&lt;0,0,$D$17)</f>
        <v>0</v>
      </c>
      <c r="E42" s="97" t="s">
        <v>19</v>
      </c>
      <c r="F42" s="84" t="s">
        <v>80</v>
      </c>
      <c r="G42" s="100"/>
      <c r="H42" s="100">
        <f>'Rider Rates'!$B$57</f>
        <v>3.5317099999999997E-2</v>
      </c>
      <c r="I42" s="100"/>
      <c r="J42" s="100">
        <f t="shared" si="4"/>
        <v>3.5317099999999997E-2</v>
      </c>
      <c r="K42" s="94" t="s">
        <v>85</v>
      </c>
      <c r="L42" s="89"/>
      <c r="M42" s="89">
        <f>ROUND(D42*H42,2)</f>
        <v>0</v>
      </c>
      <c r="N42" s="116"/>
      <c r="O42" s="89">
        <f t="shared" si="3"/>
        <v>0</v>
      </c>
      <c r="P42" s="92">
        <f>'Rider Rates'!$D$57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98</v>
      </c>
      <c r="B43" s="72"/>
      <c r="C43" s="72"/>
      <c r="D43" s="111">
        <f>IF($D$17&lt;0,0,$D$17)</f>
        <v>0</v>
      </c>
      <c r="E43" s="97" t="s">
        <v>19</v>
      </c>
      <c r="F43" s="84" t="s">
        <v>80</v>
      </c>
      <c r="G43" s="100"/>
      <c r="H43" s="100"/>
      <c r="I43" s="100">
        <f>'Rider Rates'!$B$68</f>
        <v>7.3870000000000001E-4</v>
      </c>
      <c r="J43" s="100">
        <f t="shared" ref="J43" si="5">SUM(G43:I43)</f>
        <v>7.3870000000000001E-4</v>
      </c>
      <c r="K43" s="94" t="s">
        <v>85</v>
      </c>
      <c r="L43" s="89"/>
      <c r="M43" s="89"/>
      <c r="N43" s="89">
        <f>ROUND($D$43*'Rider Rates'!$B$68,2)</f>
        <v>0</v>
      </c>
      <c r="O43" s="91">
        <f>SUM(L43:N43)</f>
        <v>0</v>
      </c>
      <c r="P43" s="92">
        <f>'Rider Rates'!$D$68</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100</v>
      </c>
      <c r="B45" s="72"/>
      <c r="C45" s="72"/>
      <c r="D45" s="113">
        <f>$N$27</f>
        <v>10</v>
      </c>
      <c r="E45" s="97" t="s">
        <v>92</v>
      </c>
      <c r="F45" s="84" t="s">
        <v>80</v>
      </c>
      <c r="G45" s="117"/>
      <c r="H45" s="118"/>
      <c r="I45" s="119">
        <f>'Rider Rates'!$B$87</f>
        <v>1.9512100000000001E-2</v>
      </c>
      <c r="J45" s="119">
        <f t="shared" si="4"/>
        <v>1.9512100000000001E-2</v>
      </c>
      <c r="K45" s="94"/>
      <c r="L45" s="89"/>
      <c r="M45" s="89"/>
      <c r="N45" s="89">
        <f>ROUND(D45*I45,2)</f>
        <v>0.2</v>
      </c>
      <c r="O45" s="89">
        <f t="shared" si="2"/>
        <v>0.2</v>
      </c>
      <c r="P45" s="92">
        <f>'Rider Rates'!$D$87</f>
        <v>45747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101</v>
      </c>
      <c r="B46" s="72"/>
      <c r="C46" s="72"/>
      <c r="D46" s="113">
        <f>$N$27</f>
        <v>10</v>
      </c>
      <c r="E46" s="97" t="s">
        <v>92</v>
      </c>
      <c r="F46" s="84" t="s">
        <v>80</v>
      </c>
      <c r="G46" s="120"/>
      <c r="H46" s="85"/>
      <c r="I46" s="119">
        <f>'Rider Rates'!$B$89</f>
        <v>6.6985699999999995E-2</v>
      </c>
      <c r="J46" s="119">
        <f t="shared" si="4"/>
        <v>6.6985699999999995E-2</v>
      </c>
      <c r="K46" s="94"/>
      <c r="L46" s="89"/>
      <c r="M46" s="89"/>
      <c r="N46" s="89">
        <f>ROUND(D46*I46,2)</f>
        <v>0.67</v>
      </c>
      <c r="O46" s="89">
        <f t="shared" si="2"/>
        <v>0.67</v>
      </c>
      <c r="P46" s="92">
        <f>'Rider Rates'!$D$89</f>
        <v>45167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102</v>
      </c>
      <c r="B47" s="72"/>
      <c r="C47" s="72"/>
      <c r="D47" s="113"/>
      <c r="E47" s="97" t="s">
        <v>55</v>
      </c>
      <c r="F47" s="84"/>
      <c r="G47" s="120"/>
      <c r="H47" s="85"/>
      <c r="I47" s="121">
        <f>'Rider Rates'!$B$92</f>
        <v>2.2200000000000002</v>
      </c>
      <c r="J47" s="121">
        <f t="shared" si="4"/>
        <v>2.2200000000000002</v>
      </c>
      <c r="K47" s="94"/>
      <c r="L47" s="89"/>
      <c r="M47" s="89"/>
      <c r="N47" s="89">
        <f>I47</f>
        <v>2.2200000000000002</v>
      </c>
      <c r="O47" s="91">
        <f>SUM(L47:N47)</f>
        <v>2.2200000000000002</v>
      </c>
      <c r="P47" s="92">
        <f>'Rider Rates'!$D$92</f>
        <v>45747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104</v>
      </c>
      <c r="B49" s="72"/>
      <c r="C49" s="72"/>
      <c r="D49" s="113">
        <f>$N$27</f>
        <v>10</v>
      </c>
      <c r="E49" s="97" t="s">
        <v>92</v>
      </c>
      <c r="F49" s="84" t="s">
        <v>80</v>
      </c>
      <c r="G49" s="120"/>
      <c r="H49" s="85"/>
      <c r="I49" s="119">
        <f>'Rider Rates'!$B$107</f>
        <v>0.24140039999999999</v>
      </c>
      <c r="J49" s="122">
        <f>SUM(G49:I49)</f>
        <v>0.24140039999999999</v>
      </c>
      <c r="K49" s="94"/>
      <c r="L49" s="89"/>
      <c r="M49" s="89"/>
      <c r="N49" s="89">
        <f>ROUND(D49*I49,2)</f>
        <v>2.41</v>
      </c>
      <c r="O49" s="89">
        <f t="shared" si="2"/>
        <v>2.41</v>
      </c>
      <c r="P49" s="92">
        <f>'Rider Rates'!$D$107</f>
        <v>45716</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105</v>
      </c>
      <c r="B50" s="72"/>
      <c r="C50" s="72"/>
      <c r="D50" s="113"/>
      <c r="E50" s="97" t="s">
        <v>55</v>
      </c>
      <c r="F50" s="84"/>
      <c r="G50" s="120"/>
      <c r="H50" s="85"/>
      <c r="I50" s="123">
        <f>'Rider Rates'!B122</f>
        <v>0.97</v>
      </c>
      <c r="J50" s="124">
        <f>SUM(G50:I50)</f>
        <v>0.97</v>
      </c>
      <c r="K50" s="94"/>
      <c r="L50" s="89"/>
      <c r="M50" s="89"/>
      <c r="N50" s="125">
        <f>I50</f>
        <v>0.97</v>
      </c>
      <c r="O50" s="89">
        <f>SUM(L50:N50)</f>
        <v>0.97</v>
      </c>
      <c r="P50" s="92">
        <f>'Rider Rates'!D122</f>
        <v>45593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t="s">
        <v>108</v>
      </c>
      <c r="B53" s="72"/>
      <c r="C53" s="72"/>
      <c r="D53" s="111"/>
      <c r="E53" s="97" t="s">
        <v>55</v>
      </c>
      <c r="F53" s="84" t="s">
        <v>80</v>
      </c>
      <c r="G53" s="127"/>
      <c r="H53" s="127"/>
      <c r="I53" s="127">
        <f>'Rider Rates'!$B$126</f>
        <v>0.1</v>
      </c>
      <c r="J53" s="127">
        <f>SUM(G53:I53)</f>
        <v>0.1</v>
      </c>
      <c r="K53" s="94"/>
      <c r="L53" s="128"/>
      <c r="M53" s="128"/>
      <c r="N53" s="128">
        <f>J53</f>
        <v>0.1</v>
      </c>
      <c r="O53" s="128">
        <f>SUM(L53:N53)</f>
        <v>0.1</v>
      </c>
      <c r="P53" s="129">
        <f>'Rider Rates'!E126</f>
        <v>45658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130" t="s">
        <v>112</v>
      </c>
      <c r="B57" s="69"/>
      <c r="C57" s="69"/>
      <c r="D57" s="131"/>
      <c r="E57" s="132"/>
      <c r="F57" s="133"/>
      <c r="G57" s="133"/>
      <c r="H57" s="133"/>
      <c r="I57" s="133"/>
      <c r="J57" s="133"/>
      <c r="K57" s="134"/>
      <c r="L57" s="105">
        <f>SUM(L31:L56)</f>
        <v>0</v>
      </c>
      <c r="M57" s="105">
        <f>SUM(M31:M56)</f>
        <v>0</v>
      </c>
      <c r="N57" s="105">
        <f>SUM(N31:N56)</f>
        <v>7.7399999999999993</v>
      </c>
      <c r="O57" s="105">
        <f>SUM(O31:O56)</f>
        <v>7.7399999999999993</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138" t="s">
        <v>113</v>
      </c>
      <c r="B59" s="106"/>
      <c r="C59" s="106"/>
      <c r="D59" s="106"/>
      <c r="E59" s="106"/>
      <c r="F59" s="106"/>
      <c r="G59" s="106"/>
      <c r="H59" s="106"/>
      <c r="I59" s="106"/>
      <c r="J59" s="106"/>
      <c r="K59" s="106"/>
      <c r="L59" s="139">
        <f>L27+L57</f>
        <v>0</v>
      </c>
      <c r="M59" s="139">
        <f>M27+M57</f>
        <v>0</v>
      </c>
      <c r="N59" s="139">
        <f>N27+N57</f>
        <v>17.739999999999998</v>
      </c>
      <c r="O59" s="140">
        <f>O27+O57</f>
        <v>17.739999999999998</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5">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5">
      <c r="A64" s="69" t="s">
        <v>115</v>
      </c>
      <c r="B64" s="72"/>
      <c r="C64" s="72"/>
      <c r="D64" s="72"/>
      <c r="E64" s="72"/>
      <c r="F64" s="72"/>
      <c r="G64" s="72"/>
      <c r="H64" s="72"/>
      <c r="I64" s="72"/>
      <c r="J64" s="72"/>
      <c r="K64" s="72"/>
      <c r="L64" s="72"/>
      <c r="M64" s="72"/>
      <c r="N64" s="72"/>
      <c r="O64" s="141">
        <f>IF($D$17&lt;0,O59,IF(O59&gt;O62,O59,O62))</f>
        <v>17.739999999999998</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5">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5">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5">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5">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5">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5">
      <c r="A70" s="72"/>
      <c r="D70" s="4"/>
      <c r="E70" s="152"/>
      <c r="F70" s="84"/>
      <c r="Q70" s="151"/>
    </row>
    <row r="71" spans="1:236" x14ac:dyDescent="0.25">
      <c r="A71" s="153"/>
      <c r="D71" s="4"/>
      <c r="E71" s="152"/>
      <c r="F71" s="1"/>
      <c r="Q71" s="154"/>
    </row>
    <row r="72" spans="1:236" x14ac:dyDescent="0.25">
      <c r="A72" s="153"/>
      <c r="D72" s="4"/>
      <c r="E72" s="152"/>
      <c r="F72" s="1"/>
      <c r="Q72" s="154"/>
    </row>
    <row r="73" spans="1:236" x14ac:dyDescent="0.25">
      <c r="A73" s="155"/>
      <c r="B73" s="144"/>
      <c r="C73" s="144"/>
      <c r="D73" s="144"/>
      <c r="E73" s="144"/>
      <c r="F73" s="144"/>
    </row>
    <row r="74" spans="1:236" x14ac:dyDescent="0.25">
      <c r="B74" s="144"/>
      <c r="C74" s="144"/>
      <c r="D74" s="144"/>
      <c r="E74" s="144"/>
      <c r="F74" s="144"/>
      <c r="P74" s="144"/>
      <c r="Q74" s="144"/>
    </row>
    <row r="75" spans="1:236" x14ac:dyDescent="0.25">
      <c r="B75" s="144"/>
      <c r="C75" s="144"/>
      <c r="D75" s="144"/>
      <c r="E75" s="144"/>
      <c r="F75" s="144"/>
      <c r="P75" s="59"/>
      <c r="Q75" s="59"/>
    </row>
    <row r="78" spans="1:236" x14ac:dyDescent="0.25">
      <c r="A78" s="436"/>
    </row>
    <row r="79" spans="1:236" x14ac:dyDescent="0.25">
      <c r="A79" s="436"/>
    </row>
    <row r="80" spans="1:23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row r="88" spans="1:1" x14ac:dyDescent="0.25">
      <c r="A88" s="436"/>
    </row>
    <row r="89" spans="1:1" x14ac:dyDescent="0.25">
      <c r="A89" s="436"/>
    </row>
    <row r="90" spans="1:1" x14ac:dyDescent="0.25">
      <c r="A90" s="436"/>
    </row>
    <row r="91" spans="1:1" x14ac:dyDescent="0.25">
      <c r="A91" s="436"/>
    </row>
    <row r="92" spans="1:1" x14ac:dyDescent="0.25">
      <c r="A92" s="436"/>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388620</xdr:colOff>
                    <xdr:row>85</xdr:row>
                    <xdr:rowOff>38100</xdr:rowOff>
                  </from>
                  <to>
                    <xdr:col>30</xdr:col>
                    <xdr:colOff>160020</xdr:colOff>
                    <xdr:row>86</xdr:row>
                    <xdr:rowOff>83820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topLeftCell="A21" zoomScale="85" zoomScaleNormal="85" workbookViewId="0">
      <selection activeCell="D39" sqref="D39"/>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62" t="s">
        <v>50</v>
      </c>
      <c r="B1" s="462"/>
      <c r="C1" s="462"/>
      <c r="D1" s="462"/>
      <c r="E1" s="462"/>
      <c r="F1" s="462"/>
      <c r="G1" s="462"/>
      <c r="H1" s="462"/>
      <c r="I1" s="462"/>
      <c r="J1" s="462"/>
      <c r="K1" s="462"/>
      <c r="L1" s="462"/>
      <c r="M1" s="462"/>
      <c r="N1" s="462"/>
      <c r="O1" s="462"/>
      <c r="P1" s="462"/>
    </row>
    <row r="2" spans="1:30" ht="21" x14ac:dyDescent="0.4">
      <c r="A2" s="462" t="s">
        <v>138</v>
      </c>
      <c r="B2" s="462"/>
      <c r="C2" s="462"/>
      <c r="D2" s="462"/>
      <c r="E2" s="462"/>
      <c r="F2" s="462"/>
      <c r="G2" s="462"/>
      <c r="H2" s="462"/>
      <c r="I2" s="462"/>
      <c r="J2" s="462"/>
      <c r="K2" s="462"/>
      <c r="L2" s="462"/>
      <c r="M2" s="462"/>
      <c r="N2" s="462"/>
      <c r="O2" s="462"/>
      <c r="P2" s="462"/>
    </row>
    <row r="3" spans="1:30" ht="17.399999999999999" x14ac:dyDescent="0.3">
      <c r="A3" s="463" t="s">
        <v>195</v>
      </c>
      <c r="B3" s="463"/>
      <c r="C3" s="463"/>
      <c r="D3" s="463"/>
      <c r="E3" s="463"/>
      <c r="F3" s="463"/>
      <c r="G3" s="463"/>
      <c r="H3" s="463"/>
      <c r="I3" s="463"/>
      <c r="J3" s="463"/>
      <c r="K3" s="463"/>
      <c r="L3" s="463"/>
      <c r="M3" s="463"/>
      <c r="N3" s="463"/>
      <c r="O3" s="463"/>
      <c r="P3" s="463"/>
    </row>
    <row r="4" spans="1:30" ht="15.6" x14ac:dyDescent="0.3">
      <c r="A4" s="464" t="str">
        <f>'Customer Info'!B12</f>
        <v>Breakdown of Charges Based on Entered Information</v>
      </c>
      <c r="B4" s="464"/>
      <c r="C4" s="464"/>
      <c r="D4" s="464"/>
      <c r="E4" s="464"/>
      <c r="F4" s="464"/>
      <c r="G4" s="464"/>
      <c r="H4" s="464"/>
      <c r="I4" s="464"/>
      <c r="J4" s="464"/>
      <c r="K4" s="464"/>
      <c r="L4" s="464"/>
      <c r="M4" s="464"/>
      <c r="N4" s="464"/>
      <c r="O4" s="464"/>
      <c r="P4" s="464"/>
    </row>
    <row r="5" spans="1:30" ht="15" x14ac:dyDescent="0.25">
      <c r="A5" s="231"/>
      <c r="B5" s="231"/>
      <c r="C5" s="231"/>
      <c r="D5" s="231"/>
      <c r="E5" s="231"/>
      <c r="F5" s="231"/>
      <c r="G5" s="231"/>
      <c r="H5" s="231" t="s">
        <v>196</v>
      </c>
      <c r="I5" s="231"/>
      <c r="J5" s="231"/>
      <c r="K5" s="231"/>
    </row>
    <row r="6" spans="1:30" x14ac:dyDescent="0.25">
      <c r="A6" s="232">
        <f ca="1">TODAY()</f>
        <v>45744</v>
      </c>
      <c r="B6" s="233"/>
      <c r="C6" s="232"/>
      <c r="D6" s="232"/>
      <c r="E6" s="232"/>
      <c r="F6" s="232"/>
      <c r="G6" s="232"/>
      <c r="H6" s="232"/>
      <c r="I6" s="232"/>
    </row>
    <row r="7" spans="1:30" ht="24.6" x14ac:dyDescent="0.4">
      <c r="A7" s="465"/>
      <c r="B7" s="465"/>
      <c r="C7" s="465"/>
      <c r="D7" s="465"/>
      <c r="E7" s="465"/>
      <c r="F7" s="465"/>
      <c r="G7" s="465"/>
      <c r="H7" s="465"/>
      <c r="I7" s="465"/>
      <c r="J7" s="465"/>
      <c r="K7" s="465"/>
      <c r="L7" s="465"/>
      <c r="M7" s="465"/>
      <c r="N7" s="465"/>
      <c r="O7" s="465"/>
      <c r="P7" s="465"/>
    </row>
    <row r="9" spans="1:30" ht="15" x14ac:dyDescent="0.25">
      <c r="A9" s="234" t="s">
        <v>5</v>
      </c>
      <c r="B9" s="235"/>
      <c r="C9" s="236">
        <f>'Customer Info'!B7</f>
        <v>0</v>
      </c>
      <c r="I9" s="237"/>
    </row>
    <row r="10" spans="1:30" ht="15" x14ac:dyDescent="0.25">
      <c r="A10" s="238" t="s">
        <v>53</v>
      </c>
      <c r="B10" s="235"/>
      <c r="C10" s="236">
        <f>'Customer Info'!B8</f>
        <v>0</v>
      </c>
    </row>
    <row r="11" spans="1:30" x14ac:dyDescent="0.25">
      <c r="A11" s="234" t="s">
        <v>121</v>
      </c>
      <c r="B11" s="239">
        <f>'Customer Info'!B9</f>
        <v>4</v>
      </c>
      <c r="C11" s="240" t="str">
        <f>LOOKUP(B11,R11:AD11,R12:AD12)</f>
        <v>April</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6"/>
      <c r="B12" s="466"/>
      <c r="C12" s="466"/>
      <c r="D12" s="466"/>
      <c r="E12" s="466"/>
      <c r="F12" s="466"/>
      <c r="G12" s="466"/>
      <c r="H12" s="466"/>
      <c r="I12" s="46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5">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169</v>
      </c>
      <c r="B16" s="247"/>
      <c r="C16" s="248">
        <f>'Customer Info'!B22</f>
        <v>0</v>
      </c>
      <c r="D16" s="247" t="s">
        <v>19</v>
      </c>
      <c r="E16" s="247"/>
      <c r="F16" s="249"/>
      <c r="G16" s="234" t="s">
        <v>2</v>
      </c>
      <c r="H16" s="247"/>
    </row>
    <row r="17" spans="1:22" x14ac:dyDescent="0.25">
      <c r="A17" s="247" t="s">
        <v>170</v>
      </c>
      <c r="B17" s="247"/>
      <c r="C17" s="248">
        <f>'Customer Info'!B23</f>
        <v>0</v>
      </c>
      <c r="D17" s="250" t="s">
        <v>19</v>
      </c>
      <c r="E17" s="249"/>
      <c r="F17" s="249"/>
      <c r="G17" s="234" t="s">
        <v>2</v>
      </c>
      <c r="H17" s="247"/>
      <c r="I17" s="251" t="s">
        <v>2</v>
      </c>
    </row>
    <row r="19" spans="1:22" x14ac:dyDescent="0.25">
      <c r="A19" s="244" t="s">
        <v>70</v>
      </c>
      <c r="B19" s="245"/>
      <c r="C19" s="245"/>
      <c r="D19" s="245"/>
      <c r="E19" s="245"/>
      <c r="F19" s="245"/>
      <c r="G19" s="458" t="s">
        <v>71</v>
      </c>
      <c r="H19" s="459"/>
      <c r="I19" s="459"/>
      <c r="J19" s="460"/>
      <c r="K19" s="245"/>
      <c r="L19" s="461" t="s">
        <v>72</v>
      </c>
      <c r="M19" s="461"/>
      <c r="N19" s="461"/>
      <c r="O19" s="461"/>
    </row>
    <row r="20" spans="1:22" x14ac:dyDescent="0.25">
      <c r="G20" s="252" t="s">
        <v>73</v>
      </c>
      <c r="H20" s="252" t="s">
        <v>74</v>
      </c>
      <c r="I20" s="252" t="s">
        <v>75</v>
      </c>
      <c r="J20" s="253" t="s">
        <v>76</v>
      </c>
      <c r="L20" s="254" t="s">
        <v>73</v>
      </c>
      <c r="M20" s="254" t="s">
        <v>74</v>
      </c>
      <c r="N20" s="254" t="s">
        <v>75</v>
      </c>
      <c r="O20" s="254" t="s">
        <v>76</v>
      </c>
      <c r="P20" s="255" t="s">
        <v>77</v>
      </c>
    </row>
    <row r="21" spans="1:22" x14ac:dyDescent="0.25">
      <c r="A21" s="230" t="s">
        <v>78</v>
      </c>
      <c r="G21" s="256"/>
      <c r="H21" s="256"/>
      <c r="I21" s="256">
        <f>'Rider Rates'!B145</f>
        <v>9.4</v>
      </c>
      <c r="J21" s="256">
        <f>SUM(G21:I21)</f>
        <v>9.4</v>
      </c>
      <c r="L21" s="257"/>
      <c r="M21" s="257"/>
      <c r="N21" s="257">
        <f>I21</f>
        <v>9.4</v>
      </c>
      <c r="O21" s="256">
        <f>SUM(L21:N21)</f>
        <v>9.4</v>
      </c>
      <c r="P21" s="258">
        <v>44531</v>
      </c>
    </row>
    <row r="22" spans="1:22" x14ac:dyDescent="0.25">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5">
      <c r="A23" s="264" t="s">
        <v>82</v>
      </c>
      <c r="B23" s="264"/>
      <c r="C23" s="264"/>
      <c r="D23" s="265"/>
      <c r="E23" s="265"/>
      <c r="F23" s="264"/>
      <c r="G23" s="264"/>
      <c r="H23" s="264"/>
      <c r="I23" s="264"/>
      <c r="J23" s="264"/>
      <c r="K23" s="266"/>
      <c r="L23" s="267"/>
      <c r="M23" s="267"/>
      <c r="N23" s="267">
        <f>SUM(N21:N22)</f>
        <v>9.4</v>
      </c>
      <c r="O23" s="267">
        <f>SUM(O21:O22)</f>
        <v>9.4</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83</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5">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5">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5">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5">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5">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5">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45444</v>
      </c>
      <c r="Q34" s="261"/>
      <c r="R34" s="277"/>
      <c r="S34" s="263"/>
      <c r="T34" s="273"/>
      <c r="V34" s="274"/>
    </row>
    <row r="35" spans="1:22" x14ac:dyDescent="0.25">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45444</v>
      </c>
      <c r="Q35" s="261"/>
      <c r="R35" s="277"/>
      <c r="S35" s="263"/>
      <c r="T35" s="273"/>
      <c r="V35" s="274"/>
    </row>
    <row r="36" spans="1:22" x14ac:dyDescent="0.25">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45444</v>
      </c>
      <c r="Q36" s="261"/>
      <c r="R36" s="277"/>
      <c r="S36" s="263"/>
      <c r="T36" s="273"/>
      <c r="V36" s="274"/>
    </row>
    <row r="37" spans="1:22" x14ac:dyDescent="0.25">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45747</v>
      </c>
      <c r="Q37" s="261"/>
      <c r="R37" s="277"/>
      <c r="S37" s="263"/>
      <c r="T37" s="273"/>
      <c r="V37" s="274"/>
    </row>
    <row r="38" spans="1:22" x14ac:dyDescent="0.25">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5">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5">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5">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100</v>
      </c>
      <c r="D42" s="279">
        <f>$N$23</f>
        <v>9.4</v>
      </c>
      <c r="E42" s="260" t="s">
        <v>92</v>
      </c>
      <c r="F42" s="261" t="s">
        <v>80</v>
      </c>
      <c r="G42" s="284"/>
      <c r="H42" s="253"/>
      <c r="I42" s="285">
        <f>'Rider Rates'!$B$87</f>
        <v>1.9512100000000001E-2</v>
      </c>
      <c r="J42" s="285">
        <f t="shared" si="0"/>
        <v>1.9512100000000001E-2</v>
      </c>
      <c r="K42" s="263"/>
      <c r="L42" s="91"/>
      <c r="M42" s="91"/>
      <c r="N42" s="91">
        <f>ROUND(D42*I42,2)</f>
        <v>0.18</v>
      </c>
      <c r="O42" s="91">
        <f t="shared" si="2"/>
        <v>0.18</v>
      </c>
      <c r="P42" s="258">
        <f>'Rider Rates'!$D$87</f>
        <v>45747</v>
      </c>
      <c r="Q42" s="261"/>
      <c r="R42" s="277"/>
      <c r="S42" s="263"/>
      <c r="T42" s="273"/>
      <c r="V42" s="274"/>
    </row>
    <row r="43" spans="1:22" x14ac:dyDescent="0.25">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5">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5">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5">
      <c r="A46" s="233" t="s">
        <v>104</v>
      </c>
      <c r="D46" s="279">
        <f>$N$23</f>
        <v>9.4</v>
      </c>
      <c r="E46" s="260" t="s">
        <v>92</v>
      </c>
      <c r="F46" s="261" t="s">
        <v>80</v>
      </c>
      <c r="G46" s="286"/>
      <c r="H46" s="253"/>
      <c r="I46" s="285">
        <f>'Rider Rates'!$B$107</f>
        <v>0.24140039999999999</v>
      </c>
      <c r="J46" s="285">
        <f t="shared" si="0"/>
        <v>0.24140039999999999</v>
      </c>
      <c r="K46" s="263"/>
      <c r="L46" s="91"/>
      <c r="M46" s="91"/>
      <c r="N46" s="91">
        <f>ROUND(D46*I46,2)</f>
        <v>2.27</v>
      </c>
      <c r="O46" s="91">
        <f t="shared" si="2"/>
        <v>2.27</v>
      </c>
      <c r="P46" s="258">
        <f>'Rider Rates'!$D$107</f>
        <v>45716</v>
      </c>
      <c r="Q46" s="261"/>
      <c r="R46" s="277"/>
      <c r="S46" s="263"/>
      <c r="T46" s="273"/>
      <c r="V46" s="274"/>
    </row>
    <row r="47" spans="1:22" x14ac:dyDescent="0.25">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5">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5">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5">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5">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5">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5">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5">
      <c r="A54" s="230" t="s">
        <v>111</v>
      </c>
      <c r="D54" s="259"/>
      <c r="E54" s="260"/>
      <c r="F54" s="261"/>
      <c r="G54" s="262"/>
      <c r="H54" s="262"/>
      <c r="I54" s="262"/>
      <c r="J54" s="262"/>
      <c r="K54" s="263"/>
      <c r="L54" s="256"/>
      <c r="M54" s="256"/>
      <c r="N54" s="256"/>
      <c r="O54" s="256"/>
      <c r="P54" s="293"/>
      <c r="Q54" s="261"/>
      <c r="R54" s="277"/>
      <c r="S54" s="263"/>
      <c r="T54" s="273"/>
      <c r="V54" s="274"/>
    </row>
    <row r="55" spans="1:22" x14ac:dyDescent="0.25">
      <c r="A55" s="234" t="s">
        <v>112</v>
      </c>
      <c r="B55" s="271"/>
      <c r="C55" s="271"/>
      <c r="D55" s="294"/>
      <c r="E55" s="295"/>
      <c r="F55" s="296"/>
      <c r="G55" s="296"/>
      <c r="H55" s="296"/>
      <c r="I55" s="296"/>
      <c r="J55" s="296"/>
      <c r="K55" s="297"/>
      <c r="L55" s="298">
        <f>SUM(L27:L54)</f>
        <v>0</v>
      </c>
      <c r="M55" s="298">
        <f>SUM(M27:M54)</f>
        <v>0</v>
      </c>
      <c r="N55" s="298">
        <f>SUM(N27:N54)</f>
        <v>26.639999999999997</v>
      </c>
      <c r="O55" s="298">
        <f>SUM(O27:O54)</f>
        <v>26.639999999999997</v>
      </c>
      <c r="P55" s="299"/>
      <c r="Q55" s="261"/>
      <c r="R55" s="277"/>
      <c r="S55" s="263"/>
      <c r="T55" s="273"/>
      <c r="V55" s="274"/>
    </row>
    <row r="56" spans="1:22" x14ac:dyDescent="0.25">
      <c r="D56" s="259"/>
      <c r="E56" s="260"/>
      <c r="F56" s="261"/>
      <c r="G56" s="261"/>
      <c r="H56" s="261"/>
      <c r="I56" s="261"/>
      <c r="J56" s="277"/>
      <c r="K56" s="263"/>
      <c r="L56" s="261"/>
      <c r="M56" s="261"/>
      <c r="N56" s="261"/>
      <c r="O56" s="261"/>
      <c r="P56" s="300"/>
      <c r="Q56" s="261"/>
      <c r="R56" s="277"/>
      <c r="S56" s="263"/>
      <c r="T56" s="273"/>
      <c r="V56" s="274"/>
    </row>
    <row r="57" spans="1:22" x14ac:dyDescent="0.25">
      <c r="A57" s="301" t="s">
        <v>113</v>
      </c>
      <c r="B57" s="241"/>
      <c r="C57" s="241"/>
      <c r="D57" s="241"/>
      <c r="E57" s="241"/>
      <c r="F57" s="241"/>
      <c r="G57" s="241"/>
      <c r="H57" s="241"/>
      <c r="I57" s="241"/>
      <c r="J57" s="241"/>
      <c r="K57" s="241"/>
      <c r="L57" s="302">
        <f>L23+L55</f>
        <v>0</v>
      </c>
      <c r="M57" s="302">
        <f>M23+M55</f>
        <v>0</v>
      </c>
      <c r="N57" s="302">
        <f>N23+N55</f>
        <v>36.04</v>
      </c>
      <c r="O57" s="303">
        <f>O23+O55</f>
        <v>36.04</v>
      </c>
      <c r="P57" s="303"/>
      <c r="Q57" s="261"/>
      <c r="R57" s="304"/>
      <c r="S57" s="263"/>
      <c r="T57" s="273"/>
      <c r="V57" s="263"/>
    </row>
    <row r="58" spans="1:22" x14ac:dyDescent="0.25">
      <c r="Q58" s="264"/>
      <c r="R58" s="264"/>
      <c r="S58" s="264"/>
      <c r="T58" s="305"/>
    </row>
    <row r="59" spans="1:22" x14ac:dyDescent="0.25">
      <c r="Q59" s="264"/>
      <c r="R59" s="264"/>
      <c r="S59" s="264"/>
      <c r="T59" s="305"/>
    </row>
    <row r="60" spans="1:22" x14ac:dyDescent="0.25">
      <c r="A60" s="264" t="s">
        <v>114</v>
      </c>
      <c r="O60" s="273">
        <f>O21+O55</f>
        <v>36.04</v>
      </c>
      <c r="Q60" s="264"/>
      <c r="R60" s="264"/>
      <c r="S60" s="264"/>
      <c r="T60" s="305"/>
    </row>
    <row r="61" spans="1:22" x14ac:dyDescent="0.25">
      <c r="A61" s="264" t="s">
        <v>2</v>
      </c>
      <c r="B61" s="264"/>
      <c r="C61" s="264"/>
      <c r="D61" s="264"/>
      <c r="E61" s="264"/>
      <c r="F61" s="264"/>
      <c r="G61" s="264"/>
      <c r="H61" s="264"/>
    </row>
    <row r="62" spans="1:22" x14ac:dyDescent="0.25">
      <c r="A62" s="271" t="s">
        <v>115</v>
      </c>
      <c r="O62" s="306">
        <f>IF($D$17&lt;0,O57,IF(O57&gt;O60,O57,O60))</f>
        <v>36.04</v>
      </c>
      <c r="P62" s="261"/>
    </row>
    <row r="63" spans="1:22" ht="15" customHeight="1" x14ac:dyDescent="0.25">
      <c r="A63" s="271"/>
      <c r="O63" s="306"/>
      <c r="P63" s="261"/>
    </row>
    <row r="64" spans="1:22" x14ac:dyDescent="0.25">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5">
      <c r="H65" s="308"/>
      <c r="I65" s="309" t="s">
        <v>118</v>
      </c>
      <c r="O65" s="310">
        <f>ROUND(IF($C$15&lt;1,0,(L57)/($C$15*100)*10000),2)</f>
        <v>0</v>
      </c>
      <c r="P65" s="236" t="s">
        <v>117</v>
      </c>
    </row>
  </sheetData>
  <sheetProtection algorithmName="SHA-512" hashValue="vhKA6JC8bmP6gmIMQwF/m0u9TG4ZcqVbP7xbW5pzaPFQtwWxcxJ7cV0efccua8YSWNzqbwF6XHFVRpQv1S8R8A==" saltValue="Rc+8EXJD0HWX+TwMiuVye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30480</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45720</xdr:rowOff>
                  </from>
                  <to>
                    <xdr:col>15</xdr:col>
                    <xdr:colOff>541020</xdr:colOff>
                    <xdr:row>73</xdr:row>
                    <xdr:rowOff>106680</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topLeftCell="A21" zoomScale="80" zoomScaleNormal="80" workbookViewId="0">
      <selection activeCell="D39" sqref="D39"/>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62" t="s">
        <v>50</v>
      </c>
      <c r="B1" s="462"/>
      <c r="C1" s="462"/>
      <c r="D1" s="462"/>
      <c r="E1" s="462"/>
      <c r="F1" s="462"/>
      <c r="G1" s="462"/>
      <c r="H1" s="462"/>
      <c r="I1" s="462"/>
      <c r="J1" s="462"/>
      <c r="K1" s="462"/>
      <c r="L1" s="462"/>
      <c r="M1" s="462"/>
      <c r="N1" s="462"/>
      <c r="O1" s="462"/>
      <c r="P1" s="462"/>
    </row>
    <row r="2" spans="1:30" ht="21" x14ac:dyDescent="0.4">
      <c r="A2" s="462" t="s">
        <v>138</v>
      </c>
      <c r="B2" s="462"/>
      <c r="C2" s="462"/>
      <c r="D2" s="462"/>
      <c r="E2" s="462"/>
      <c r="F2" s="462"/>
      <c r="G2" s="462"/>
      <c r="H2" s="462"/>
      <c r="I2" s="462"/>
      <c r="J2" s="462"/>
      <c r="K2" s="462"/>
      <c r="L2" s="462"/>
      <c r="M2" s="462"/>
      <c r="N2" s="462"/>
      <c r="O2" s="462"/>
      <c r="P2" s="462"/>
    </row>
    <row r="3" spans="1:30" ht="17.399999999999999" x14ac:dyDescent="0.3">
      <c r="A3" s="463" t="s">
        <v>197</v>
      </c>
      <c r="B3" s="463"/>
      <c r="C3" s="463"/>
      <c r="D3" s="463"/>
      <c r="E3" s="463"/>
      <c r="F3" s="463"/>
      <c r="G3" s="463"/>
      <c r="H3" s="463"/>
      <c r="I3" s="463"/>
      <c r="J3" s="463"/>
      <c r="K3" s="463"/>
      <c r="L3" s="463"/>
      <c r="M3" s="463"/>
      <c r="N3" s="463"/>
      <c r="O3" s="463"/>
      <c r="P3" s="463"/>
    </row>
    <row r="4" spans="1:30" ht="15.6" x14ac:dyDescent="0.3">
      <c r="A4" s="464" t="str">
        <f>'Customer Info'!B12</f>
        <v>Breakdown of Charges Based on Entered Information</v>
      </c>
      <c r="B4" s="464"/>
      <c r="C4" s="464"/>
      <c r="D4" s="464"/>
      <c r="E4" s="464"/>
      <c r="F4" s="464"/>
      <c r="G4" s="464"/>
      <c r="H4" s="464"/>
      <c r="I4" s="464"/>
      <c r="J4" s="464"/>
      <c r="K4" s="464"/>
      <c r="L4" s="464"/>
      <c r="M4" s="464"/>
      <c r="N4" s="464"/>
      <c r="O4" s="464"/>
      <c r="P4" s="464"/>
    </row>
    <row r="5" spans="1:30" ht="15" x14ac:dyDescent="0.25">
      <c r="A5" s="231"/>
      <c r="B5" s="231"/>
      <c r="C5" s="231"/>
      <c r="D5" s="231"/>
      <c r="E5" s="231"/>
      <c r="F5" s="231"/>
      <c r="G5" s="231"/>
      <c r="H5" s="231" t="s">
        <v>198</v>
      </c>
      <c r="I5" s="231"/>
      <c r="J5" s="231"/>
      <c r="K5" s="231"/>
    </row>
    <row r="6" spans="1:30" x14ac:dyDescent="0.25">
      <c r="A6" s="232">
        <f ca="1">TODAY()</f>
        <v>45744</v>
      </c>
      <c r="B6" s="233"/>
      <c r="C6" s="232"/>
      <c r="D6" s="232"/>
      <c r="E6" s="232"/>
      <c r="F6" s="232"/>
      <c r="G6" s="232"/>
      <c r="H6" s="232"/>
      <c r="I6" s="232"/>
    </row>
    <row r="7" spans="1:30" ht="24.6" x14ac:dyDescent="0.4">
      <c r="A7" s="465"/>
      <c r="B7" s="465"/>
      <c r="C7" s="465"/>
      <c r="D7" s="465"/>
      <c r="E7" s="465"/>
      <c r="F7" s="465"/>
      <c r="G7" s="465"/>
      <c r="H7" s="465"/>
      <c r="I7" s="465"/>
      <c r="J7" s="465"/>
      <c r="K7" s="465"/>
      <c r="L7" s="465"/>
      <c r="M7" s="465"/>
      <c r="N7" s="465"/>
      <c r="O7" s="465"/>
      <c r="P7" s="465"/>
    </row>
    <row r="9" spans="1:30" ht="15" x14ac:dyDescent="0.25">
      <c r="A9" s="234" t="s">
        <v>5</v>
      </c>
      <c r="B9" s="235"/>
      <c r="C9" s="236">
        <f>'Customer Info'!B7</f>
        <v>0</v>
      </c>
      <c r="I9" s="237"/>
    </row>
    <row r="10" spans="1:30" ht="15" x14ac:dyDescent="0.25">
      <c r="A10" s="238" t="s">
        <v>53</v>
      </c>
      <c r="B10" s="235"/>
      <c r="C10" s="236">
        <f>'Customer Info'!B8</f>
        <v>0</v>
      </c>
    </row>
    <row r="11" spans="1:30" x14ac:dyDescent="0.25">
      <c r="A11" s="234" t="s">
        <v>121</v>
      </c>
      <c r="B11" s="239">
        <f>'Customer Info'!B9</f>
        <v>4</v>
      </c>
      <c r="C11" s="240" t="str">
        <f>LOOKUP(B11,R11:AD11,R12:AD12)</f>
        <v>April</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6"/>
      <c r="B12" s="466"/>
      <c r="C12" s="466"/>
      <c r="D12" s="466"/>
      <c r="E12" s="466"/>
      <c r="F12" s="466"/>
      <c r="G12" s="466"/>
      <c r="H12" s="466"/>
      <c r="I12" s="46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5">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169</v>
      </c>
      <c r="B16" s="247"/>
      <c r="C16" s="248">
        <f>'Customer Info'!B22</f>
        <v>0</v>
      </c>
      <c r="D16" s="247" t="s">
        <v>19</v>
      </c>
      <c r="E16" s="247"/>
      <c r="F16" s="249"/>
      <c r="G16" s="234" t="s">
        <v>2</v>
      </c>
      <c r="H16" s="247"/>
    </row>
    <row r="17" spans="1:22" x14ac:dyDescent="0.25">
      <c r="A17" s="247" t="s">
        <v>170</v>
      </c>
      <c r="B17" s="247"/>
      <c r="C17" s="248">
        <f>'Customer Info'!B23</f>
        <v>0</v>
      </c>
      <c r="D17" s="250" t="s">
        <v>19</v>
      </c>
      <c r="E17" s="249"/>
      <c r="F17" s="249"/>
      <c r="G17" s="234" t="s">
        <v>2</v>
      </c>
      <c r="H17" s="247"/>
      <c r="I17" s="251" t="s">
        <v>2</v>
      </c>
    </row>
    <row r="19" spans="1:22" x14ac:dyDescent="0.25">
      <c r="A19" s="244" t="s">
        <v>70</v>
      </c>
      <c r="B19" s="245"/>
      <c r="C19" s="245"/>
      <c r="D19" s="245"/>
      <c r="E19" s="245"/>
      <c r="F19" s="245"/>
      <c r="G19" s="458" t="s">
        <v>71</v>
      </c>
      <c r="H19" s="459"/>
      <c r="I19" s="459"/>
      <c r="J19" s="460"/>
      <c r="K19" s="245"/>
      <c r="L19" s="461" t="s">
        <v>72</v>
      </c>
      <c r="M19" s="461"/>
      <c r="N19" s="461"/>
      <c r="O19" s="461"/>
    </row>
    <row r="20" spans="1:22" x14ac:dyDescent="0.25">
      <c r="G20" s="252" t="s">
        <v>73</v>
      </c>
      <c r="H20" s="252" t="s">
        <v>74</v>
      </c>
      <c r="I20" s="252" t="s">
        <v>75</v>
      </c>
      <c r="J20" s="253" t="s">
        <v>76</v>
      </c>
      <c r="L20" s="254" t="s">
        <v>73</v>
      </c>
      <c r="M20" s="254" t="s">
        <v>74</v>
      </c>
      <c r="N20" s="254" t="s">
        <v>75</v>
      </c>
      <c r="O20" s="254" t="s">
        <v>76</v>
      </c>
      <c r="P20" s="255" t="s">
        <v>77</v>
      </c>
    </row>
    <row r="21" spans="1:22" x14ac:dyDescent="0.25">
      <c r="A21" s="230" t="s">
        <v>78</v>
      </c>
      <c r="G21" s="256"/>
      <c r="H21" s="256"/>
      <c r="I21" s="256">
        <f>'Rider Rates'!B146</f>
        <v>138.5</v>
      </c>
      <c r="J21" s="256">
        <f>SUM(G21:I21)</f>
        <v>138.5</v>
      </c>
      <c r="L21" s="257"/>
      <c r="M21" s="257"/>
      <c r="N21" s="257">
        <f>I21</f>
        <v>138.5</v>
      </c>
      <c r="O21" s="256">
        <f>SUM(L21:N21)</f>
        <v>138.5</v>
      </c>
      <c r="P21" s="258">
        <v>44531</v>
      </c>
    </row>
    <row r="22" spans="1:22" x14ac:dyDescent="0.25">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5">
      <c r="A23" s="264" t="s">
        <v>82</v>
      </c>
      <c r="B23" s="264"/>
      <c r="C23" s="264"/>
      <c r="D23" s="265"/>
      <c r="E23" s="265"/>
      <c r="F23" s="264"/>
      <c r="G23" s="264"/>
      <c r="H23" s="264"/>
      <c r="I23" s="264"/>
      <c r="J23" s="264"/>
      <c r="K23" s="266"/>
      <c r="L23" s="267"/>
      <c r="M23" s="267"/>
      <c r="N23" s="267">
        <f>SUM(N21:N22)</f>
        <v>138.5</v>
      </c>
      <c r="O23" s="267">
        <f>SUM(O21:O22)</f>
        <v>138.5</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83</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5">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5">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5">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5">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5">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5">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45444</v>
      </c>
      <c r="Q34" s="261"/>
      <c r="R34" s="277"/>
      <c r="S34" s="263"/>
      <c r="T34" s="273"/>
      <c r="V34" s="274"/>
    </row>
    <row r="35" spans="1:22" x14ac:dyDescent="0.25">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45444</v>
      </c>
      <c r="Q35" s="261"/>
      <c r="R35" s="277"/>
      <c r="S35" s="263"/>
      <c r="T35" s="273"/>
      <c r="V35" s="274"/>
    </row>
    <row r="36" spans="1:22" x14ac:dyDescent="0.25">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45444</v>
      </c>
      <c r="Q36" s="261"/>
      <c r="R36" s="277"/>
      <c r="S36" s="263"/>
      <c r="T36" s="273"/>
      <c r="V36" s="274"/>
    </row>
    <row r="37" spans="1:22" x14ac:dyDescent="0.25">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45747</v>
      </c>
      <c r="Q37" s="261"/>
      <c r="R37" s="277"/>
      <c r="S37" s="263"/>
      <c r="T37" s="273"/>
      <c r="V37" s="274"/>
    </row>
    <row r="38" spans="1:22" x14ac:dyDescent="0.25">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5">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5">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5">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100</v>
      </c>
      <c r="D42" s="279">
        <f>$N$23</f>
        <v>138.5</v>
      </c>
      <c r="E42" s="260" t="s">
        <v>92</v>
      </c>
      <c r="F42" s="261" t="s">
        <v>80</v>
      </c>
      <c r="G42" s="284"/>
      <c r="H42" s="253"/>
      <c r="I42" s="285">
        <f>'Rider Rates'!$B$87</f>
        <v>1.9512100000000001E-2</v>
      </c>
      <c r="J42" s="285">
        <f t="shared" si="0"/>
        <v>1.9512100000000001E-2</v>
      </c>
      <c r="K42" s="263"/>
      <c r="L42" s="91"/>
      <c r="M42" s="91"/>
      <c r="N42" s="91">
        <f>ROUND(D42*I42,2)</f>
        <v>2.7</v>
      </c>
      <c r="O42" s="91">
        <f t="shared" si="2"/>
        <v>2.7</v>
      </c>
      <c r="P42" s="258">
        <f>'Rider Rates'!$D$87</f>
        <v>45747</v>
      </c>
      <c r="Q42" s="261"/>
      <c r="R42" s="277"/>
      <c r="S42" s="263"/>
      <c r="T42" s="273"/>
      <c r="V42" s="274"/>
    </row>
    <row r="43" spans="1:22" x14ac:dyDescent="0.25">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5">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5">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5">
      <c r="A46" s="233" t="s">
        <v>104</v>
      </c>
      <c r="D46" s="279">
        <f>$N$23</f>
        <v>138.5</v>
      </c>
      <c r="E46" s="260" t="s">
        <v>92</v>
      </c>
      <c r="F46" s="261" t="s">
        <v>80</v>
      </c>
      <c r="G46" s="286"/>
      <c r="H46" s="253"/>
      <c r="I46" s="285">
        <f>'Rider Rates'!$B$107</f>
        <v>0.24140039999999999</v>
      </c>
      <c r="J46" s="285">
        <f t="shared" si="0"/>
        <v>0.24140039999999999</v>
      </c>
      <c r="K46" s="263"/>
      <c r="L46" s="91"/>
      <c r="M46" s="91"/>
      <c r="N46" s="91">
        <f>ROUND(D46*I46,2)</f>
        <v>33.43</v>
      </c>
      <c r="O46" s="91">
        <f t="shared" si="2"/>
        <v>33.43</v>
      </c>
      <c r="P46" s="258">
        <f>'Rider Rates'!$D$107</f>
        <v>45716</v>
      </c>
      <c r="Q46" s="261"/>
      <c r="R46" s="277"/>
      <c r="S46" s="263"/>
      <c r="T46" s="273"/>
      <c r="V46" s="274"/>
    </row>
    <row r="47" spans="1:22" x14ac:dyDescent="0.25">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5">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5">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5">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5">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5">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5">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5">
      <c r="A54" s="230" t="s">
        <v>111</v>
      </c>
      <c r="D54" s="259"/>
      <c r="E54" s="260"/>
      <c r="F54" s="261"/>
      <c r="G54" s="262"/>
      <c r="H54" s="262"/>
      <c r="I54" s="262"/>
      <c r="J54" s="262"/>
      <c r="K54" s="263"/>
      <c r="L54" s="256"/>
      <c r="M54" s="256"/>
      <c r="N54" s="256"/>
      <c r="O54" s="256"/>
      <c r="P54" s="293"/>
      <c r="Q54" s="261"/>
      <c r="R54" s="277"/>
      <c r="S54" s="263"/>
      <c r="T54" s="273"/>
      <c r="V54" s="274"/>
    </row>
    <row r="55" spans="1:22" x14ac:dyDescent="0.25">
      <c r="A55" s="234" t="s">
        <v>112</v>
      </c>
      <c r="B55" s="271"/>
      <c r="C55" s="271"/>
      <c r="D55" s="294"/>
      <c r="E55" s="295"/>
      <c r="F55" s="296"/>
      <c r="G55" s="296"/>
      <c r="H55" s="296"/>
      <c r="I55" s="296"/>
      <c r="J55" s="296"/>
      <c r="K55" s="297"/>
      <c r="L55" s="298">
        <f>SUM(L27:L54)</f>
        <v>0</v>
      </c>
      <c r="M55" s="298">
        <f>SUM(M27:M54)</f>
        <v>0</v>
      </c>
      <c r="N55" s="298">
        <f>SUM(N27:N54)</f>
        <v>68.97</v>
      </c>
      <c r="O55" s="298">
        <f>SUM(O27:O54)</f>
        <v>68.97</v>
      </c>
      <c r="P55" s="299"/>
      <c r="Q55" s="261"/>
      <c r="R55" s="277"/>
      <c r="S55" s="263"/>
      <c r="T55" s="273"/>
      <c r="V55" s="274"/>
    </row>
    <row r="56" spans="1:22" x14ac:dyDescent="0.25">
      <c r="D56" s="259"/>
      <c r="E56" s="260"/>
      <c r="F56" s="261"/>
      <c r="G56" s="261"/>
      <c r="H56" s="261"/>
      <c r="I56" s="261"/>
      <c r="J56" s="277"/>
      <c r="K56" s="263"/>
      <c r="L56" s="261"/>
      <c r="M56" s="261"/>
      <c r="N56" s="261"/>
      <c r="O56" s="261"/>
      <c r="P56" s="300"/>
      <c r="Q56" s="261"/>
      <c r="R56" s="277"/>
      <c r="S56" s="263"/>
      <c r="T56" s="273"/>
      <c r="V56" s="274"/>
    </row>
    <row r="57" spans="1:22" x14ac:dyDescent="0.25">
      <c r="A57" s="301" t="s">
        <v>113</v>
      </c>
      <c r="B57" s="241"/>
      <c r="C57" s="241"/>
      <c r="D57" s="241"/>
      <c r="E57" s="241"/>
      <c r="F57" s="241"/>
      <c r="G57" s="241"/>
      <c r="H57" s="241"/>
      <c r="I57" s="241"/>
      <c r="J57" s="241"/>
      <c r="K57" s="241"/>
      <c r="L57" s="302">
        <f>L23+L55</f>
        <v>0</v>
      </c>
      <c r="M57" s="302">
        <f>M23+M55</f>
        <v>0</v>
      </c>
      <c r="N57" s="302">
        <f>N23+N55</f>
        <v>207.47</v>
      </c>
      <c r="O57" s="303">
        <f>O23+O55</f>
        <v>207.47</v>
      </c>
      <c r="P57" s="303"/>
      <c r="Q57" s="261"/>
      <c r="R57" s="304"/>
      <c r="S57" s="263"/>
      <c r="T57" s="273"/>
      <c r="V57" s="263"/>
    </row>
    <row r="58" spans="1:22" x14ac:dyDescent="0.25">
      <c r="Q58" s="264"/>
      <c r="R58" s="264"/>
      <c r="S58" s="264"/>
      <c r="T58" s="305"/>
    </row>
    <row r="59" spans="1:22" x14ac:dyDescent="0.25">
      <c r="Q59" s="264"/>
      <c r="R59" s="264"/>
      <c r="S59" s="264"/>
      <c r="T59" s="305"/>
    </row>
    <row r="60" spans="1:22" x14ac:dyDescent="0.25">
      <c r="A60" s="264" t="s">
        <v>114</v>
      </c>
      <c r="O60" s="273">
        <f>O21+O55</f>
        <v>207.47</v>
      </c>
      <c r="Q60" s="264"/>
      <c r="R60" s="264"/>
      <c r="S60" s="264"/>
      <c r="T60" s="305"/>
    </row>
    <row r="61" spans="1:22" x14ac:dyDescent="0.25">
      <c r="A61" s="264" t="s">
        <v>2</v>
      </c>
      <c r="B61" s="264"/>
      <c r="C61" s="264"/>
      <c r="D61" s="264"/>
      <c r="E61" s="264"/>
      <c r="F61" s="264"/>
      <c r="G61" s="264"/>
      <c r="H61" s="264"/>
    </row>
    <row r="62" spans="1:22" x14ac:dyDescent="0.25">
      <c r="A62" s="271" t="s">
        <v>115</v>
      </c>
      <c r="O62" s="306">
        <f>IF($D$17&lt;0,O57,IF(O57&gt;O60,O57,O60))</f>
        <v>207.47</v>
      </c>
      <c r="P62" s="261"/>
    </row>
    <row r="63" spans="1:22" ht="15" customHeight="1" x14ac:dyDescent="0.25">
      <c r="A63" s="271"/>
      <c r="O63" s="306"/>
      <c r="P63" s="261"/>
    </row>
    <row r="64" spans="1:22" x14ac:dyDescent="0.25">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5">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30480</xdr:rowOff>
                  </from>
                  <to>
                    <xdr:col>0</xdr:col>
                    <xdr:colOff>381000</xdr:colOff>
                    <xdr:row>1</xdr:row>
                    <xdr:rowOff>106680</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45720</xdr:rowOff>
                  </from>
                  <to>
                    <xdr:col>15</xdr:col>
                    <xdr:colOff>541020</xdr:colOff>
                    <xdr:row>73</xdr:row>
                    <xdr:rowOff>106680</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topLeftCell="A26" zoomScale="85" zoomScaleNormal="85" workbookViewId="0">
      <selection activeCell="A46" sqref="A46:XFD46"/>
    </sheetView>
  </sheetViews>
  <sheetFormatPr defaultColWidth="8.5546875" defaultRowHeight="13.2" x14ac:dyDescent="0.25"/>
  <cols>
    <col min="1" max="1" width="31" style="230" customWidth="1"/>
    <col min="2" max="2" width="2.109375" style="230" customWidth="1"/>
    <col min="3" max="3" width="21.109375" style="230" customWidth="1"/>
    <col min="4" max="4" width="15.44140625" style="230" customWidth="1"/>
    <col min="5" max="5" width="10.109375" style="230" customWidth="1"/>
    <col min="6" max="6" width="5.5546875" style="230" customWidth="1"/>
    <col min="7" max="8" width="13.44140625" style="230" customWidth="1"/>
    <col min="9" max="9" width="14.5546875" style="230" customWidth="1"/>
    <col min="10" max="10" width="13.44140625" style="230" customWidth="1"/>
    <col min="11" max="11" width="7" style="230" customWidth="1"/>
    <col min="12" max="12" width="15.109375" style="230" customWidth="1"/>
    <col min="13" max="13" width="17.44140625" style="230" bestFit="1" customWidth="1"/>
    <col min="14" max="14" width="16.5546875" style="230" customWidth="1"/>
    <col min="15" max="15" width="19.109375" style="230" bestFit="1" customWidth="1"/>
    <col min="16" max="16" width="12.88671875" style="230" bestFit="1" customWidth="1"/>
    <col min="17" max="17" width="8.5546875" style="230"/>
    <col min="18" max="18" width="9.109375" style="230" hidden="1" customWidth="1"/>
    <col min="19" max="26" width="10.44140625" style="230" hidden="1" customWidth="1"/>
    <col min="27" max="27" width="10.5546875" style="230" hidden="1" customWidth="1"/>
    <col min="28" max="30" width="10.44140625" style="230" hidden="1" customWidth="1"/>
    <col min="31" max="16384" width="8.5546875" style="230"/>
  </cols>
  <sheetData>
    <row r="1" spans="1:30" ht="21" x14ac:dyDescent="0.4">
      <c r="A1" s="462" t="s">
        <v>50</v>
      </c>
      <c r="B1" s="462"/>
      <c r="C1" s="462"/>
      <c r="D1" s="462"/>
      <c r="E1" s="462"/>
      <c r="F1" s="462"/>
      <c r="G1" s="462"/>
      <c r="H1" s="462"/>
      <c r="I1" s="462"/>
      <c r="J1" s="462"/>
      <c r="K1" s="462"/>
      <c r="L1" s="462"/>
      <c r="M1" s="462"/>
      <c r="N1" s="462"/>
      <c r="O1" s="462"/>
      <c r="P1" s="462"/>
    </row>
    <row r="2" spans="1:30" ht="21" x14ac:dyDescent="0.4">
      <c r="A2" s="462" t="s">
        <v>138</v>
      </c>
      <c r="B2" s="462"/>
      <c r="C2" s="462"/>
      <c r="D2" s="462"/>
      <c r="E2" s="462"/>
      <c r="F2" s="462"/>
      <c r="G2" s="462"/>
      <c r="H2" s="462"/>
      <c r="I2" s="462"/>
      <c r="J2" s="462"/>
      <c r="K2" s="462"/>
      <c r="L2" s="462"/>
      <c r="M2" s="462"/>
      <c r="N2" s="462"/>
      <c r="O2" s="462"/>
      <c r="P2" s="462"/>
    </row>
    <row r="3" spans="1:30" ht="17.399999999999999" x14ac:dyDescent="0.3">
      <c r="A3" s="463" t="s">
        <v>199</v>
      </c>
      <c r="B3" s="463"/>
      <c r="C3" s="463"/>
      <c r="D3" s="463"/>
      <c r="E3" s="463"/>
      <c r="F3" s="463"/>
      <c r="G3" s="463"/>
      <c r="H3" s="463"/>
      <c r="I3" s="463"/>
      <c r="J3" s="463"/>
      <c r="K3" s="463"/>
      <c r="L3" s="463"/>
      <c r="M3" s="463"/>
      <c r="N3" s="463"/>
      <c r="O3" s="463"/>
      <c r="P3" s="463"/>
    </row>
    <row r="4" spans="1:30" ht="15.6" x14ac:dyDescent="0.3">
      <c r="A4" s="464" t="str">
        <f>'Customer Info'!B12</f>
        <v>Breakdown of Charges Based on Entered Information</v>
      </c>
      <c r="B4" s="464"/>
      <c r="C4" s="464"/>
      <c r="D4" s="464"/>
      <c r="E4" s="464"/>
      <c r="F4" s="464"/>
      <c r="G4" s="464"/>
      <c r="H4" s="464"/>
      <c r="I4" s="464"/>
      <c r="J4" s="464"/>
      <c r="K4" s="464"/>
      <c r="L4" s="464"/>
      <c r="M4" s="464"/>
      <c r="N4" s="464"/>
      <c r="O4" s="464"/>
      <c r="P4" s="464"/>
    </row>
    <row r="5" spans="1:30" ht="15" x14ac:dyDescent="0.25">
      <c r="A5" s="231"/>
      <c r="B5" s="231"/>
      <c r="C5" s="231"/>
      <c r="D5" s="231"/>
      <c r="E5" s="231"/>
      <c r="F5" s="231"/>
      <c r="G5" s="231"/>
      <c r="H5" s="231" t="s">
        <v>200</v>
      </c>
      <c r="I5" s="231"/>
      <c r="J5" s="231"/>
      <c r="K5" s="231"/>
    </row>
    <row r="6" spans="1:30" x14ac:dyDescent="0.25">
      <c r="A6" s="232">
        <f ca="1">TODAY()</f>
        <v>45744</v>
      </c>
      <c r="B6" s="233"/>
      <c r="C6" s="232"/>
      <c r="D6" s="232"/>
      <c r="E6" s="232"/>
      <c r="F6" s="232"/>
      <c r="G6" s="232"/>
      <c r="H6" s="232"/>
      <c r="I6" s="232"/>
    </row>
    <row r="7" spans="1:30" ht="24.6" x14ac:dyDescent="0.4">
      <c r="A7" s="465"/>
      <c r="B7" s="465"/>
      <c r="C7" s="465"/>
      <c r="D7" s="465"/>
      <c r="E7" s="465"/>
      <c r="F7" s="465"/>
      <c r="G7" s="465"/>
      <c r="H7" s="465"/>
      <c r="I7" s="465"/>
      <c r="J7" s="465"/>
      <c r="K7" s="465"/>
      <c r="L7" s="465"/>
      <c r="M7" s="465"/>
      <c r="N7" s="465"/>
      <c r="O7" s="465"/>
      <c r="P7" s="465"/>
    </row>
    <row r="9" spans="1:30" ht="15" x14ac:dyDescent="0.25">
      <c r="A9" s="234" t="s">
        <v>5</v>
      </c>
      <c r="B9" s="235"/>
      <c r="C9" s="236">
        <f>'Customer Info'!B7</f>
        <v>0</v>
      </c>
      <c r="I9" s="237"/>
    </row>
    <row r="10" spans="1:30" ht="15" x14ac:dyDescent="0.25">
      <c r="A10" s="238" t="s">
        <v>53</v>
      </c>
      <c r="B10" s="235"/>
      <c r="C10" s="236">
        <f>'Customer Info'!B8</f>
        <v>0</v>
      </c>
    </row>
    <row r="11" spans="1:30" x14ac:dyDescent="0.25">
      <c r="A11" s="234" t="s">
        <v>121</v>
      </c>
      <c r="B11" s="239">
        <f>'Customer Info'!B9</f>
        <v>4</v>
      </c>
      <c r="C11" s="240" t="str">
        <f>LOOKUP(B11,R11:AD11,R12:AD12)</f>
        <v>April</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5">
      <c r="A12" s="466"/>
      <c r="B12" s="466"/>
      <c r="C12" s="466"/>
      <c r="D12" s="466"/>
      <c r="E12" s="466"/>
      <c r="F12" s="466"/>
      <c r="G12" s="466"/>
      <c r="H12" s="466"/>
      <c r="I12" s="466"/>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5">
      <c r="A13" s="244" t="s">
        <v>68</v>
      </c>
      <c r="B13" s="245"/>
      <c r="C13" s="245"/>
      <c r="D13" s="245"/>
      <c r="E13" s="245"/>
      <c r="F13" s="245"/>
      <c r="G13" s="245"/>
      <c r="H13" s="245"/>
      <c r="I13" s="245"/>
      <c r="R13" s="233" t="s">
        <v>142</v>
      </c>
      <c r="S13" s="230">
        <f>'Rider Rates'!$C$22</f>
        <v>7.0209999999999995E-2</v>
      </c>
      <c r="T13" s="230">
        <f>'Rider Rates'!$C$22</f>
        <v>7.0209999999999995E-2</v>
      </c>
      <c r="U13" s="230">
        <f>'Rider Rates'!$C$22</f>
        <v>7.0209999999999995E-2</v>
      </c>
      <c r="V13" s="230">
        <f>'Rider Rates'!$C$22</f>
        <v>7.0209999999999995E-2</v>
      </c>
      <c r="W13" s="230">
        <f>'Rider Rates'!$C$22</f>
        <v>7.0209999999999995E-2</v>
      </c>
      <c r="X13" s="230">
        <f>'Rider Rates'!$B$22</f>
        <v>7.0209999999999995E-2</v>
      </c>
      <c r="Y13" s="230">
        <f>'Rider Rates'!$B$22</f>
        <v>7.0209999999999995E-2</v>
      </c>
      <c r="Z13" s="230">
        <f>'Rider Rates'!$B$22</f>
        <v>7.0209999999999995E-2</v>
      </c>
      <c r="AA13" s="230">
        <f>'Rider Rates'!$B$22</f>
        <v>7.0209999999999995E-2</v>
      </c>
      <c r="AB13" s="230">
        <f>'Rider Rates'!$C$22</f>
        <v>7.0209999999999995E-2</v>
      </c>
      <c r="AC13" s="230">
        <f>'Rider Rates'!$C$22</f>
        <v>7.0209999999999995E-2</v>
      </c>
      <c r="AD13" s="230">
        <f>'Rider Rates'!$C$22</f>
        <v>7.0209999999999995E-2</v>
      </c>
    </row>
    <row r="14" spans="1:30" x14ac:dyDescent="0.25">
      <c r="S14" s="246"/>
      <c r="T14" s="246"/>
      <c r="U14" s="246"/>
      <c r="V14" s="246"/>
      <c r="W14" s="246"/>
      <c r="X14" s="246"/>
      <c r="Y14" s="246"/>
      <c r="Z14" s="246"/>
      <c r="AA14" s="246"/>
      <c r="AB14" s="246"/>
      <c r="AC14" s="246"/>
      <c r="AD14" s="246"/>
    </row>
    <row r="15" spans="1:30" x14ac:dyDescent="0.25">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5">
      <c r="A16" s="247" t="s">
        <v>169</v>
      </c>
      <c r="B16" s="247"/>
      <c r="C16" s="248">
        <f>'Customer Info'!B22</f>
        <v>0</v>
      </c>
      <c r="D16" s="247" t="s">
        <v>19</v>
      </c>
      <c r="E16" s="247"/>
      <c r="F16" s="249"/>
      <c r="G16" s="234" t="s">
        <v>2</v>
      </c>
      <c r="H16" s="247"/>
    </row>
    <row r="17" spans="1:22" x14ac:dyDescent="0.25">
      <c r="A17" s="247" t="s">
        <v>170</v>
      </c>
      <c r="B17" s="247"/>
      <c r="C17" s="248">
        <f>'Customer Info'!B23</f>
        <v>0</v>
      </c>
      <c r="D17" s="250" t="s">
        <v>19</v>
      </c>
      <c r="E17" s="249"/>
      <c r="F17" s="249"/>
      <c r="G17" s="234" t="s">
        <v>2</v>
      </c>
      <c r="H17" s="247"/>
      <c r="I17" s="251" t="s">
        <v>2</v>
      </c>
    </row>
    <row r="19" spans="1:22" x14ac:dyDescent="0.25">
      <c r="A19" s="244" t="s">
        <v>70</v>
      </c>
      <c r="B19" s="245"/>
      <c r="C19" s="245"/>
      <c r="D19" s="245"/>
      <c r="E19" s="245"/>
      <c r="F19" s="245"/>
      <c r="G19" s="458" t="s">
        <v>71</v>
      </c>
      <c r="H19" s="459"/>
      <c r="I19" s="459"/>
      <c r="J19" s="460"/>
      <c r="K19" s="245"/>
      <c r="L19" s="461" t="s">
        <v>72</v>
      </c>
      <c r="M19" s="461"/>
      <c r="N19" s="461"/>
      <c r="O19" s="461"/>
    </row>
    <row r="20" spans="1:22" x14ac:dyDescent="0.25">
      <c r="G20" s="252" t="s">
        <v>73</v>
      </c>
      <c r="H20" s="252" t="s">
        <v>74</v>
      </c>
      <c r="I20" s="252" t="s">
        <v>75</v>
      </c>
      <c r="J20" s="253" t="s">
        <v>76</v>
      </c>
      <c r="L20" s="254" t="s">
        <v>73</v>
      </c>
      <c r="M20" s="254" t="s">
        <v>74</v>
      </c>
      <c r="N20" s="254" t="s">
        <v>75</v>
      </c>
      <c r="O20" s="254" t="s">
        <v>76</v>
      </c>
      <c r="P20" s="255" t="s">
        <v>77</v>
      </c>
    </row>
    <row r="21" spans="1:22" x14ac:dyDescent="0.25">
      <c r="A21" s="230" t="s">
        <v>78</v>
      </c>
      <c r="G21" s="256"/>
      <c r="H21" s="256"/>
      <c r="I21" s="256">
        <f>'Rider Rates'!B147</f>
        <v>825</v>
      </c>
      <c r="J21" s="256">
        <f>SUM(G21:I21)</f>
        <v>825</v>
      </c>
      <c r="L21" s="257"/>
      <c r="M21" s="257"/>
      <c r="N21" s="257">
        <f>I21</f>
        <v>825</v>
      </c>
      <c r="O21" s="256">
        <f>SUM(L21:N21)</f>
        <v>825</v>
      </c>
      <c r="P21" s="258">
        <v>44531</v>
      </c>
    </row>
    <row r="22" spans="1:22" x14ac:dyDescent="0.25">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5">
      <c r="A23" s="264" t="s">
        <v>82</v>
      </c>
      <c r="B23" s="264"/>
      <c r="C23" s="264"/>
      <c r="D23" s="265"/>
      <c r="E23" s="265"/>
      <c r="F23" s="264"/>
      <c r="G23" s="264"/>
      <c r="H23" s="264"/>
      <c r="I23" s="264"/>
      <c r="J23" s="264"/>
      <c r="K23" s="266"/>
      <c r="L23" s="267"/>
      <c r="M23" s="267"/>
      <c r="N23" s="267">
        <f>SUM(N21:N22)</f>
        <v>825</v>
      </c>
      <c r="O23" s="267">
        <f>SUM(O21:O22)</f>
        <v>825</v>
      </c>
    </row>
    <row r="24" spans="1:22" x14ac:dyDescent="0.25">
      <c r="A24" s="268"/>
      <c r="B24" s="268"/>
      <c r="C24" s="269"/>
      <c r="D24" s="269"/>
      <c r="E24" s="269"/>
      <c r="F24" s="269"/>
      <c r="G24" s="270"/>
      <c r="H24" s="270"/>
      <c r="I24" s="270"/>
      <c r="J24" s="270"/>
      <c r="K24" s="268"/>
      <c r="L24" s="268"/>
      <c r="M24" s="268"/>
      <c r="N24" s="268"/>
      <c r="O24" s="268"/>
      <c r="P24" s="268"/>
    </row>
    <row r="25" spans="1:22" x14ac:dyDescent="0.25">
      <c r="A25" s="271" t="s">
        <v>83</v>
      </c>
      <c r="B25" s="264"/>
      <c r="C25" s="264"/>
      <c r="D25" s="265"/>
      <c r="E25" s="265"/>
      <c r="F25" s="264"/>
      <c r="G25" s="265"/>
      <c r="H25" s="265"/>
      <c r="I25" s="265"/>
      <c r="J25" s="265"/>
      <c r="K25" s="265"/>
      <c r="L25" s="265"/>
      <c r="M25" s="265"/>
      <c r="N25" s="265"/>
      <c r="O25" s="265"/>
      <c r="P25" s="261"/>
    </row>
    <row r="26" spans="1:22" x14ac:dyDescent="0.25">
      <c r="P26" s="261"/>
      <c r="Q26" s="261"/>
      <c r="R26" s="272"/>
      <c r="S26" s="263"/>
      <c r="T26" s="273"/>
      <c r="V26" s="274"/>
    </row>
    <row r="27" spans="1:22" x14ac:dyDescent="0.25">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5">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5">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5">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5">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5">
      <c r="A32" s="233" t="s">
        <v>90</v>
      </c>
      <c r="D32" s="259">
        <f>IF($C$15&lt;0,0,$C$15)</f>
        <v>0</v>
      </c>
      <c r="E32" s="260" t="s">
        <v>19</v>
      </c>
      <c r="F32" s="261" t="s">
        <v>80</v>
      </c>
      <c r="G32" s="276"/>
      <c r="H32" s="276"/>
      <c r="I32" s="417">
        <f>'Rider Rates'!$B$16</f>
        <v>0</v>
      </c>
      <c r="J32" s="417">
        <f>SUM(G32:I32)</f>
        <v>0</v>
      </c>
      <c r="K32" s="263" t="s">
        <v>85</v>
      </c>
      <c r="L32" s="91"/>
      <c r="M32" s="91"/>
      <c r="N32" s="91">
        <f t="shared" si="1"/>
        <v>0</v>
      </c>
      <c r="O32" s="91">
        <f t="shared" si="2"/>
        <v>0</v>
      </c>
      <c r="P32" s="258">
        <f>'Rider Rates'!$D$16</f>
        <v>45197</v>
      </c>
      <c r="Q32" s="261"/>
      <c r="R32" s="277"/>
      <c r="S32" s="263"/>
      <c r="T32" s="273"/>
      <c r="V32" s="274"/>
    </row>
    <row r="33" spans="1:22" x14ac:dyDescent="0.25">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5">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45444</v>
      </c>
      <c r="Q34" s="261"/>
      <c r="R34" s="277"/>
      <c r="S34" s="263"/>
      <c r="T34" s="273"/>
      <c r="V34" s="274"/>
    </row>
    <row r="35" spans="1:22" x14ac:dyDescent="0.25">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45444</v>
      </c>
      <c r="Q35" s="261"/>
      <c r="R35" s="277"/>
      <c r="S35" s="263"/>
      <c r="T35" s="273"/>
      <c r="V35" s="274"/>
    </row>
    <row r="36" spans="1:22" x14ac:dyDescent="0.25">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45444</v>
      </c>
      <c r="Q36" s="261"/>
      <c r="R36" s="277"/>
      <c r="S36" s="263"/>
      <c r="T36" s="273"/>
      <c r="V36" s="274"/>
    </row>
    <row r="37" spans="1:22" x14ac:dyDescent="0.25">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45747</v>
      </c>
      <c r="Q37" s="261"/>
      <c r="R37" s="277"/>
      <c r="S37" s="263"/>
      <c r="T37" s="273"/>
      <c r="V37" s="274"/>
    </row>
    <row r="38" spans="1:22" x14ac:dyDescent="0.25">
      <c r="A38" s="230" t="s">
        <v>96</v>
      </c>
      <c r="D38" s="259">
        <f>IF($C$15&lt;0,0,IF($C$15&gt;833000,833000,$C$15))</f>
        <v>0</v>
      </c>
      <c r="E38" s="260" t="s">
        <v>19</v>
      </c>
      <c r="F38" s="261" t="s">
        <v>80</v>
      </c>
      <c r="G38" s="276"/>
      <c r="H38" s="276"/>
      <c r="I38" s="276">
        <f>'Rider Rates'!D53</f>
        <v>1.8006999999999999E-3</v>
      </c>
      <c r="J38" s="276">
        <f>SUM(G38:I38)</f>
        <v>1.8006999999999999E-3</v>
      </c>
      <c r="K38" s="263" t="s">
        <v>85</v>
      </c>
      <c r="L38" s="91"/>
      <c r="M38" s="91"/>
      <c r="N38" s="91">
        <f>D38*J38</f>
        <v>0</v>
      </c>
      <c r="O38" s="91">
        <f t="shared" si="2"/>
        <v>0</v>
      </c>
      <c r="P38" s="258">
        <f>'Rider Rates'!E53</f>
        <v>45658</v>
      </c>
      <c r="Q38" s="261"/>
      <c r="R38" s="277"/>
      <c r="S38" s="263"/>
      <c r="T38" s="273"/>
      <c r="V38" s="274"/>
    </row>
    <row r="39" spans="1:22" x14ac:dyDescent="0.25">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5">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5">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5">
      <c r="A42" s="233" t="s">
        <v>100</v>
      </c>
      <c r="D42" s="279">
        <f>$N$23</f>
        <v>825</v>
      </c>
      <c r="E42" s="260" t="s">
        <v>92</v>
      </c>
      <c r="F42" s="261" t="s">
        <v>80</v>
      </c>
      <c r="G42" s="284"/>
      <c r="H42" s="253"/>
      <c r="I42" s="285">
        <f>'Rider Rates'!$B$87</f>
        <v>1.9512100000000001E-2</v>
      </c>
      <c r="J42" s="285">
        <f t="shared" si="0"/>
        <v>1.9512100000000001E-2</v>
      </c>
      <c r="K42" s="263"/>
      <c r="L42" s="91"/>
      <c r="M42" s="91"/>
      <c r="N42" s="91">
        <f>ROUND(D42*I42,2)</f>
        <v>16.100000000000001</v>
      </c>
      <c r="O42" s="91">
        <f t="shared" si="2"/>
        <v>16.100000000000001</v>
      </c>
      <c r="P42" s="258">
        <f>'Rider Rates'!$D$87</f>
        <v>45747</v>
      </c>
      <c r="Q42" s="261"/>
      <c r="R42" s="277"/>
      <c r="S42" s="263"/>
      <c r="T42" s="273"/>
      <c r="V42" s="274"/>
    </row>
    <row r="43" spans="1:22" x14ac:dyDescent="0.25">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5">
      <c r="A44" s="233" t="s">
        <v>102</v>
      </c>
      <c r="D44" s="279"/>
      <c r="E44" s="260" t="s">
        <v>55</v>
      </c>
      <c r="F44" s="261"/>
      <c r="G44" s="286"/>
      <c r="H44" s="253"/>
      <c r="I44" s="283">
        <f>'Rider Rates'!$B$93</f>
        <v>18.72</v>
      </c>
      <c r="J44" s="283">
        <f t="shared" si="0"/>
        <v>18.72</v>
      </c>
      <c r="K44" s="263"/>
      <c r="L44" s="91"/>
      <c r="M44" s="91"/>
      <c r="N44" s="91">
        <f>I44</f>
        <v>18.72</v>
      </c>
      <c r="O44" s="91">
        <f t="shared" si="2"/>
        <v>18.72</v>
      </c>
      <c r="P44" s="258">
        <f>'Rider Rates'!$D$93</f>
        <v>45747</v>
      </c>
      <c r="Q44" s="261"/>
      <c r="R44" s="277"/>
      <c r="S44" s="263"/>
      <c r="T44" s="273"/>
      <c r="V44" s="274"/>
    </row>
    <row r="45" spans="1:22" x14ac:dyDescent="0.25">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5">
      <c r="A46" s="233" t="s">
        <v>104</v>
      </c>
      <c r="D46" s="279">
        <f>$N$23</f>
        <v>825</v>
      </c>
      <c r="E46" s="260" t="s">
        <v>92</v>
      </c>
      <c r="F46" s="261" t="s">
        <v>80</v>
      </c>
      <c r="G46" s="286"/>
      <c r="H46" s="253"/>
      <c r="I46" s="285">
        <f>'Rider Rates'!$B$107</f>
        <v>0.24140039999999999</v>
      </c>
      <c r="J46" s="285">
        <f t="shared" si="0"/>
        <v>0.24140039999999999</v>
      </c>
      <c r="K46" s="263"/>
      <c r="L46" s="91"/>
      <c r="M46" s="91"/>
      <c r="N46" s="91">
        <f>ROUND(D46*I46,2)</f>
        <v>199.16</v>
      </c>
      <c r="O46" s="91">
        <f t="shared" si="2"/>
        <v>199.16</v>
      </c>
      <c r="P46" s="258">
        <f>'Rider Rates'!$D$107</f>
        <v>45716</v>
      </c>
      <c r="Q46" s="261"/>
      <c r="R46" s="277"/>
      <c r="S46" s="263"/>
      <c r="T46" s="273"/>
      <c r="V46" s="274"/>
    </row>
    <row r="47" spans="1:22" x14ac:dyDescent="0.25">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5">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5">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5">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5">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5">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5">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5">
      <c r="A54" s="230" t="s">
        <v>111</v>
      </c>
      <c r="D54" s="259"/>
      <c r="E54" s="260"/>
      <c r="F54" s="261"/>
      <c r="G54" s="262"/>
      <c r="H54" s="262"/>
      <c r="I54" s="262"/>
      <c r="J54" s="262"/>
      <c r="K54" s="263"/>
      <c r="L54" s="256"/>
      <c r="M54" s="256"/>
      <c r="N54" s="256"/>
      <c r="O54" s="256"/>
      <c r="P54" s="293"/>
      <c r="Q54" s="261"/>
      <c r="R54" s="277"/>
      <c r="S54" s="263"/>
      <c r="T54" s="273"/>
      <c r="V54" s="274"/>
    </row>
    <row r="55" spans="1:22" x14ac:dyDescent="0.25">
      <c r="A55" s="234" t="s">
        <v>112</v>
      </c>
      <c r="B55" s="271"/>
      <c r="C55" s="271"/>
      <c r="D55" s="294"/>
      <c r="E55" s="295"/>
      <c r="F55" s="296"/>
      <c r="G55" s="296"/>
      <c r="H55" s="296"/>
      <c r="I55" s="296"/>
      <c r="J55" s="296"/>
      <c r="K55" s="297"/>
      <c r="L55" s="298">
        <f>SUM(L27:L54)</f>
        <v>0</v>
      </c>
      <c r="M55" s="298">
        <f>SUM(M27:M54)</f>
        <v>0</v>
      </c>
      <c r="N55" s="298">
        <f>SUM(N27:N54)</f>
        <v>294.08</v>
      </c>
      <c r="O55" s="298">
        <f>SUM(O27:O54)</f>
        <v>294.08</v>
      </c>
      <c r="P55" s="299"/>
      <c r="Q55" s="261"/>
      <c r="R55" s="277"/>
      <c r="S55" s="263"/>
      <c r="T55" s="273"/>
      <c r="V55" s="274"/>
    </row>
    <row r="56" spans="1:22" x14ac:dyDescent="0.25">
      <c r="D56" s="259"/>
      <c r="E56" s="260"/>
      <c r="F56" s="261"/>
      <c r="G56" s="261"/>
      <c r="H56" s="261"/>
      <c r="I56" s="261"/>
      <c r="J56" s="277"/>
      <c r="K56" s="263"/>
      <c r="L56" s="261"/>
      <c r="M56" s="261"/>
      <c r="N56" s="261"/>
      <c r="O56" s="261"/>
      <c r="P56" s="300"/>
      <c r="Q56" s="261"/>
      <c r="R56" s="277"/>
      <c r="S56" s="263"/>
      <c r="T56" s="273"/>
      <c r="V56" s="274"/>
    </row>
    <row r="57" spans="1:22" x14ac:dyDescent="0.25">
      <c r="A57" s="301" t="s">
        <v>113</v>
      </c>
      <c r="B57" s="241"/>
      <c r="C57" s="241"/>
      <c r="D57" s="241"/>
      <c r="E57" s="241"/>
      <c r="F57" s="241"/>
      <c r="G57" s="241"/>
      <c r="H57" s="241"/>
      <c r="I57" s="241"/>
      <c r="J57" s="241"/>
      <c r="K57" s="241"/>
      <c r="L57" s="302">
        <f>L23+L55</f>
        <v>0</v>
      </c>
      <c r="M57" s="302">
        <f>M23+M55</f>
        <v>0</v>
      </c>
      <c r="N57" s="302">
        <f>N23+N55</f>
        <v>1119.08</v>
      </c>
      <c r="O57" s="303">
        <f>O23+O55</f>
        <v>1119.08</v>
      </c>
      <c r="P57" s="303"/>
      <c r="Q57" s="261"/>
      <c r="R57" s="304"/>
      <c r="S57" s="263"/>
      <c r="T57" s="273"/>
      <c r="V57" s="263"/>
    </row>
    <row r="58" spans="1:22" x14ac:dyDescent="0.25">
      <c r="Q58" s="264"/>
      <c r="R58" s="264"/>
      <c r="S58" s="264"/>
      <c r="T58" s="305"/>
    </row>
    <row r="59" spans="1:22" x14ac:dyDescent="0.25">
      <c r="Q59" s="264"/>
      <c r="R59" s="264"/>
      <c r="S59" s="264"/>
      <c r="T59" s="305"/>
    </row>
    <row r="60" spans="1:22" x14ac:dyDescent="0.25">
      <c r="A60" s="264" t="s">
        <v>114</v>
      </c>
      <c r="O60" s="273">
        <f>O21+O55</f>
        <v>1119.08</v>
      </c>
      <c r="Q60" s="264"/>
      <c r="R60" s="264"/>
      <c r="S60" s="264"/>
      <c r="T60" s="305"/>
    </row>
    <row r="61" spans="1:22" x14ac:dyDescent="0.25">
      <c r="A61" s="264" t="s">
        <v>2</v>
      </c>
      <c r="B61" s="264"/>
      <c r="C61" s="264"/>
      <c r="D61" s="264"/>
      <c r="E61" s="264"/>
      <c r="F61" s="264"/>
      <c r="G61" s="264"/>
      <c r="H61" s="264"/>
    </row>
    <row r="62" spans="1:22" x14ac:dyDescent="0.25">
      <c r="A62" s="271" t="s">
        <v>115</v>
      </c>
      <c r="O62" s="306">
        <f>IF($D$17&lt;0,O57,IF(O57&gt;O60,O57,O60))</f>
        <v>1119.08</v>
      </c>
      <c r="P62" s="261"/>
    </row>
    <row r="63" spans="1:22" ht="15" customHeight="1" x14ac:dyDescent="0.25">
      <c r="A63" s="271"/>
      <c r="O63" s="306"/>
      <c r="P63" s="261"/>
    </row>
    <row r="64" spans="1:22" x14ac:dyDescent="0.25">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5">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30480</xdr:rowOff>
                  </from>
                  <to>
                    <xdr:col>0</xdr:col>
                    <xdr:colOff>381000</xdr:colOff>
                    <xdr:row>2</xdr:row>
                    <xdr:rowOff>30480</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45720</xdr:rowOff>
                  </from>
                  <to>
                    <xdr:col>15</xdr:col>
                    <xdr:colOff>541020</xdr:colOff>
                    <xdr:row>73</xdr:row>
                    <xdr:rowOff>106680</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topLeftCell="A61" workbookViewId="0">
      <selection activeCell="B58" sqref="B58"/>
    </sheetView>
  </sheetViews>
  <sheetFormatPr defaultRowHeight="13.2" x14ac:dyDescent="0.25"/>
  <cols>
    <col min="1" max="1" width="70.109375" bestFit="1" customWidth="1"/>
    <col min="2" max="2" width="13.44140625" style="408" bestFit="1" customWidth="1"/>
    <col min="3" max="3" width="12.44140625" customWidth="1"/>
    <col min="4" max="4" width="13.5546875" bestFit="1" customWidth="1"/>
    <col min="5" max="5" width="11.5546875" bestFit="1" customWidth="1"/>
    <col min="6" max="6" width="14.88671875" customWidth="1"/>
    <col min="7" max="7" width="15.5546875" customWidth="1"/>
    <col min="8" max="8" width="11.5546875" bestFit="1" customWidth="1"/>
  </cols>
  <sheetData>
    <row r="1" spans="1:10" x14ac:dyDescent="0.25">
      <c r="A1" s="377" t="s">
        <v>233</v>
      </c>
      <c r="B1" s="409" t="s">
        <v>234</v>
      </c>
      <c r="C1" s="377"/>
      <c r="D1" s="377" t="s">
        <v>235</v>
      </c>
      <c r="E1" s="377" t="s">
        <v>234</v>
      </c>
      <c r="F1" s="377" t="s">
        <v>235</v>
      </c>
    </row>
    <row r="3" spans="1:10" x14ac:dyDescent="0.25">
      <c r="A3" s="59" t="s">
        <v>236</v>
      </c>
    </row>
    <row r="4" spans="1:10" x14ac:dyDescent="0.25">
      <c r="A4" s="68" t="s">
        <v>237</v>
      </c>
      <c r="B4" s="408">
        <v>4.6278999999999999E-3</v>
      </c>
      <c r="C4" s="378"/>
      <c r="D4" s="379">
        <v>45657</v>
      </c>
    </row>
    <row r="5" spans="1:10" x14ac:dyDescent="0.25">
      <c r="A5" s="68" t="s">
        <v>238</v>
      </c>
      <c r="B5" s="408">
        <v>1.7560000000000001E-4</v>
      </c>
      <c r="C5" s="378"/>
      <c r="D5" s="379">
        <v>45657</v>
      </c>
    </row>
    <row r="7" spans="1:10" x14ac:dyDescent="0.25">
      <c r="A7" s="59" t="s">
        <v>239</v>
      </c>
      <c r="D7" s="60">
        <v>44531</v>
      </c>
    </row>
    <row r="8" spans="1:10" x14ac:dyDescent="0.25">
      <c r="A8" s="68" t="s">
        <v>240</v>
      </c>
      <c r="B8" s="380">
        <v>4.6499999999999996E-3</v>
      </c>
      <c r="C8" s="380"/>
      <c r="D8" s="60"/>
    </row>
    <row r="9" spans="1:10" x14ac:dyDescent="0.25">
      <c r="A9" s="381" t="s">
        <v>241</v>
      </c>
      <c r="B9" s="380">
        <v>4.1900000000000001E-3</v>
      </c>
      <c r="C9" s="380"/>
      <c r="D9" s="60"/>
    </row>
    <row r="10" spans="1:10" x14ac:dyDescent="0.25">
      <c r="A10" s="68" t="s">
        <v>242</v>
      </c>
      <c r="B10" s="380">
        <v>3.63E-3</v>
      </c>
      <c r="C10" s="380"/>
      <c r="D10" s="60"/>
    </row>
    <row r="12" spans="1:10" x14ac:dyDescent="0.25">
      <c r="A12" s="64" t="s">
        <v>243</v>
      </c>
      <c r="B12" s="382">
        <v>0</v>
      </c>
      <c r="C12" s="382"/>
      <c r="D12" s="60">
        <v>44531</v>
      </c>
    </row>
    <row r="14" spans="1:10" x14ac:dyDescent="0.25">
      <c r="A14" s="146" t="s">
        <v>244</v>
      </c>
      <c r="B14" s="479"/>
      <c r="C14" s="480"/>
      <c r="D14" s="480"/>
      <c r="G14" s="146"/>
      <c r="H14" s="479"/>
      <c r="I14" s="479"/>
      <c r="J14" s="479"/>
    </row>
    <row r="15" spans="1:10" x14ac:dyDescent="0.25">
      <c r="A15" s="381" t="s">
        <v>245</v>
      </c>
      <c r="B15" s="418">
        <v>0</v>
      </c>
      <c r="C15" s="383"/>
      <c r="D15" s="60">
        <v>45716</v>
      </c>
      <c r="G15" s="381"/>
      <c r="H15" s="383"/>
      <c r="I15" s="383"/>
      <c r="J15" s="60"/>
    </row>
    <row r="16" spans="1:10" x14ac:dyDescent="0.25">
      <c r="A16" s="384" t="s">
        <v>246</v>
      </c>
      <c r="B16" s="383">
        <v>0</v>
      </c>
      <c r="C16" s="383"/>
      <c r="D16" s="60">
        <v>45197</v>
      </c>
    </row>
    <row r="18" spans="1:6" x14ac:dyDescent="0.25">
      <c r="A18" s="59" t="s">
        <v>247</v>
      </c>
      <c r="B18" s="410">
        <v>0</v>
      </c>
      <c r="C18" s="60"/>
      <c r="D18" s="60">
        <v>44531</v>
      </c>
      <c r="E18" s="385">
        <v>0</v>
      </c>
      <c r="F18" s="60">
        <v>44531</v>
      </c>
    </row>
    <row r="20" spans="1:6" x14ac:dyDescent="0.25">
      <c r="A20" s="64" t="s">
        <v>248</v>
      </c>
      <c r="B20" s="411" t="s">
        <v>249</v>
      </c>
      <c r="C20" s="386" t="s">
        <v>250</v>
      </c>
    </row>
    <row r="21" spans="1:6" x14ac:dyDescent="0.25">
      <c r="A21" s="381" t="s">
        <v>251</v>
      </c>
      <c r="B21" s="387">
        <v>7.0209999999999995E-2</v>
      </c>
      <c r="C21" s="387">
        <v>7.0209999999999995E-2</v>
      </c>
      <c r="D21" s="60">
        <v>45444</v>
      </c>
    </row>
    <row r="22" spans="1:6" x14ac:dyDescent="0.25">
      <c r="A22" s="381" t="s">
        <v>252</v>
      </c>
      <c r="B22" s="387">
        <v>7.0209999999999995E-2</v>
      </c>
      <c r="C22" s="387">
        <v>7.0209999999999995E-2</v>
      </c>
      <c r="D22" s="60">
        <v>45444</v>
      </c>
    </row>
    <row r="23" spans="1:6" x14ac:dyDescent="0.25">
      <c r="A23" s="381" t="s">
        <v>253</v>
      </c>
      <c r="B23" s="387">
        <v>7.0209999999999995E-2</v>
      </c>
      <c r="C23" s="387">
        <v>7.0209999999999995E-2</v>
      </c>
      <c r="D23" s="60">
        <v>45444</v>
      </c>
    </row>
    <row r="24" spans="1:6" x14ac:dyDescent="0.25">
      <c r="A24" s="381" t="s">
        <v>254</v>
      </c>
      <c r="B24" s="388">
        <v>6.7849999999999994E-2</v>
      </c>
      <c r="C24" s="388">
        <v>6.7849999999999994E-2</v>
      </c>
      <c r="D24" s="60">
        <v>45444</v>
      </c>
    </row>
    <row r="25" spans="1:6" x14ac:dyDescent="0.25">
      <c r="A25" s="381" t="s">
        <v>255</v>
      </c>
      <c r="B25" s="388">
        <v>6.6629999999999995E-2</v>
      </c>
      <c r="C25" s="388">
        <v>6.6629999999999995E-2</v>
      </c>
      <c r="D25" s="60">
        <v>45444</v>
      </c>
    </row>
    <row r="26" spans="1:6" x14ac:dyDescent="0.25">
      <c r="A26" s="68"/>
      <c r="B26" s="383"/>
      <c r="C26" s="383"/>
      <c r="D26" s="60"/>
    </row>
    <row r="27" spans="1:6" x14ac:dyDescent="0.25">
      <c r="A27" s="64" t="s">
        <v>256</v>
      </c>
      <c r="B27" s="411" t="s">
        <v>249</v>
      </c>
      <c r="C27" s="386" t="s">
        <v>250</v>
      </c>
      <c r="D27" s="60"/>
    </row>
    <row r="28" spans="1:6" x14ac:dyDescent="0.25">
      <c r="A28" s="381" t="s">
        <v>257</v>
      </c>
      <c r="B28" s="388">
        <v>3.2000000000000002E-3</v>
      </c>
      <c r="C28" s="378"/>
      <c r="D28" s="60">
        <v>45444</v>
      </c>
    </row>
    <row r="29" spans="1:6" x14ac:dyDescent="0.25">
      <c r="A29" s="68" t="s">
        <v>258</v>
      </c>
      <c r="B29" s="383">
        <v>4.4387999999999997E-3</v>
      </c>
      <c r="C29" s="383">
        <v>4.4387999999999997E-3</v>
      </c>
      <c r="D29" s="60">
        <v>45444</v>
      </c>
    </row>
    <row r="30" spans="1:6" x14ac:dyDescent="0.25">
      <c r="A30" s="68" t="s">
        <v>259</v>
      </c>
      <c r="B30" s="383">
        <v>4.2166E-3</v>
      </c>
      <c r="C30" s="383">
        <v>2.4020999999999999E-3</v>
      </c>
      <c r="D30" s="60">
        <v>45444</v>
      </c>
    </row>
    <row r="31" spans="1:6" x14ac:dyDescent="0.25">
      <c r="A31" s="68" t="s">
        <v>260</v>
      </c>
      <c r="B31" s="383">
        <v>3.9453999999999999E-3</v>
      </c>
      <c r="C31" s="383">
        <v>2.8092999999999998E-3</v>
      </c>
      <c r="D31" s="60">
        <v>45444</v>
      </c>
    </row>
    <row r="32" spans="1:6" x14ac:dyDescent="0.25">
      <c r="A32" s="68" t="s">
        <v>261</v>
      </c>
      <c r="B32" s="383">
        <v>5.5376999999999996E-3</v>
      </c>
      <c r="C32" s="383"/>
      <c r="D32" s="60">
        <v>45444</v>
      </c>
    </row>
    <row r="33" spans="1:4" x14ac:dyDescent="0.25">
      <c r="A33" s="68" t="s">
        <v>262</v>
      </c>
      <c r="B33" s="383">
        <v>1.8998000000000001E-3</v>
      </c>
      <c r="C33" s="378"/>
      <c r="D33" s="60">
        <v>45444</v>
      </c>
    </row>
    <row r="34" spans="1:4" x14ac:dyDescent="0.25">
      <c r="A34" s="68" t="s">
        <v>263</v>
      </c>
      <c r="B34" s="383">
        <v>2.67383E-2</v>
      </c>
      <c r="C34" s="378"/>
      <c r="D34" s="60">
        <v>45444</v>
      </c>
    </row>
    <row r="35" spans="1:4" x14ac:dyDescent="0.25">
      <c r="A35" s="68" t="s">
        <v>264</v>
      </c>
      <c r="B35" s="383">
        <v>0</v>
      </c>
      <c r="C35" s="378"/>
      <c r="D35" s="60">
        <v>45444</v>
      </c>
    </row>
    <row r="36" spans="1:4" x14ac:dyDescent="0.25">
      <c r="A36" s="68" t="s">
        <v>265</v>
      </c>
      <c r="B36" s="383">
        <v>2.7299999999999998E-3</v>
      </c>
      <c r="C36" s="383"/>
      <c r="D36" s="60">
        <v>45444</v>
      </c>
    </row>
    <row r="37" spans="1:4" x14ac:dyDescent="0.25">
      <c r="A37" s="381" t="s">
        <v>253</v>
      </c>
      <c r="B37" s="383">
        <v>2.65E-3</v>
      </c>
      <c r="C37" s="378"/>
      <c r="D37" s="60">
        <v>45444</v>
      </c>
    </row>
    <row r="38" spans="1:4" x14ac:dyDescent="0.25">
      <c r="A38" s="381" t="s">
        <v>266</v>
      </c>
      <c r="B38" s="383">
        <v>2.28907E-2</v>
      </c>
      <c r="C38" s="378"/>
      <c r="D38" s="60">
        <v>45444</v>
      </c>
    </row>
    <row r="39" spans="1:4" x14ac:dyDescent="0.25">
      <c r="A39" s="381" t="s">
        <v>267</v>
      </c>
      <c r="B39" s="383">
        <v>0</v>
      </c>
      <c r="C39" s="378"/>
      <c r="D39" s="60">
        <v>45444</v>
      </c>
    </row>
    <row r="40" spans="1:4" x14ac:dyDescent="0.25">
      <c r="A40" s="68" t="s">
        <v>268</v>
      </c>
      <c r="B40" s="383">
        <v>8.1709E-3</v>
      </c>
      <c r="D40" s="60">
        <v>45444</v>
      </c>
    </row>
    <row r="41" spans="1:4" x14ac:dyDescent="0.25">
      <c r="A41" s="68" t="s">
        <v>269</v>
      </c>
      <c r="B41" s="378">
        <v>2.7900000000000001E-5</v>
      </c>
      <c r="D41" s="60">
        <v>45444</v>
      </c>
    </row>
    <row r="42" spans="1:4" x14ac:dyDescent="0.25">
      <c r="A42" s="381" t="s">
        <v>254</v>
      </c>
      <c r="B42" s="378">
        <v>2.14E-3</v>
      </c>
      <c r="D42" s="60">
        <v>45444</v>
      </c>
    </row>
    <row r="43" spans="1:4" x14ac:dyDescent="0.25">
      <c r="A43" s="381" t="s">
        <v>255</v>
      </c>
      <c r="B43" s="378">
        <v>1.66E-3</v>
      </c>
      <c r="D43" s="60">
        <v>45444</v>
      </c>
    </row>
    <row r="44" spans="1:4" x14ac:dyDescent="0.25">
      <c r="A44" s="381" t="s">
        <v>270</v>
      </c>
      <c r="B44" s="378">
        <v>3.0709000000000001E-3</v>
      </c>
      <c r="C44" s="389">
        <v>1.325E-3</v>
      </c>
      <c r="D44" s="60">
        <v>45444</v>
      </c>
    </row>
    <row r="45" spans="1:4" x14ac:dyDescent="0.25">
      <c r="A45" s="381" t="s">
        <v>271</v>
      </c>
      <c r="B45" s="378">
        <v>2.5335000000000002E-3</v>
      </c>
      <c r="C45" s="389">
        <v>1.07E-3</v>
      </c>
      <c r="D45" s="60">
        <v>45444</v>
      </c>
    </row>
    <row r="46" spans="1:4" x14ac:dyDescent="0.25">
      <c r="A46" s="381" t="s">
        <v>272</v>
      </c>
      <c r="B46" s="378">
        <v>2.0022E-3</v>
      </c>
      <c r="C46" s="389">
        <v>8.3000000000000001E-4</v>
      </c>
      <c r="D46" s="60">
        <v>45444</v>
      </c>
    </row>
    <row r="47" spans="1:4" x14ac:dyDescent="0.25">
      <c r="D47" s="60"/>
    </row>
    <row r="48" spans="1:4" x14ac:dyDescent="0.25">
      <c r="A48" s="68"/>
      <c r="D48" s="60"/>
    </row>
    <row r="49" spans="1:8" x14ac:dyDescent="0.25">
      <c r="A49" s="64" t="s">
        <v>273</v>
      </c>
      <c r="B49" s="420">
        <v>-4.1073000000000004E-3</v>
      </c>
      <c r="D49" s="60">
        <v>45747</v>
      </c>
    </row>
    <row r="50" spans="1:8" x14ac:dyDescent="0.25">
      <c r="A50" s="68"/>
      <c r="D50" s="60"/>
    </row>
    <row r="51" spans="1:8" x14ac:dyDescent="0.25">
      <c r="A51" s="64" t="s">
        <v>96</v>
      </c>
      <c r="B51" s="412" t="s">
        <v>274</v>
      </c>
      <c r="C51" s="202" t="s">
        <v>275</v>
      </c>
      <c r="D51" s="202" t="s">
        <v>76</v>
      </c>
      <c r="E51" s="202" t="s">
        <v>276</v>
      </c>
    </row>
    <row r="52" spans="1:8" x14ac:dyDescent="0.25">
      <c r="A52" s="381" t="s">
        <v>277</v>
      </c>
      <c r="B52" s="413">
        <v>1.18</v>
      </c>
      <c r="C52" s="415">
        <v>-0.01</v>
      </c>
      <c r="D52" s="416">
        <f>SUM(B52:C52)</f>
        <v>1.17</v>
      </c>
      <c r="E52" s="390">
        <v>45658</v>
      </c>
      <c r="F52" s="391"/>
    </row>
    <row r="53" spans="1:8" x14ac:dyDescent="0.25">
      <c r="A53" s="381" t="s">
        <v>278</v>
      </c>
      <c r="B53" s="392">
        <v>1.8006999999999999E-3</v>
      </c>
      <c r="C53" s="393">
        <v>0</v>
      </c>
      <c r="D53" s="391">
        <f>SUM(B53:C53)</f>
        <v>1.8006999999999999E-3</v>
      </c>
      <c r="E53" s="390">
        <v>45658</v>
      </c>
      <c r="F53" s="394"/>
    </row>
    <row r="54" spans="1:8" x14ac:dyDescent="0.25">
      <c r="A54" s="381"/>
      <c r="B54" s="395"/>
      <c r="D54" s="60"/>
    </row>
    <row r="55" spans="1:8" x14ac:dyDescent="0.25">
      <c r="A55" s="68"/>
      <c r="D55" s="60"/>
    </row>
    <row r="56" spans="1:8" x14ac:dyDescent="0.25">
      <c r="A56" s="64" t="s">
        <v>279</v>
      </c>
    </row>
    <row r="57" spans="1:8" x14ac:dyDescent="0.25">
      <c r="A57" s="381" t="s">
        <v>251</v>
      </c>
      <c r="B57" s="167">
        <v>3.5317099999999997E-2</v>
      </c>
      <c r="D57" s="60">
        <v>45747</v>
      </c>
      <c r="F57" s="44" t="s">
        <v>280</v>
      </c>
      <c r="G57" s="191">
        <v>1.9706999999999999E-2</v>
      </c>
      <c r="H57" s="60">
        <v>45747</v>
      </c>
    </row>
    <row r="58" spans="1:8" x14ac:dyDescent="0.25">
      <c r="A58" s="381" t="s">
        <v>281</v>
      </c>
      <c r="B58" s="481">
        <v>1.9706999999999999E-2</v>
      </c>
      <c r="D58" s="60">
        <v>45747</v>
      </c>
      <c r="F58" s="44" t="s">
        <v>282</v>
      </c>
      <c r="G58" s="191">
        <v>2.7207599999999998E-2</v>
      </c>
      <c r="H58" s="60">
        <v>45747</v>
      </c>
    </row>
    <row r="59" spans="1:8" x14ac:dyDescent="0.25">
      <c r="A59" s="381" t="s">
        <v>253</v>
      </c>
      <c r="B59" s="167">
        <v>4.5750000000000001E-4</v>
      </c>
      <c r="D59" s="60">
        <v>45747</v>
      </c>
    </row>
    <row r="60" spans="1:8" x14ac:dyDescent="0.25">
      <c r="A60" s="381" t="s">
        <v>254</v>
      </c>
      <c r="B60" s="167">
        <v>4.4210000000000001E-4</v>
      </c>
      <c r="D60" s="60">
        <v>45747</v>
      </c>
    </row>
    <row r="61" spans="1:8" x14ac:dyDescent="0.25">
      <c r="A61" s="381" t="s">
        <v>255</v>
      </c>
      <c r="B61" s="167">
        <v>4.3409999999999998E-4</v>
      </c>
      <c r="D61" s="60">
        <v>45747</v>
      </c>
    </row>
    <row r="63" spans="1:8" x14ac:dyDescent="0.25">
      <c r="A63" s="64" t="s">
        <v>283</v>
      </c>
    </row>
    <row r="64" spans="1:8" x14ac:dyDescent="0.25">
      <c r="A64" s="381" t="s">
        <v>253</v>
      </c>
      <c r="B64" s="89">
        <v>6.95</v>
      </c>
      <c r="D64" s="60">
        <v>45747</v>
      </c>
    </row>
    <row r="65" spans="1:4" x14ac:dyDescent="0.25">
      <c r="A65" s="381" t="s">
        <v>254</v>
      </c>
      <c r="B65" s="89">
        <v>8.59</v>
      </c>
      <c r="D65" s="60">
        <v>45747</v>
      </c>
    </row>
    <row r="66" spans="1:4" x14ac:dyDescent="0.25">
      <c r="A66" s="381" t="s">
        <v>255</v>
      </c>
      <c r="B66" s="89">
        <v>7.72</v>
      </c>
      <c r="D66" s="60">
        <v>45747</v>
      </c>
    </row>
    <row r="67" spans="1:4" x14ac:dyDescent="0.25">
      <c r="A67" s="381"/>
      <c r="B67" s="396"/>
      <c r="D67" s="60"/>
    </row>
    <row r="68" spans="1:4" x14ac:dyDescent="0.25">
      <c r="A68" s="64" t="s">
        <v>284</v>
      </c>
      <c r="B68" s="99">
        <v>7.3870000000000001E-4</v>
      </c>
      <c r="D68" s="60">
        <v>45747</v>
      </c>
    </row>
    <row r="69" spans="1:4" x14ac:dyDescent="0.25">
      <c r="A69" s="68"/>
      <c r="D69" s="60"/>
    </row>
    <row r="70" spans="1:4" x14ac:dyDescent="0.25">
      <c r="A70" s="64" t="s">
        <v>285</v>
      </c>
      <c r="C70" s="397" t="s">
        <v>286</v>
      </c>
      <c r="D70" s="60"/>
    </row>
    <row r="71" spans="1:4" x14ac:dyDescent="0.25">
      <c r="A71" s="68" t="s">
        <v>287</v>
      </c>
      <c r="B71" s="378">
        <v>0</v>
      </c>
      <c r="C71" s="378">
        <v>0</v>
      </c>
      <c r="D71" s="60">
        <v>44531</v>
      </c>
    </row>
    <row r="72" spans="1:4" x14ac:dyDescent="0.25">
      <c r="A72" s="68" t="s">
        <v>265</v>
      </c>
      <c r="B72" s="378">
        <v>0</v>
      </c>
      <c r="C72" s="378">
        <v>0</v>
      </c>
      <c r="D72" s="60">
        <v>44531</v>
      </c>
    </row>
    <row r="73" spans="1:4" x14ac:dyDescent="0.25">
      <c r="A73" s="68" t="s">
        <v>288</v>
      </c>
      <c r="B73" s="378">
        <v>0</v>
      </c>
      <c r="C73" s="378">
        <v>0</v>
      </c>
      <c r="D73" s="60">
        <v>44531</v>
      </c>
    </row>
    <row r="74" spans="1:4" x14ac:dyDescent="0.25">
      <c r="A74" s="68" t="s">
        <v>289</v>
      </c>
      <c r="B74" s="378">
        <v>0</v>
      </c>
      <c r="C74" s="378">
        <v>0</v>
      </c>
      <c r="D74" s="60">
        <v>44531</v>
      </c>
    </row>
    <row r="75" spans="1:4" x14ac:dyDescent="0.25">
      <c r="A75" s="68" t="s">
        <v>290</v>
      </c>
      <c r="B75" s="378">
        <v>0</v>
      </c>
      <c r="C75" s="378">
        <v>0</v>
      </c>
      <c r="D75" s="60">
        <v>44531</v>
      </c>
    </row>
    <row r="76" spans="1:4" x14ac:dyDescent="0.25">
      <c r="A76" s="68" t="s">
        <v>291</v>
      </c>
      <c r="B76" s="378">
        <v>0</v>
      </c>
      <c r="C76" s="378">
        <v>0</v>
      </c>
      <c r="D76" s="60">
        <v>44531</v>
      </c>
    </row>
    <row r="77" spans="1:4" x14ac:dyDescent="0.25">
      <c r="A77" s="68"/>
      <c r="B77" s="383"/>
      <c r="C77" s="383"/>
      <c r="D77" s="60"/>
    </row>
    <row r="78" spans="1:4" x14ac:dyDescent="0.25">
      <c r="A78" s="64" t="s">
        <v>292</v>
      </c>
      <c r="D78" s="60"/>
    </row>
    <row r="79" spans="1:4" x14ac:dyDescent="0.25">
      <c r="A79" s="68" t="s">
        <v>265</v>
      </c>
      <c r="B79" s="396">
        <v>0</v>
      </c>
      <c r="C79" s="378"/>
      <c r="D79" s="60">
        <v>45444</v>
      </c>
    </row>
    <row r="80" spans="1:4" x14ac:dyDescent="0.25">
      <c r="A80" s="68" t="s">
        <v>289</v>
      </c>
      <c r="B80" s="396">
        <v>0</v>
      </c>
      <c r="C80" s="378"/>
      <c r="D80" s="60">
        <v>45444</v>
      </c>
    </row>
    <row r="81" spans="1:6" x14ac:dyDescent="0.25">
      <c r="A81" s="68"/>
      <c r="B81" s="383"/>
      <c r="C81" s="383"/>
      <c r="D81" s="60"/>
    </row>
    <row r="82" spans="1:6" x14ac:dyDescent="0.25">
      <c r="A82" s="64" t="s">
        <v>293</v>
      </c>
      <c r="D82" s="60"/>
    </row>
    <row r="83" spans="1:6" x14ac:dyDescent="0.25">
      <c r="A83" s="68" t="s">
        <v>288</v>
      </c>
      <c r="B83" s="396">
        <v>0</v>
      </c>
      <c r="C83" s="378"/>
      <c r="D83" s="60">
        <v>45444</v>
      </c>
    </row>
    <row r="84" spans="1:6" x14ac:dyDescent="0.25">
      <c r="A84" s="68" t="s">
        <v>290</v>
      </c>
      <c r="B84" s="396">
        <v>0</v>
      </c>
      <c r="C84" s="378"/>
      <c r="D84" s="60">
        <v>45444</v>
      </c>
    </row>
    <row r="85" spans="1:6" x14ac:dyDescent="0.25">
      <c r="A85" s="68" t="s">
        <v>291</v>
      </c>
      <c r="B85" s="396">
        <v>0</v>
      </c>
      <c r="C85" s="383"/>
      <c r="D85" s="60">
        <v>45444</v>
      </c>
    </row>
    <row r="86" spans="1:6" x14ac:dyDescent="0.25">
      <c r="A86" s="68"/>
      <c r="B86" s="383"/>
      <c r="C86" s="383"/>
      <c r="D86" s="60"/>
    </row>
    <row r="87" spans="1:6" x14ac:dyDescent="0.25">
      <c r="A87" s="64" t="s">
        <v>294</v>
      </c>
      <c r="B87" s="421">
        <v>1.9512100000000001E-2</v>
      </c>
      <c r="C87" s="398"/>
      <c r="D87" s="60">
        <v>45747</v>
      </c>
    </row>
    <row r="88" spans="1:6" x14ac:dyDescent="0.25">
      <c r="A88" s="68"/>
      <c r="D88" s="60"/>
    </row>
    <row r="89" spans="1:6" x14ac:dyDescent="0.25">
      <c r="A89" s="59" t="s">
        <v>295</v>
      </c>
      <c r="B89" s="399">
        <v>6.6985699999999995E-2</v>
      </c>
      <c r="C89" s="399"/>
      <c r="D89" s="60">
        <v>45167</v>
      </c>
    </row>
    <row r="91" spans="1:6" x14ac:dyDescent="0.25">
      <c r="A91" s="59" t="s">
        <v>296</v>
      </c>
      <c r="D91" s="60"/>
    </row>
    <row r="92" spans="1:6" x14ac:dyDescent="0.25">
      <c r="A92" s="381" t="s">
        <v>251</v>
      </c>
      <c r="B92" s="128">
        <v>2.2200000000000002</v>
      </c>
      <c r="C92" s="394"/>
      <c r="D92" s="60">
        <v>45747</v>
      </c>
    </row>
    <row r="93" spans="1:6" x14ac:dyDescent="0.25">
      <c r="A93" s="381" t="s">
        <v>297</v>
      </c>
      <c r="B93" s="128">
        <v>18.72</v>
      </c>
      <c r="C93" s="394"/>
      <c r="D93" s="60">
        <v>45747</v>
      </c>
    </row>
    <row r="95" spans="1:6" x14ac:dyDescent="0.25">
      <c r="A95" s="59" t="s">
        <v>298</v>
      </c>
      <c r="B95" s="399"/>
      <c r="C95" s="399"/>
      <c r="D95" s="60"/>
    </row>
    <row r="96" spans="1:6" x14ac:dyDescent="0.25">
      <c r="A96" s="68" t="s">
        <v>287</v>
      </c>
      <c r="B96" s="378">
        <v>0</v>
      </c>
      <c r="C96" s="378"/>
      <c r="D96" s="60">
        <v>44531</v>
      </c>
      <c r="E96" s="400"/>
      <c r="F96" s="60"/>
    </row>
    <row r="97" spans="1:6" x14ac:dyDescent="0.25">
      <c r="A97" s="68" t="s">
        <v>265</v>
      </c>
      <c r="B97" s="378">
        <v>0</v>
      </c>
      <c r="C97" s="378"/>
      <c r="D97" s="60">
        <v>44531</v>
      </c>
      <c r="E97" s="400"/>
      <c r="F97" s="60"/>
    </row>
    <row r="98" spans="1:6" x14ac:dyDescent="0.25">
      <c r="A98" s="68" t="s">
        <v>299</v>
      </c>
      <c r="B98" s="378">
        <v>0</v>
      </c>
      <c r="C98" s="378"/>
      <c r="D98" s="60">
        <v>44531</v>
      </c>
      <c r="E98" s="400"/>
      <c r="F98" s="60"/>
    </row>
    <row r="99" spans="1:6" x14ac:dyDescent="0.25">
      <c r="A99" s="68" t="s">
        <v>300</v>
      </c>
      <c r="B99" s="378">
        <v>0</v>
      </c>
      <c r="C99" s="378"/>
      <c r="D99" s="60">
        <v>44531</v>
      </c>
      <c r="E99" s="400"/>
      <c r="F99" s="60"/>
    </row>
    <row r="100" spans="1:6" x14ac:dyDescent="0.25">
      <c r="A100" s="68" t="s">
        <v>301</v>
      </c>
      <c r="B100" s="378">
        <v>0</v>
      </c>
      <c r="C100" s="378"/>
      <c r="D100" s="60">
        <v>44531</v>
      </c>
      <c r="E100" s="400"/>
      <c r="F100" s="60"/>
    </row>
    <row r="101" spans="1:6" x14ac:dyDescent="0.25">
      <c r="A101" s="68" t="s">
        <v>302</v>
      </c>
      <c r="B101" s="378">
        <v>0</v>
      </c>
      <c r="C101" s="378"/>
      <c r="D101" s="60">
        <v>44531</v>
      </c>
      <c r="E101" s="400"/>
      <c r="F101" s="60"/>
    </row>
    <row r="102" spans="1:6" x14ac:dyDescent="0.25">
      <c r="A102" s="68" t="s">
        <v>303</v>
      </c>
      <c r="B102" s="378">
        <v>0</v>
      </c>
      <c r="C102" s="378"/>
      <c r="D102" s="60">
        <v>44531</v>
      </c>
      <c r="E102" s="400"/>
      <c r="F102" s="60"/>
    </row>
    <row r="103" spans="1:6" x14ac:dyDescent="0.25">
      <c r="A103" s="68" t="s">
        <v>304</v>
      </c>
      <c r="B103" s="378">
        <v>0</v>
      </c>
      <c r="C103" s="378"/>
      <c r="D103" s="60">
        <v>44531</v>
      </c>
      <c r="E103" s="400"/>
      <c r="F103" s="60"/>
    </row>
    <row r="104" spans="1:6" x14ac:dyDescent="0.25">
      <c r="A104" s="68" t="s">
        <v>305</v>
      </c>
      <c r="B104" s="378">
        <v>0</v>
      </c>
      <c r="C104" s="378"/>
      <c r="D104" s="60">
        <v>44531</v>
      </c>
      <c r="E104" s="400"/>
      <c r="F104" s="60"/>
    </row>
    <row r="105" spans="1:6" x14ac:dyDescent="0.25">
      <c r="A105" s="68" t="s">
        <v>306</v>
      </c>
      <c r="B105" s="378">
        <v>0</v>
      </c>
      <c r="C105" s="378"/>
      <c r="D105" s="60">
        <v>44531</v>
      </c>
      <c r="E105" s="400"/>
      <c r="F105" s="60"/>
    </row>
    <row r="107" spans="1:6" x14ac:dyDescent="0.25">
      <c r="A107" s="59" t="s">
        <v>307</v>
      </c>
      <c r="B107" s="419">
        <v>0.24140039999999999</v>
      </c>
      <c r="C107" s="399"/>
      <c r="D107" s="401">
        <v>45716</v>
      </c>
    </row>
    <row r="109" spans="1:6" x14ac:dyDescent="0.25">
      <c r="A109" s="381" t="s">
        <v>251</v>
      </c>
      <c r="B109" s="394">
        <v>0</v>
      </c>
      <c r="C109" s="394"/>
      <c r="D109" s="60">
        <v>44894</v>
      </c>
    </row>
    <row r="110" spans="1:6" x14ac:dyDescent="0.25">
      <c r="A110" s="381" t="s">
        <v>297</v>
      </c>
      <c r="B110" s="394">
        <v>0</v>
      </c>
      <c r="C110" s="394"/>
      <c r="D110" s="60">
        <v>44894</v>
      </c>
    </row>
    <row r="112" spans="1:6" x14ac:dyDescent="0.25">
      <c r="A112" s="64" t="s">
        <v>308</v>
      </c>
      <c r="D112" s="60"/>
    </row>
    <row r="113" spans="1:5" x14ac:dyDescent="0.25">
      <c r="A113" s="68" t="s">
        <v>309</v>
      </c>
      <c r="B113" s="402">
        <v>3.8972999999999998E-3</v>
      </c>
      <c r="C113" s="383"/>
      <c r="D113" s="60">
        <v>44531</v>
      </c>
    </row>
    <row r="114" spans="1:5" x14ac:dyDescent="0.25">
      <c r="A114" s="68" t="s">
        <v>310</v>
      </c>
      <c r="B114" s="402">
        <v>3.7618E-3</v>
      </c>
      <c r="C114" s="383"/>
      <c r="D114" s="60">
        <v>44531</v>
      </c>
    </row>
    <row r="115" spans="1:5" x14ac:dyDescent="0.25">
      <c r="A115" s="68" t="s">
        <v>311</v>
      </c>
      <c r="B115" s="402">
        <v>3.6865999999999999E-3</v>
      </c>
      <c r="C115" s="383"/>
      <c r="D115" s="60">
        <v>44531</v>
      </c>
    </row>
    <row r="117" spans="1:5" x14ac:dyDescent="0.25">
      <c r="A117" s="64" t="s">
        <v>107</v>
      </c>
    </row>
    <row r="118" spans="1:5" x14ac:dyDescent="0.25">
      <c r="A118" s="68" t="s">
        <v>251</v>
      </c>
      <c r="B118" s="394">
        <v>0</v>
      </c>
      <c r="D118" s="60">
        <v>45657</v>
      </c>
    </row>
    <row r="119" spans="1:5" x14ac:dyDescent="0.25">
      <c r="A119" s="68" t="s">
        <v>297</v>
      </c>
      <c r="B119" s="394">
        <v>0</v>
      </c>
      <c r="D119" s="60">
        <v>45657</v>
      </c>
    </row>
    <row r="121" spans="1:5" x14ac:dyDescent="0.25">
      <c r="A121" s="59" t="s">
        <v>105</v>
      </c>
      <c r="D121" s="60"/>
    </row>
    <row r="122" spans="1:5" x14ac:dyDescent="0.25">
      <c r="A122" s="381" t="s">
        <v>251</v>
      </c>
      <c r="B122" s="414">
        <v>0.97</v>
      </c>
      <c r="C122" s="394"/>
      <c r="D122" s="60">
        <v>45593</v>
      </c>
    </row>
    <row r="123" spans="1:5" x14ac:dyDescent="0.25">
      <c r="A123" s="381" t="s">
        <v>297</v>
      </c>
      <c r="B123" s="414">
        <v>4.84</v>
      </c>
      <c r="C123" s="394"/>
      <c r="D123" s="60">
        <v>45593</v>
      </c>
    </row>
    <row r="125" spans="1:5" x14ac:dyDescent="0.25">
      <c r="A125" s="64" t="s">
        <v>108</v>
      </c>
      <c r="B125" s="403"/>
      <c r="E125" s="60"/>
    </row>
    <row r="126" spans="1:5" x14ac:dyDescent="0.25">
      <c r="A126" s="381" t="s">
        <v>251</v>
      </c>
      <c r="B126" s="408">
        <v>0.1</v>
      </c>
      <c r="C126" s="60"/>
      <c r="E126" s="60">
        <v>45658</v>
      </c>
    </row>
    <row r="127" spans="1:5" x14ac:dyDescent="0.25">
      <c r="A127" s="68" t="s">
        <v>237</v>
      </c>
      <c r="B127" s="408">
        <v>2.9050000000000001E-4</v>
      </c>
      <c r="C127" s="404">
        <v>242</v>
      </c>
      <c r="D127" t="s">
        <v>312</v>
      </c>
      <c r="E127" s="60">
        <v>45658</v>
      </c>
    </row>
    <row r="128" spans="1:5" x14ac:dyDescent="0.25">
      <c r="A128" s="68" t="s">
        <v>238</v>
      </c>
      <c r="B128" s="408">
        <v>0</v>
      </c>
      <c r="E128" s="60">
        <v>45658</v>
      </c>
    </row>
    <row r="130" spans="1:8" x14ac:dyDescent="0.25">
      <c r="A130" s="64" t="s">
        <v>109</v>
      </c>
    </row>
    <row r="131" spans="1:8" x14ac:dyDescent="0.25">
      <c r="A131" s="381" t="s">
        <v>251</v>
      </c>
      <c r="B131" s="404">
        <v>0</v>
      </c>
      <c r="D131" s="60">
        <v>44531</v>
      </c>
    </row>
    <row r="132" spans="1:8" x14ac:dyDescent="0.25">
      <c r="A132" s="381" t="s">
        <v>281</v>
      </c>
      <c r="B132" s="404">
        <v>0</v>
      </c>
      <c r="D132" s="60">
        <v>44531</v>
      </c>
    </row>
    <row r="133" spans="1:8" x14ac:dyDescent="0.25">
      <c r="A133" s="381" t="s">
        <v>253</v>
      </c>
      <c r="B133" s="404">
        <v>0</v>
      </c>
      <c r="D133" s="60">
        <v>44531</v>
      </c>
    </row>
    <row r="134" spans="1:8" x14ac:dyDescent="0.25">
      <c r="A134" s="381" t="s">
        <v>254</v>
      </c>
      <c r="B134" s="404">
        <v>0</v>
      </c>
      <c r="D134" s="60">
        <v>44531</v>
      </c>
    </row>
    <row r="135" spans="1:8" x14ac:dyDescent="0.25">
      <c r="A135" s="381" t="s">
        <v>255</v>
      </c>
      <c r="B135" s="404">
        <v>0</v>
      </c>
      <c r="D135" s="60">
        <v>44531</v>
      </c>
    </row>
    <row r="137" spans="1:8" x14ac:dyDescent="0.25">
      <c r="A137" s="59" t="s">
        <v>110</v>
      </c>
      <c r="D137" s="60"/>
    </row>
    <row r="138" spans="1:8" x14ac:dyDescent="0.25">
      <c r="A138" s="381" t="s">
        <v>251</v>
      </c>
      <c r="B138" s="394">
        <v>0</v>
      </c>
      <c r="C138" s="394"/>
      <c r="D138" s="60">
        <v>44531</v>
      </c>
    </row>
    <row r="139" spans="1:8" x14ac:dyDescent="0.25">
      <c r="A139" s="381" t="s">
        <v>297</v>
      </c>
      <c r="B139" s="394">
        <v>0</v>
      </c>
      <c r="C139" s="394"/>
      <c r="D139" s="60">
        <v>44531</v>
      </c>
    </row>
    <row r="141" spans="1:8" x14ac:dyDescent="0.25">
      <c r="A141" s="59" t="s">
        <v>111</v>
      </c>
      <c r="D141" t="s">
        <v>313</v>
      </c>
    </row>
    <row r="143" spans="1:8" x14ac:dyDescent="0.25">
      <c r="A143" s="59" t="s">
        <v>314</v>
      </c>
      <c r="B143" s="405">
        <v>10</v>
      </c>
      <c r="C143" s="395">
        <v>3.7427700000000001E-2</v>
      </c>
      <c r="D143" s="395">
        <v>1.5787499999999999E-2</v>
      </c>
      <c r="E143" s="405"/>
      <c r="F143" s="405">
        <v>0</v>
      </c>
      <c r="G143" s="405">
        <v>0</v>
      </c>
      <c r="H143" s="60">
        <v>45444</v>
      </c>
    </row>
    <row r="145" spans="1:8" x14ac:dyDescent="0.25">
      <c r="A145" s="59" t="s">
        <v>315</v>
      </c>
      <c r="B145" s="406">
        <v>9.4</v>
      </c>
      <c r="C145" s="407">
        <v>2.0634799999999998E-2</v>
      </c>
      <c r="D145" s="405">
        <v>0</v>
      </c>
      <c r="E145" s="405">
        <v>0</v>
      </c>
      <c r="F145" s="405">
        <v>0</v>
      </c>
      <c r="G145" s="406">
        <v>0</v>
      </c>
      <c r="H145" s="60">
        <v>45444</v>
      </c>
    </row>
    <row r="146" spans="1:8" x14ac:dyDescent="0.25">
      <c r="A146" s="59" t="s">
        <v>316</v>
      </c>
      <c r="B146" s="406">
        <v>138.5</v>
      </c>
      <c r="C146" s="407">
        <v>1.3832199999999999E-2</v>
      </c>
      <c r="D146" s="405">
        <v>0</v>
      </c>
      <c r="E146" s="405">
        <v>0</v>
      </c>
      <c r="F146" s="405">
        <v>0</v>
      </c>
      <c r="G146" s="406">
        <v>0</v>
      </c>
      <c r="H146" s="60">
        <v>45444</v>
      </c>
    </row>
    <row r="147" spans="1:8" x14ac:dyDescent="0.25">
      <c r="A147" s="59" t="s">
        <v>317</v>
      </c>
      <c r="B147" s="406">
        <v>825</v>
      </c>
      <c r="C147" s="407">
        <v>5.9799999999999997E-5</v>
      </c>
      <c r="D147" s="405">
        <v>0</v>
      </c>
      <c r="E147" s="405">
        <v>0</v>
      </c>
      <c r="F147" s="405">
        <v>0</v>
      </c>
      <c r="G147" s="406">
        <v>0</v>
      </c>
      <c r="H147" s="60">
        <v>45444</v>
      </c>
    </row>
    <row r="148" spans="1:8" x14ac:dyDescent="0.25">
      <c r="A148" s="59" t="s">
        <v>318</v>
      </c>
      <c r="B148" s="406">
        <v>3600</v>
      </c>
      <c r="C148" s="407">
        <v>5.9799999999999997E-5</v>
      </c>
      <c r="D148" s="405">
        <v>0</v>
      </c>
      <c r="E148" s="405">
        <v>0</v>
      </c>
      <c r="F148" s="405">
        <v>0</v>
      </c>
      <c r="G148" s="406">
        <v>0</v>
      </c>
      <c r="H148" s="60">
        <v>45444</v>
      </c>
    </row>
  </sheetData>
  <sheetProtection algorithmName="SHA-512" hashValue="pc4bg0ZCW+cZwGqmyRqifnjWS9KmMYmK+emgZ5yJgdsSWJkiABjqPZDUIkmB3GfZoDjdmgvcjrvScBN2YSbrvg==" saltValue="G92fSrI2CJKUPAtbfqGrGg=="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topLeftCell="A16" zoomScale="80" zoomScaleNormal="80" workbookViewId="0">
      <selection activeCell="A29" sqref="A29:XFD29"/>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453" t="s">
        <v>50</v>
      </c>
      <c r="B1" s="453"/>
      <c r="C1" s="453"/>
      <c r="D1" s="453"/>
      <c r="E1" s="453"/>
      <c r="F1" s="453"/>
      <c r="G1" s="453"/>
      <c r="H1" s="453"/>
      <c r="I1" s="453"/>
      <c r="J1" s="453"/>
      <c r="K1" s="453"/>
      <c r="L1" s="453"/>
      <c r="M1" s="453"/>
      <c r="N1" s="453"/>
      <c r="O1" s="453"/>
      <c r="P1" s="453"/>
      <c r="Q1" s="156"/>
    </row>
    <row r="2" spans="1:30" ht="21" x14ac:dyDescent="0.4">
      <c r="A2" s="454" t="s">
        <v>119</v>
      </c>
      <c r="B2" s="454"/>
      <c r="C2" s="454"/>
      <c r="D2" s="454"/>
      <c r="E2" s="454"/>
      <c r="F2" s="454"/>
      <c r="G2" s="454"/>
      <c r="H2" s="454"/>
      <c r="I2" s="454"/>
      <c r="J2" s="454"/>
      <c r="K2" s="454"/>
      <c r="L2" s="454"/>
      <c r="M2" s="454"/>
      <c r="N2" s="454"/>
      <c r="O2" s="454"/>
      <c r="P2" s="454"/>
      <c r="Q2" s="52"/>
    </row>
    <row r="3" spans="1:30" ht="17.399999999999999" x14ac:dyDescent="0.3">
      <c r="A3" s="439" t="s">
        <v>11</v>
      </c>
      <c r="B3" s="439"/>
      <c r="C3" s="439"/>
      <c r="D3" s="439"/>
      <c r="E3" s="439"/>
      <c r="F3" s="439"/>
      <c r="G3" s="439"/>
      <c r="H3" s="439"/>
      <c r="I3" s="439"/>
      <c r="J3" s="439"/>
      <c r="K3" s="439"/>
      <c r="L3" s="439"/>
      <c r="M3" s="439"/>
      <c r="N3" s="439"/>
      <c r="O3" s="439"/>
      <c r="P3" s="439"/>
      <c r="Q3" s="53"/>
    </row>
    <row r="4" spans="1:30" ht="15.6" x14ac:dyDescent="0.3">
      <c r="A4" s="439"/>
      <c r="B4" s="439"/>
      <c r="C4" s="439"/>
      <c r="D4" s="439"/>
      <c r="E4" s="439"/>
      <c r="F4" s="439"/>
      <c r="G4" s="439"/>
      <c r="H4" s="439"/>
      <c r="I4" s="439"/>
      <c r="J4" s="439"/>
      <c r="K4" s="439"/>
      <c r="L4" s="439"/>
      <c r="M4" s="439"/>
      <c r="N4" s="439"/>
      <c r="O4" s="439"/>
      <c r="P4" s="439"/>
      <c r="Q4" s="54"/>
    </row>
    <row r="5" spans="1:30" x14ac:dyDescent="0.25">
      <c r="A5" s="56">
        <f ca="1">TODAY()</f>
        <v>45744</v>
      </c>
      <c r="B5" s="440" t="s">
        <v>120</v>
      </c>
      <c r="C5" s="440"/>
      <c r="D5" s="440"/>
      <c r="E5" s="440"/>
      <c r="F5" s="440"/>
      <c r="G5" s="440"/>
      <c r="H5" s="440"/>
      <c r="I5" s="440"/>
      <c r="J5" s="440"/>
      <c r="K5" s="440"/>
      <c r="L5" s="440"/>
      <c r="M5" s="440"/>
      <c r="N5" s="440"/>
      <c r="O5" s="440"/>
    </row>
    <row r="6" spans="1:30" x14ac:dyDescent="0.25">
      <c r="A6" s="441" t="s">
        <v>2</v>
      </c>
      <c r="B6" s="441"/>
      <c r="C6" s="441"/>
      <c r="D6" s="441"/>
      <c r="E6" s="441"/>
      <c r="F6" s="441"/>
      <c r="G6" s="441"/>
      <c r="H6" s="441"/>
      <c r="I6" s="441"/>
      <c r="J6" s="441"/>
      <c r="K6" s="441"/>
    </row>
    <row r="8" spans="1:30" ht="15" x14ac:dyDescent="0.25">
      <c r="A8" s="57" t="s">
        <v>5</v>
      </c>
      <c r="B8" s="58"/>
      <c r="C8" s="59">
        <f>'Customer Info'!B7</f>
        <v>0</v>
      </c>
      <c r="I8" s="60"/>
    </row>
    <row r="9" spans="1:30" ht="15" x14ac:dyDescent="0.25">
      <c r="A9" s="61" t="s">
        <v>53</v>
      </c>
      <c r="B9" s="58"/>
      <c r="C9" s="59">
        <f>'Customer Info'!B8</f>
        <v>0</v>
      </c>
    </row>
    <row r="10" spans="1:30" x14ac:dyDescent="0.25">
      <c r="A10" s="57" t="s">
        <v>121</v>
      </c>
      <c r="B10" s="62">
        <f>'Customer Info'!B9</f>
        <v>4</v>
      </c>
      <c r="C10" s="63" t="str">
        <f>LOOKUP(B10,S11:AD11,S12:AD12)</f>
        <v>April</v>
      </c>
      <c r="D10" s="64">
        <f>'Customer Info'!C9</f>
        <v>2025</v>
      </c>
    </row>
    <row r="11" spans="1:30" x14ac:dyDescent="0.25">
      <c r="A11" s="448"/>
      <c r="B11" s="448"/>
      <c r="C11" s="448"/>
      <c r="D11" s="448"/>
      <c r="E11" s="448"/>
      <c r="F11" s="448"/>
      <c r="G11" s="448"/>
      <c r="H11" s="448"/>
      <c r="I11" s="448"/>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5">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5">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5">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5">
      <c r="A15" s="158"/>
      <c r="B15" s="158"/>
      <c r="C15" s="160"/>
      <c r="D15" s="160"/>
      <c r="E15" s="160"/>
      <c r="F15" s="160"/>
      <c r="G15" s="57"/>
      <c r="H15" s="158"/>
      <c r="I15" s="158"/>
      <c r="R15" t="s">
        <v>124</v>
      </c>
      <c r="S15" s="161">
        <f>'Rider Rates'!$C$29</f>
        <v>4.4387999999999997E-3</v>
      </c>
      <c r="T15" s="161">
        <f>'Rider Rates'!$C$29</f>
        <v>4.4387999999999997E-3</v>
      </c>
      <c r="U15" s="161">
        <f>'Rider Rates'!$C$29</f>
        <v>4.4387999999999997E-3</v>
      </c>
      <c r="V15" s="161">
        <f>'Rider Rates'!$C$29</f>
        <v>4.4387999999999997E-3</v>
      </c>
      <c r="W15" s="161">
        <f>'Rider Rates'!$C$29</f>
        <v>4.4387999999999997E-3</v>
      </c>
      <c r="X15" s="161">
        <f>'Rider Rates'!$B$29</f>
        <v>4.4387999999999997E-3</v>
      </c>
      <c r="Y15" s="161">
        <f>'Rider Rates'!$B$29</f>
        <v>4.4387999999999997E-3</v>
      </c>
      <c r="Z15" s="161">
        <f>'Rider Rates'!$B$29</f>
        <v>4.4387999999999997E-3</v>
      </c>
      <c r="AA15" s="161">
        <f>'Rider Rates'!$B$29</f>
        <v>4.4387999999999997E-3</v>
      </c>
      <c r="AB15" s="161">
        <f>'Rider Rates'!$C$29</f>
        <v>4.4387999999999997E-3</v>
      </c>
      <c r="AC15" s="161">
        <f>'Rider Rates'!$C$29</f>
        <v>4.4387999999999997E-3</v>
      </c>
      <c r="AD15" s="161">
        <f>'Rider Rates'!$C$29</f>
        <v>4.4387999999999997E-3</v>
      </c>
    </row>
    <row r="16" spans="1:30" x14ac:dyDescent="0.25">
      <c r="A16" s="162" t="s">
        <v>125</v>
      </c>
      <c r="B16" s="163"/>
      <c r="C16" s="163"/>
      <c r="D16" s="163"/>
      <c r="E16" s="163"/>
      <c r="F16" s="163"/>
      <c r="G16" s="449" t="s">
        <v>71</v>
      </c>
      <c r="H16" s="450"/>
      <c r="I16" s="450"/>
      <c r="J16" s="451"/>
      <c r="K16" s="163"/>
      <c r="L16" s="452" t="s">
        <v>72</v>
      </c>
      <c r="M16" s="452"/>
      <c r="N16" s="452"/>
      <c r="O16" s="452"/>
      <c r="R16" t="s">
        <v>126</v>
      </c>
      <c r="S16" s="161">
        <f>'Rider Rates'!$C$30</f>
        <v>2.4020999999999999E-3</v>
      </c>
      <c r="T16" s="161">
        <f>'Rider Rates'!$C$30</f>
        <v>2.4020999999999999E-3</v>
      </c>
      <c r="U16" s="161">
        <f>'Rider Rates'!$C$30</f>
        <v>2.4020999999999999E-3</v>
      </c>
      <c r="V16" s="161">
        <f>'Rider Rates'!$C$30</f>
        <v>2.4020999999999999E-3</v>
      </c>
      <c r="W16" s="161">
        <f>'Rider Rates'!$C$30</f>
        <v>2.4020999999999999E-3</v>
      </c>
      <c r="X16" s="161">
        <f>'Rider Rates'!$B$30</f>
        <v>4.2166E-3</v>
      </c>
      <c r="Y16" s="161">
        <f>'Rider Rates'!$B$30</f>
        <v>4.2166E-3</v>
      </c>
      <c r="Z16" s="161">
        <f>'Rider Rates'!$B$30</f>
        <v>4.2166E-3</v>
      </c>
      <c r="AA16" s="161">
        <f>'Rider Rates'!$B$30</f>
        <v>4.2166E-3</v>
      </c>
      <c r="AB16" s="161">
        <f>'Rider Rates'!$C$30</f>
        <v>2.4020999999999999E-3</v>
      </c>
      <c r="AC16" s="161">
        <f>'Rider Rates'!$C$30</f>
        <v>2.4020999999999999E-3</v>
      </c>
      <c r="AD16" s="161">
        <f>'Rider Rates'!$C$30</f>
        <v>2.4020999999999999E-3</v>
      </c>
    </row>
    <row r="17" spans="1:221" x14ac:dyDescent="0.25">
      <c r="G17" s="164" t="s">
        <v>73</v>
      </c>
      <c r="H17" s="164" t="s">
        <v>74</v>
      </c>
      <c r="I17" s="164" t="s">
        <v>75</v>
      </c>
      <c r="J17" s="118" t="s">
        <v>76</v>
      </c>
      <c r="L17" s="165" t="s">
        <v>73</v>
      </c>
      <c r="M17" s="165" t="s">
        <v>74</v>
      </c>
      <c r="N17" s="165" t="s">
        <v>75</v>
      </c>
      <c r="O17" s="165" t="s">
        <v>76</v>
      </c>
      <c r="P17" s="166" t="s">
        <v>77</v>
      </c>
      <c r="R17" t="s">
        <v>127</v>
      </c>
      <c r="S17" s="161">
        <f>'Rider Rates'!$C$31</f>
        <v>2.8092999999999998E-3</v>
      </c>
      <c r="T17" s="161">
        <f>'Rider Rates'!$C$31</f>
        <v>2.8092999999999998E-3</v>
      </c>
      <c r="U17" s="161">
        <f>'Rider Rates'!$C$31</f>
        <v>2.8092999999999998E-3</v>
      </c>
      <c r="V17" s="161">
        <f>'Rider Rates'!$C$31</f>
        <v>2.8092999999999998E-3</v>
      </c>
      <c r="W17" s="161">
        <f>'Rider Rates'!$C$31</f>
        <v>2.8092999999999998E-3</v>
      </c>
      <c r="X17" s="161">
        <f>'Rider Rates'!$B$31</f>
        <v>3.9453999999999999E-3</v>
      </c>
      <c r="Y17" s="161">
        <f>'Rider Rates'!$B$31</f>
        <v>3.9453999999999999E-3</v>
      </c>
      <c r="Z17" s="161">
        <f>'Rider Rates'!$B$31</f>
        <v>3.9453999999999999E-3</v>
      </c>
      <c r="AA17" s="161">
        <f>'Rider Rates'!$B$31</f>
        <v>3.9453999999999999E-3</v>
      </c>
      <c r="AB17" s="161">
        <f>'Rider Rates'!$C$31</f>
        <v>2.8092999999999998E-3</v>
      </c>
      <c r="AC17" s="161">
        <f>'Rider Rates'!$C$31</f>
        <v>2.8092999999999998E-3</v>
      </c>
      <c r="AD17" s="161">
        <f>'Rider Rates'!$C$31</f>
        <v>2.8092999999999998E-3</v>
      </c>
    </row>
    <row r="18" spans="1:221" x14ac:dyDescent="0.25">
      <c r="A18" t="s">
        <v>78</v>
      </c>
      <c r="G18" s="167"/>
      <c r="H18" s="167"/>
      <c r="I18" s="168">
        <v>10</v>
      </c>
      <c r="J18" s="168">
        <f>SUM(G18:I18)</f>
        <v>10</v>
      </c>
      <c r="L18" s="168"/>
      <c r="M18" s="168"/>
      <c r="N18" s="168">
        <f>I18</f>
        <v>10</v>
      </c>
      <c r="O18" s="168">
        <f>+SUM(L18:N18)</f>
        <v>10</v>
      </c>
      <c r="P18" s="92">
        <v>44531</v>
      </c>
      <c r="R18" s="44" t="s">
        <v>128</v>
      </c>
      <c r="S18">
        <f>'Rider Rates'!$C$21</f>
        <v>7.0209999999999995E-2</v>
      </c>
      <c r="T18">
        <f>'Rider Rates'!$C$21</f>
        <v>7.0209999999999995E-2</v>
      </c>
      <c r="U18">
        <f>'Rider Rates'!$C$21</f>
        <v>7.0209999999999995E-2</v>
      </c>
      <c r="V18">
        <f>'Rider Rates'!$C$21</f>
        <v>7.0209999999999995E-2</v>
      </c>
      <c r="W18">
        <f>'Rider Rates'!$C$21</f>
        <v>7.0209999999999995E-2</v>
      </c>
      <c r="X18">
        <f>'Rider Rates'!$B$21</f>
        <v>7.0209999999999995E-2</v>
      </c>
      <c r="Y18">
        <f>'Rider Rates'!$B$21</f>
        <v>7.0209999999999995E-2</v>
      </c>
      <c r="Z18">
        <f>'Rider Rates'!$B$21</f>
        <v>7.0209999999999995E-2</v>
      </c>
      <c r="AA18">
        <f>'Rider Rates'!$B$21</f>
        <v>7.0209999999999995E-2</v>
      </c>
      <c r="AB18">
        <f>'Rider Rates'!$C$21</f>
        <v>7.0209999999999995E-2</v>
      </c>
      <c r="AC18">
        <f>'Rider Rates'!$C$21</f>
        <v>7.0209999999999995E-2</v>
      </c>
      <c r="AD18">
        <f>'Rider Rates'!$C$21</f>
        <v>7.0209999999999995E-2</v>
      </c>
    </row>
    <row r="19" spans="1:221" x14ac:dyDescent="0.25">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5">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5">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5">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5">
      <c r="A24" s="76" t="s">
        <v>84</v>
      </c>
      <c r="B24" s="110"/>
      <c r="C24" s="110"/>
      <c r="D24" s="111">
        <f>IF($C$14&lt;0,0,IF($C$14&gt;833000,833000,$C$14))</f>
        <v>0</v>
      </c>
      <c r="E24" s="97" t="s">
        <v>19</v>
      </c>
      <c r="F24" s="84" t="s">
        <v>80</v>
      </c>
      <c r="G24" s="100"/>
      <c r="H24" s="100"/>
      <c r="I24" s="100">
        <f>'Rider Rates'!$B$4</f>
        <v>4.6278999999999999E-3</v>
      </c>
      <c r="J24" s="175">
        <f t="shared" ref="J24:J45" si="0">SUM(G24:I24)</f>
        <v>4.6278999999999999E-3</v>
      </c>
      <c r="K24" s="94" t="s">
        <v>85</v>
      </c>
      <c r="L24" s="89"/>
      <c r="M24" s="89"/>
      <c r="N24" s="89">
        <f t="shared" ref="N24:N29" si="1">ROUND(D24*I24,2)</f>
        <v>0</v>
      </c>
      <c r="O24" s="89">
        <f t="shared" ref="O24:O37" si="2">SUM(L24:N24)</f>
        <v>0</v>
      </c>
      <c r="P24" s="92">
        <f>'Rider Rates'!$D$4</f>
        <v>45657</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5">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90</v>
      </c>
      <c r="B29" s="72"/>
      <c r="C29" s="72"/>
      <c r="D29" s="111">
        <f>IF($C$14&lt;0,0,$C$14)</f>
        <v>0</v>
      </c>
      <c r="E29" s="97" t="s">
        <v>19</v>
      </c>
      <c r="F29" s="84" t="s">
        <v>80</v>
      </c>
      <c r="G29" s="100"/>
      <c r="H29" s="100"/>
      <c r="I29" s="100">
        <f>'Rider Rates'!B15</f>
        <v>0</v>
      </c>
      <c r="J29" s="100">
        <f>SUM(G29:I29)</f>
        <v>0</v>
      </c>
      <c r="K29" s="94" t="s">
        <v>85</v>
      </c>
      <c r="L29" s="89"/>
      <c r="M29" s="89"/>
      <c r="N29" s="89">
        <f t="shared" si="1"/>
        <v>0</v>
      </c>
      <c r="O29" s="89">
        <f t="shared" si="2"/>
        <v>0</v>
      </c>
      <c r="P29" s="92">
        <f>'Rider Rates'!$D$15</f>
        <v>45716</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130</v>
      </c>
      <c r="B31" s="72"/>
      <c r="C31" s="72"/>
      <c r="D31" s="111">
        <f>'Customer Info'!$B$22+'Customer Info'!$B$23-'Customer Info'!$B$24</f>
        <v>0</v>
      </c>
      <c r="E31" s="97" t="s">
        <v>19</v>
      </c>
      <c r="F31" s="84" t="s">
        <v>80</v>
      </c>
      <c r="G31" s="100">
        <f>LOOKUP($B$10,$S$11:$AD$11,S18:AD18)</f>
        <v>7.0209999999999995E-2</v>
      </c>
      <c r="H31" s="100"/>
      <c r="I31" s="100"/>
      <c r="J31" s="115">
        <f>SUM(G31:H31)</f>
        <v>7.0209999999999995E-2</v>
      </c>
      <c r="K31" s="94" t="s">
        <v>85</v>
      </c>
      <c r="L31" s="89">
        <f>ROUND(D31*G31,2)</f>
        <v>0</v>
      </c>
      <c r="M31" s="89"/>
      <c r="N31" s="89"/>
      <c r="O31" s="89">
        <f t="shared" si="2"/>
        <v>0</v>
      </c>
      <c r="P31" s="92">
        <f>'Rider Rates'!$D$29</f>
        <v>45444</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2" t="s">
        <v>131</v>
      </c>
      <c r="B32" s="72"/>
      <c r="C32" s="72"/>
      <c r="D32" s="111">
        <f>MIN(('Customer Info'!$B$22+'Customer Info'!$B$23-'Customer Info'!$B$24),750)</f>
        <v>0</v>
      </c>
      <c r="E32" s="97" t="s">
        <v>19</v>
      </c>
      <c r="F32" s="84" t="s">
        <v>80</v>
      </c>
      <c r="G32" s="99">
        <f>LOOKUP($B$10,$S$11:$AD11,S15:AD15)</f>
        <v>4.4387999999999997E-3</v>
      </c>
      <c r="H32" s="100"/>
      <c r="I32" s="100"/>
      <c r="J32" s="115">
        <f>SUM(G32:H32)</f>
        <v>4.4387999999999997E-3</v>
      </c>
      <c r="K32" s="94" t="s">
        <v>85</v>
      </c>
      <c r="L32" s="89">
        <f>ROUND(D32*G32,2)</f>
        <v>0</v>
      </c>
      <c r="M32" s="89"/>
      <c r="N32" s="89"/>
      <c r="O32" s="89">
        <f t="shared" si="2"/>
        <v>0</v>
      </c>
      <c r="P32" s="92">
        <f>'Rider Rates'!$D$29</f>
        <v>45444</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2" t="s">
        <v>132</v>
      </c>
      <c r="B33" s="72"/>
      <c r="C33" s="72"/>
      <c r="D33" s="111">
        <f>IF(('Customer Info'!$B$22+'Customer Info'!$B$23-'Customer Info'!$B$24)&lt;=750,0,IF(C14-750&gt;150,150,C14-750))</f>
        <v>0</v>
      </c>
      <c r="E33" s="97" t="s">
        <v>19</v>
      </c>
      <c r="F33" s="84" t="s">
        <v>80</v>
      </c>
      <c r="G33" s="99">
        <f>LOOKUP($B$10,$S$11:$AD11,S16:AD16)</f>
        <v>2.4020999999999999E-3</v>
      </c>
      <c r="H33" s="100"/>
      <c r="I33" s="100"/>
      <c r="J33" s="115">
        <f>SUM(G33:H33)</f>
        <v>2.4020999999999999E-3</v>
      </c>
      <c r="K33" s="94" t="s">
        <v>85</v>
      </c>
      <c r="L33" s="89">
        <f>ROUND(D33*G33,2)</f>
        <v>0</v>
      </c>
      <c r="M33" s="89"/>
      <c r="N33" s="89"/>
      <c r="O33" s="89">
        <f t="shared" si="2"/>
        <v>0</v>
      </c>
      <c r="P33" s="92">
        <f>'Rider Rates'!$D$30</f>
        <v>45444</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2" t="s">
        <v>133</v>
      </c>
      <c r="B34" s="72"/>
      <c r="C34" s="72"/>
      <c r="D34" s="111">
        <f>IF(C14=0,0,IF(C14-900&gt;=0,C14-900,0))</f>
        <v>0</v>
      </c>
      <c r="E34" s="97" t="s">
        <v>19</v>
      </c>
      <c r="F34" s="84" t="s">
        <v>80</v>
      </c>
      <c r="G34" s="99">
        <f>LOOKUP($B$10,$S$11:$AD11,S17:AD17)</f>
        <v>2.8092999999999998E-3</v>
      </c>
      <c r="H34" s="100"/>
      <c r="I34" s="100"/>
      <c r="J34" s="115">
        <f>SUM(G34:H34)</f>
        <v>2.8092999999999998E-3</v>
      </c>
      <c r="K34" s="94" t="s">
        <v>85</v>
      </c>
      <c r="L34" s="89">
        <f>ROUND(D34*G34,2)</f>
        <v>0</v>
      </c>
      <c r="M34" s="89"/>
      <c r="N34" s="89"/>
      <c r="O34" s="89">
        <f t="shared" si="2"/>
        <v>0</v>
      </c>
      <c r="P34" s="92">
        <f>'Rider Rates'!$D$31</f>
        <v>45444</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95</v>
      </c>
      <c r="B35" s="72"/>
      <c r="C35" s="72"/>
      <c r="D35" s="111">
        <f>'Customer Info'!$B$22+'Customer Info'!$B$23-'Customer Info'!$B$24</f>
        <v>0</v>
      </c>
      <c r="E35" s="97" t="s">
        <v>19</v>
      </c>
      <c r="F35" s="84" t="s">
        <v>80</v>
      </c>
      <c r="G35" s="100">
        <f>'Rider Rates'!B49</f>
        <v>-4.1073000000000004E-3</v>
      </c>
      <c r="H35" s="100"/>
      <c r="I35" s="100"/>
      <c r="J35" s="115">
        <f>SUM(G35:H35)</f>
        <v>-4.1073000000000004E-3</v>
      </c>
      <c r="K35" s="94" t="s">
        <v>85</v>
      </c>
      <c r="L35" s="89">
        <f>ROUND(D35*G35,2)</f>
        <v>0</v>
      </c>
      <c r="M35" s="89"/>
      <c r="N35" s="89"/>
      <c r="O35" s="89">
        <f>SUM(L35:N35)</f>
        <v>0</v>
      </c>
      <c r="P35" s="92">
        <f>'Rider Rates'!$D$49</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2" t="s">
        <v>96</v>
      </c>
      <c r="B36" s="72"/>
      <c r="C36" s="72"/>
      <c r="D36" s="111"/>
      <c r="E36" s="97" t="s">
        <v>55</v>
      </c>
      <c r="F36" s="84"/>
      <c r="G36" s="100"/>
      <c r="H36" s="100"/>
      <c r="I36" s="100">
        <f>'Rider Rates'!D52</f>
        <v>1.17</v>
      </c>
      <c r="J36" s="100">
        <f>SUM(G36:I36)</f>
        <v>1.17</v>
      </c>
      <c r="K36" s="94" t="s">
        <v>85</v>
      </c>
      <c r="L36" s="89"/>
      <c r="M36" s="89"/>
      <c r="N36" s="89">
        <f>J36</f>
        <v>1.17</v>
      </c>
      <c r="O36" s="89">
        <f>SUM(L36:N36)</f>
        <v>1.17</v>
      </c>
      <c r="P36" s="92">
        <f>'Rider Rates'!E52</f>
        <v>45658</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97</v>
      </c>
      <c r="B37" s="72"/>
      <c r="C37" s="72"/>
      <c r="D37" s="111">
        <f>IF($C$14&lt;0,0,$C$14)</f>
        <v>0</v>
      </c>
      <c r="E37" s="97" t="s">
        <v>19</v>
      </c>
      <c r="F37" s="84" t="s">
        <v>80</v>
      </c>
      <c r="G37" s="100"/>
      <c r="H37" s="100">
        <f>'Rider Rates'!$B$57</f>
        <v>3.5317099999999997E-2</v>
      </c>
      <c r="I37" s="100"/>
      <c r="J37" s="100">
        <f>SUM(G37:I37)</f>
        <v>3.5317099999999997E-2</v>
      </c>
      <c r="K37" s="94" t="s">
        <v>85</v>
      </c>
      <c r="L37" s="89"/>
      <c r="M37" s="89">
        <f>ROUND(D37*H37,2)</f>
        <v>0</v>
      </c>
      <c r="N37" s="116"/>
      <c r="O37" s="89">
        <f t="shared" si="2"/>
        <v>0</v>
      </c>
      <c r="P37" s="92">
        <f>'Rider Rates'!$D$57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98</v>
      </c>
      <c r="B38" s="72"/>
      <c r="C38" s="72"/>
      <c r="D38" s="111">
        <f>IF($C$14&lt;0,0,$C$14)</f>
        <v>0</v>
      </c>
      <c r="E38" s="97" t="s">
        <v>19</v>
      </c>
      <c r="F38" s="84" t="s">
        <v>80</v>
      </c>
      <c r="G38" s="100"/>
      <c r="H38" s="100"/>
      <c r="I38" s="100">
        <f>'Rider Rates'!$B$68</f>
        <v>7.3870000000000001E-4</v>
      </c>
      <c r="J38" s="100">
        <f t="shared" ref="J38" si="3">SUM(G38:I38)</f>
        <v>7.3870000000000001E-4</v>
      </c>
      <c r="K38" s="94" t="s">
        <v>85</v>
      </c>
      <c r="L38" s="89"/>
      <c r="M38" s="89"/>
      <c r="N38" s="89">
        <f>ROUND($D$38*'Rider Rates'!$B$68,2)</f>
        <v>0</v>
      </c>
      <c r="O38" s="89">
        <f>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100</v>
      </c>
      <c r="B40" s="72"/>
      <c r="C40" s="72"/>
      <c r="D40" s="113">
        <f>$N$20</f>
        <v>10</v>
      </c>
      <c r="E40" s="97" t="s">
        <v>92</v>
      </c>
      <c r="F40" s="84" t="s">
        <v>80</v>
      </c>
      <c r="G40" s="117"/>
      <c r="H40" s="118"/>
      <c r="I40" s="119">
        <f>'Rider Rates'!$B$87</f>
        <v>1.9512100000000001E-2</v>
      </c>
      <c r="J40" s="119">
        <f t="shared" si="0"/>
        <v>1.9512100000000001E-2</v>
      </c>
      <c r="K40" s="94"/>
      <c r="L40" s="89"/>
      <c r="M40" s="89"/>
      <c r="N40" s="89">
        <f>ROUND(D40*I40,2)</f>
        <v>0.2</v>
      </c>
      <c r="O40" s="89">
        <f>SUM(L40:N40)</f>
        <v>0.2</v>
      </c>
      <c r="P40" s="92">
        <f>'Rider Rates'!$D$87</f>
        <v>45747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101</v>
      </c>
      <c r="B41" s="72"/>
      <c r="C41" s="72"/>
      <c r="D41" s="113">
        <f>$N$20</f>
        <v>10</v>
      </c>
      <c r="E41" s="97" t="s">
        <v>92</v>
      </c>
      <c r="F41" s="84" t="s">
        <v>80</v>
      </c>
      <c r="G41" s="120"/>
      <c r="H41" s="85"/>
      <c r="I41" s="119">
        <f>'Rider Rates'!$B$89</f>
        <v>6.6985699999999995E-2</v>
      </c>
      <c r="J41" s="119">
        <f t="shared" si="0"/>
        <v>6.6985699999999995E-2</v>
      </c>
      <c r="K41" s="94"/>
      <c r="L41" s="89"/>
      <c r="M41" s="89"/>
      <c r="N41" s="89">
        <f>ROUND(D41*I41,2)</f>
        <v>0.67</v>
      </c>
      <c r="O41" s="89">
        <f>SUM(L41:N41)</f>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102</v>
      </c>
      <c r="B42" s="72"/>
      <c r="C42" s="72"/>
      <c r="D42" s="113"/>
      <c r="E42" s="97" t="s">
        <v>55</v>
      </c>
      <c r="F42" s="84"/>
      <c r="G42" s="120"/>
      <c r="H42" s="85"/>
      <c r="I42" s="121">
        <f>'Rider Rates'!$B$92</f>
        <v>2.2200000000000002</v>
      </c>
      <c r="J42" s="121">
        <f t="shared" si="0"/>
        <v>2.2200000000000002</v>
      </c>
      <c r="K42" s="94"/>
      <c r="L42" s="89"/>
      <c r="M42" s="89"/>
      <c r="N42" s="89">
        <f>I42</f>
        <v>2.2200000000000002</v>
      </c>
      <c r="O42" s="89">
        <f>SUM(L42:N42)</f>
        <v>2.2200000000000002</v>
      </c>
      <c r="P42" s="92">
        <f>'Rider Rates'!$D$92</f>
        <v>45747</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104</v>
      </c>
      <c r="B44" s="72"/>
      <c r="C44" s="72"/>
      <c r="D44" s="113">
        <f>$N$20</f>
        <v>10</v>
      </c>
      <c r="E44" s="97" t="s">
        <v>92</v>
      </c>
      <c r="F44" s="84" t="s">
        <v>80</v>
      </c>
      <c r="G44" s="120"/>
      <c r="H44" s="85"/>
      <c r="I44" s="119">
        <f>'Rider Rates'!$B$107</f>
        <v>0.24140039999999999</v>
      </c>
      <c r="J44" s="119">
        <f t="shared" si="0"/>
        <v>0.24140039999999999</v>
      </c>
      <c r="K44" s="94"/>
      <c r="L44" s="89"/>
      <c r="M44" s="89"/>
      <c r="N44" s="89">
        <f>ROUND(D44*I44,2)</f>
        <v>2.41</v>
      </c>
      <c r="O44" s="89">
        <f t="shared" ref="O44:O48" si="4">SUM(L44:N44)</f>
        <v>2.41</v>
      </c>
      <c r="P44" s="92">
        <f>'Rider Rates'!$D$107</f>
        <v>45716</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105</v>
      </c>
      <c r="B45" s="72"/>
      <c r="C45" s="72"/>
      <c r="D45" s="113"/>
      <c r="E45" s="97" t="s">
        <v>55</v>
      </c>
      <c r="F45" s="84"/>
      <c r="G45" s="120"/>
      <c r="H45" s="85"/>
      <c r="I45" s="123">
        <f>'Rider Rates'!B122</f>
        <v>0.97</v>
      </c>
      <c r="J45" s="121">
        <f t="shared" si="0"/>
        <v>0.97</v>
      </c>
      <c r="K45" s="94"/>
      <c r="L45" s="89"/>
      <c r="M45" s="89"/>
      <c r="N45" s="125">
        <f>I45</f>
        <v>0.97</v>
      </c>
      <c r="O45" s="89">
        <f t="shared" si="4"/>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2" t="s">
        <v>108</v>
      </c>
      <c r="B48" s="72"/>
      <c r="C48" s="72"/>
      <c r="D48" s="111"/>
      <c r="E48" s="97" t="s">
        <v>55</v>
      </c>
      <c r="F48" s="84" t="s">
        <v>80</v>
      </c>
      <c r="G48" s="127"/>
      <c r="H48" s="127"/>
      <c r="I48" s="127">
        <f>'Rider Rates'!$B$126</f>
        <v>0.1</v>
      </c>
      <c r="J48" s="127">
        <f>SUM(G48:I48)</f>
        <v>0.1</v>
      </c>
      <c r="K48" s="94"/>
      <c r="L48" s="128"/>
      <c r="M48" s="128"/>
      <c r="N48" s="128">
        <f>J48</f>
        <v>0.1</v>
      </c>
      <c r="O48" s="128">
        <f t="shared" si="4"/>
        <v>0.1</v>
      </c>
      <c r="P48" s="129">
        <f>'Rider Rates'!$E$126</f>
        <v>45658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130" t="s">
        <v>112</v>
      </c>
      <c r="B52" s="69"/>
      <c r="C52" s="69"/>
      <c r="D52" s="131"/>
      <c r="E52" s="132"/>
      <c r="F52" s="133"/>
      <c r="G52" s="133"/>
      <c r="H52" s="133"/>
      <c r="I52" s="133"/>
      <c r="J52" s="133"/>
      <c r="K52" s="134"/>
      <c r="L52" s="105">
        <f>SUM(L24:L51)</f>
        <v>0</v>
      </c>
      <c r="M52" s="105">
        <f>SUM(M24:M51)</f>
        <v>0</v>
      </c>
      <c r="N52" s="105">
        <f>SUM(N24:N51)</f>
        <v>7.7399999999999993</v>
      </c>
      <c r="O52" s="105">
        <f>SUM(O24:O51)</f>
        <v>7.7399999999999993</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106"/>
      <c r="B54" s="106"/>
      <c r="C54" s="106"/>
      <c r="D54" s="106"/>
      <c r="E54" s="106"/>
      <c r="F54" s="106"/>
      <c r="G54" s="106"/>
      <c r="H54" s="106"/>
      <c r="I54" s="106"/>
      <c r="J54" s="106"/>
      <c r="K54" s="106"/>
      <c r="L54" s="139">
        <f>L20+L52</f>
        <v>0</v>
      </c>
      <c r="M54" s="139">
        <f>M20+M52</f>
        <v>0</v>
      </c>
      <c r="N54" s="139">
        <f>N20+N52</f>
        <v>17.739999999999998</v>
      </c>
      <c r="O54" s="140">
        <f>O20+O52</f>
        <v>17.739999999999998</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69" t="s">
        <v>115</v>
      </c>
      <c r="B58" s="72"/>
      <c r="C58" s="72"/>
      <c r="D58" s="72"/>
      <c r="E58" s="72"/>
      <c r="F58" s="72"/>
      <c r="G58" s="72"/>
      <c r="H58" s="72"/>
      <c r="I58" s="72"/>
      <c r="J58" s="72"/>
      <c r="K58" s="72"/>
      <c r="L58" s="72"/>
      <c r="M58" s="72"/>
      <c r="N58" s="72"/>
      <c r="O58" s="141">
        <f>IF($C$14&lt;0,O54,IF(O54&gt;O56,O54,I53))</f>
        <v>17.739999999999998</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5">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5">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5">
      <c r="A62" s="72"/>
    </row>
    <row r="63" spans="1:236" x14ac:dyDescent="0.25">
      <c r="A63" s="72"/>
    </row>
    <row r="64" spans="1:236" x14ac:dyDescent="0.25">
      <c r="A64" s="72"/>
    </row>
    <row r="65" spans="1:1" x14ac:dyDescent="0.25">
      <c r="A65" s="72"/>
    </row>
    <row r="66" spans="1:1" x14ac:dyDescent="0.25">
      <c r="A66" s="72"/>
    </row>
    <row r="67" spans="1:1" x14ac:dyDescent="0.25">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topLeftCell="A16" zoomScale="80" zoomScaleNormal="80" workbookViewId="0">
      <selection activeCell="A30" sqref="A30:XFD30"/>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453" t="s">
        <v>50</v>
      </c>
      <c r="B1" s="453"/>
      <c r="C1" s="453"/>
      <c r="D1" s="453"/>
      <c r="E1" s="453"/>
      <c r="F1" s="453"/>
      <c r="G1" s="453"/>
      <c r="H1" s="453"/>
      <c r="I1" s="453"/>
      <c r="J1" s="453"/>
      <c r="K1" s="453"/>
      <c r="L1" s="453"/>
      <c r="M1" s="453"/>
      <c r="N1" s="453"/>
      <c r="O1" s="453"/>
      <c r="P1" s="453"/>
      <c r="Q1" s="156"/>
    </row>
    <row r="2" spans="1:30" ht="21" x14ac:dyDescent="0.4">
      <c r="A2" s="454" t="s">
        <v>119</v>
      </c>
      <c r="B2" s="454"/>
      <c r="C2" s="454"/>
      <c r="D2" s="454"/>
      <c r="E2" s="454"/>
      <c r="F2" s="454"/>
      <c r="G2" s="454"/>
      <c r="H2" s="454"/>
      <c r="I2" s="454"/>
      <c r="J2" s="454"/>
      <c r="K2" s="454"/>
      <c r="L2" s="454"/>
      <c r="M2" s="454"/>
      <c r="N2" s="454"/>
      <c r="O2" s="454"/>
      <c r="P2" s="454"/>
      <c r="Q2" s="52"/>
    </row>
    <row r="3" spans="1:30" ht="17.399999999999999" x14ac:dyDescent="0.3">
      <c r="A3" s="439" t="s">
        <v>11</v>
      </c>
      <c r="B3" s="439"/>
      <c r="C3" s="439"/>
      <c r="D3" s="439"/>
      <c r="E3" s="439"/>
      <c r="F3" s="439"/>
      <c r="G3" s="439"/>
      <c r="H3" s="439"/>
      <c r="I3" s="439"/>
      <c r="J3" s="439"/>
      <c r="K3" s="439"/>
      <c r="L3" s="439"/>
      <c r="M3" s="439"/>
      <c r="N3" s="439"/>
      <c r="O3" s="439"/>
      <c r="P3" s="439"/>
      <c r="Q3" s="53"/>
    </row>
    <row r="4" spans="1:30" ht="15.6" x14ac:dyDescent="0.3">
      <c r="A4" s="439"/>
      <c r="B4" s="439"/>
      <c r="C4" s="439"/>
      <c r="D4" s="439"/>
      <c r="E4" s="439"/>
      <c r="F4" s="439"/>
      <c r="G4" s="439"/>
      <c r="H4" s="439"/>
      <c r="I4" s="439"/>
      <c r="J4" s="439"/>
      <c r="K4" s="439"/>
      <c r="L4" s="439"/>
      <c r="M4" s="439"/>
      <c r="N4" s="439"/>
      <c r="O4" s="439"/>
      <c r="P4" s="439"/>
      <c r="Q4" s="54"/>
    </row>
    <row r="5" spans="1:30" x14ac:dyDescent="0.25">
      <c r="A5" s="56">
        <f ca="1">TODAY()</f>
        <v>45744</v>
      </c>
      <c r="B5" s="440" t="s">
        <v>120</v>
      </c>
      <c r="C5" s="440"/>
      <c r="D5" s="440"/>
      <c r="E5" s="440"/>
      <c r="F5" s="440"/>
      <c r="G5" s="440"/>
      <c r="H5" s="440"/>
      <c r="I5" s="440"/>
      <c r="J5" s="440"/>
      <c r="K5" s="440"/>
      <c r="L5" s="440"/>
      <c r="M5" s="440"/>
      <c r="N5" s="440"/>
      <c r="O5" s="440"/>
    </row>
    <row r="6" spans="1:30" x14ac:dyDescent="0.25">
      <c r="A6" s="441" t="s">
        <v>2</v>
      </c>
      <c r="B6" s="441"/>
      <c r="C6" s="441"/>
      <c r="D6" s="441"/>
      <c r="E6" s="441"/>
      <c r="F6" s="441"/>
      <c r="G6" s="441"/>
      <c r="H6" s="441"/>
      <c r="I6" s="441"/>
      <c r="J6" s="441"/>
      <c r="K6" s="441"/>
    </row>
    <row r="8" spans="1:30" ht="15" x14ac:dyDescent="0.25">
      <c r="A8" s="57" t="s">
        <v>5</v>
      </c>
      <c r="B8" s="58"/>
      <c r="C8" s="59">
        <f>'Customer Info'!B7</f>
        <v>0</v>
      </c>
      <c r="I8" s="60"/>
    </row>
    <row r="9" spans="1:30" ht="15" x14ac:dyDescent="0.25">
      <c r="A9" s="61" t="s">
        <v>53</v>
      </c>
      <c r="B9" s="58"/>
      <c r="C9" s="59">
        <f>'Customer Info'!B8</f>
        <v>0</v>
      </c>
    </row>
    <row r="10" spans="1:30" x14ac:dyDescent="0.25">
      <c r="A10" s="57" t="s">
        <v>121</v>
      </c>
      <c r="B10" s="62">
        <f>'Customer Info'!B9</f>
        <v>4</v>
      </c>
      <c r="C10" s="63" t="str">
        <f>LOOKUP(B10,S11:AD11,S12:AD12)</f>
        <v>April</v>
      </c>
      <c r="D10" s="64">
        <f>'Customer Info'!C9</f>
        <v>2025</v>
      </c>
    </row>
    <row r="11" spans="1:30" x14ac:dyDescent="0.25">
      <c r="A11" s="448"/>
      <c r="B11" s="448"/>
      <c r="C11" s="448"/>
      <c r="D11" s="448"/>
      <c r="E11" s="448"/>
      <c r="F11" s="448"/>
      <c r="G11" s="448"/>
      <c r="H11" s="448"/>
      <c r="I11" s="448"/>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5">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5">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5">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5">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5">
      <c r="A16" s="158"/>
      <c r="B16" s="158"/>
      <c r="C16" s="160"/>
      <c r="D16" s="160"/>
      <c r="E16" s="160"/>
      <c r="F16" s="160"/>
      <c r="G16" s="57"/>
      <c r="H16" s="158"/>
      <c r="I16" s="158"/>
      <c r="R16" t="s">
        <v>124</v>
      </c>
      <c r="S16" s="161">
        <f>'Rider Rates'!$C$29</f>
        <v>4.4387999999999997E-3</v>
      </c>
      <c r="T16" s="161">
        <f>'Rider Rates'!$C$29</f>
        <v>4.4387999999999997E-3</v>
      </c>
      <c r="U16" s="161">
        <f>'Rider Rates'!$C$29</f>
        <v>4.4387999999999997E-3</v>
      </c>
      <c r="V16" s="161">
        <f>'Rider Rates'!$C$29</f>
        <v>4.4387999999999997E-3</v>
      </c>
      <c r="W16" s="161">
        <f>'Rider Rates'!$C$29</f>
        <v>4.4387999999999997E-3</v>
      </c>
      <c r="X16" s="161">
        <f>'Rider Rates'!$B$29</f>
        <v>4.4387999999999997E-3</v>
      </c>
      <c r="Y16" s="161">
        <f>'Rider Rates'!$B$29</f>
        <v>4.4387999999999997E-3</v>
      </c>
      <c r="Z16" s="161">
        <f>'Rider Rates'!$B$29</f>
        <v>4.4387999999999997E-3</v>
      </c>
      <c r="AA16" s="161">
        <f>'Rider Rates'!$B$29</f>
        <v>4.4387999999999997E-3</v>
      </c>
      <c r="AB16" s="161">
        <f>'Rider Rates'!$C$29</f>
        <v>4.4387999999999997E-3</v>
      </c>
      <c r="AC16" s="161">
        <f>'Rider Rates'!$C$29</f>
        <v>4.4387999999999997E-3</v>
      </c>
      <c r="AD16" s="161">
        <f>'Rider Rates'!$C$29</f>
        <v>4.4387999999999997E-3</v>
      </c>
    </row>
    <row r="17" spans="1:221" x14ac:dyDescent="0.25">
      <c r="A17" s="162" t="s">
        <v>125</v>
      </c>
      <c r="B17" s="163"/>
      <c r="C17" s="163"/>
      <c r="D17" s="163"/>
      <c r="E17" s="163"/>
      <c r="F17" s="163"/>
      <c r="G17" s="449" t="s">
        <v>71</v>
      </c>
      <c r="H17" s="450"/>
      <c r="I17" s="450"/>
      <c r="J17" s="451"/>
      <c r="K17" s="163"/>
      <c r="L17" s="452" t="s">
        <v>72</v>
      </c>
      <c r="M17" s="452"/>
      <c r="N17" s="452"/>
      <c r="O17" s="452"/>
      <c r="R17" t="s">
        <v>126</v>
      </c>
      <c r="S17" s="161">
        <f>'Rider Rates'!$C$30</f>
        <v>2.4020999999999999E-3</v>
      </c>
      <c r="T17" s="161">
        <f>'Rider Rates'!$C$30</f>
        <v>2.4020999999999999E-3</v>
      </c>
      <c r="U17" s="161">
        <f>'Rider Rates'!$C$30</f>
        <v>2.4020999999999999E-3</v>
      </c>
      <c r="V17" s="161">
        <f>'Rider Rates'!$C$30</f>
        <v>2.4020999999999999E-3</v>
      </c>
      <c r="W17" s="161">
        <f>'Rider Rates'!$C$30</f>
        <v>2.4020999999999999E-3</v>
      </c>
      <c r="X17" s="161">
        <f>'Rider Rates'!$B$30</f>
        <v>4.2166E-3</v>
      </c>
      <c r="Y17" s="161">
        <f>'Rider Rates'!$B$30</f>
        <v>4.2166E-3</v>
      </c>
      <c r="Z17" s="161">
        <f>'Rider Rates'!$B$30</f>
        <v>4.2166E-3</v>
      </c>
      <c r="AA17" s="161">
        <f>'Rider Rates'!$B$30</f>
        <v>4.2166E-3</v>
      </c>
      <c r="AB17" s="161">
        <f>'Rider Rates'!$C$30</f>
        <v>2.4020999999999999E-3</v>
      </c>
      <c r="AC17" s="161">
        <f>'Rider Rates'!$C$30</f>
        <v>2.4020999999999999E-3</v>
      </c>
      <c r="AD17" s="161">
        <f>'Rider Rates'!$C$30</f>
        <v>2.4020999999999999E-3</v>
      </c>
    </row>
    <row r="18" spans="1:221" x14ac:dyDescent="0.25">
      <c r="G18" s="164" t="s">
        <v>73</v>
      </c>
      <c r="H18" s="164" t="s">
        <v>74</v>
      </c>
      <c r="I18" s="164" t="s">
        <v>75</v>
      </c>
      <c r="J18" s="118" t="s">
        <v>76</v>
      </c>
      <c r="L18" s="165" t="s">
        <v>73</v>
      </c>
      <c r="M18" s="165" t="s">
        <v>74</v>
      </c>
      <c r="N18" s="165" t="s">
        <v>75</v>
      </c>
      <c r="O18" s="165" t="s">
        <v>76</v>
      </c>
      <c r="P18" s="166" t="s">
        <v>77</v>
      </c>
      <c r="R18" t="s">
        <v>127</v>
      </c>
      <c r="S18" s="161">
        <f>'Rider Rates'!$C$31</f>
        <v>2.8092999999999998E-3</v>
      </c>
      <c r="T18" s="161">
        <f>'Rider Rates'!$C$31</f>
        <v>2.8092999999999998E-3</v>
      </c>
      <c r="U18" s="161">
        <f>'Rider Rates'!$C$31</f>
        <v>2.8092999999999998E-3</v>
      </c>
      <c r="V18" s="161">
        <f>'Rider Rates'!$C$31</f>
        <v>2.8092999999999998E-3</v>
      </c>
      <c r="W18" s="161">
        <f>'Rider Rates'!$C$31</f>
        <v>2.8092999999999998E-3</v>
      </c>
      <c r="X18" s="161">
        <f>'Rider Rates'!$B$31</f>
        <v>3.9453999999999999E-3</v>
      </c>
      <c r="Y18" s="161">
        <f>'Rider Rates'!$B$31</f>
        <v>3.9453999999999999E-3</v>
      </c>
      <c r="Z18" s="161">
        <f>'Rider Rates'!$B$31</f>
        <v>3.9453999999999999E-3</v>
      </c>
      <c r="AA18" s="161">
        <f>'Rider Rates'!$B$31</f>
        <v>3.9453999999999999E-3</v>
      </c>
      <c r="AB18" s="161">
        <f>'Rider Rates'!$C$31</f>
        <v>2.8092999999999998E-3</v>
      </c>
      <c r="AC18" s="161">
        <f>'Rider Rates'!$C$31</f>
        <v>2.8092999999999998E-3</v>
      </c>
      <c r="AD18" s="161">
        <f>'Rider Rates'!$C$31</f>
        <v>2.8092999999999998E-3</v>
      </c>
    </row>
    <row r="19" spans="1:221" x14ac:dyDescent="0.25">
      <c r="A19" t="s">
        <v>78</v>
      </c>
      <c r="G19" s="167"/>
      <c r="H19" s="167"/>
      <c r="I19" s="168">
        <v>10</v>
      </c>
      <c r="J19" s="168">
        <f>SUM(G19:I19)</f>
        <v>10</v>
      </c>
      <c r="L19" s="168"/>
      <c r="M19" s="168"/>
      <c r="N19" s="168">
        <f>I19</f>
        <v>10</v>
      </c>
      <c r="O19" s="168">
        <f>+SUM(L19:N19)</f>
        <v>10</v>
      </c>
      <c r="P19" s="92">
        <v>44531</v>
      </c>
      <c r="R19" s="44" t="s">
        <v>128</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5">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5">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5">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5">
      <c r="A25" s="76" t="s">
        <v>84</v>
      </c>
      <c r="B25" s="110"/>
      <c r="C25" s="110"/>
      <c r="D25" s="111">
        <f>IF($C$14&lt;0,0,IF($C$14&gt;833000,833000,$C$14))</f>
        <v>0</v>
      </c>
      <c r="E25" s="97" t="s">
        <v>19</v>
      </c>
      <c r="F25" s="84" t="s">
        <v>80</v>
      </c>
      <c r="G25" s="100"/>
      <c r="H25" s="100"/>
      <c r="I25" s="100">
        <f>'Rider Rates'!$B$4</f>
        <v>4.6278999999999999E-3</v>
      </c>
      <c r="J25" s="175">
        <f t="shared" ref="J25:J44" si="0">SUM(G25:I25)</f>
        <v>4.6278999999999999E-3</v>
      </c>
      <c r="K25" s="94" t="s">
        <v>85</v>
      </c>
      <c r="L25" s="89"/>
      <c r="M25" s="89"/>
      <c r="N25" s="89">
        <f t="shared" ref="N25:N30" si="1">ROUND(D25*I25,2)</f>
        <v>0</v>
      </c>
      <c r="O25" s="89">
        <f>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90</v>
      </c>
      <c r="B30" s="72"/>
      <c r="C30" s="72"/>
      <c r="D30" s="111">
        <f>IF($C$14&lt;0,0,$C$14)</f>
        <v>0</v>
      </c>
      <c r="E30" s="97" t="s">
        <v>19</v>
      </c>
      <c r="F30" s="84" t="s">
        <v>80</v>
      </c>
      <c r="G30" s="100"/>
      <c r="H30" s="100"/>
      <c r="I30" s="100">
        <f>'Rider Rates'!B15</f>
        <v>0</v>
      </c>
      <c r="J30" s="100">
        <f>SUM(G30:I30)</f>
        <v>0</v>
      </c>
      <c r="K30" s="94" t="s">
        <v>85</v>
      </c>
      <c r="L30" s="89"/>
      <c r="M30" s="89"/>
      <c r="N30" s="89">
        <f t="shared" si="1"/>
        <v>0</v>
      </c>
      <c r="O30" s="89">
        <f t="shared" ref="O30:O36" si="2">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130</v>
      </c>
      <c r="B32" s="72"/>
      <c r="C32" s="72"/>
      <c r="D32" s="111">
        <f>'Customer Info'!$B$22+'Customer Info'!$B$23-'Customer Info'!$B$24</f>
        <v>0</v>
      </c>
      <c r="E32" s="97" t="s">
        <v>19</v>
      </c>
      <c r="F32" s="84" t="s">
        <v>80</v>
      </c>
      <c r="G32" s="100">
        <f>'Rider Rates'!B21</f>
        <v>7.0209999999999995E-2</v>
      </c>
      <c r="H32" s="100"/>
      <c r="I32" s="100"/>
      <c r="J32" s="115">
        <f>SUM(G32:H32)</f>
        <v>7.0209999999999995E-2</v>
      </c>
      <c r="K32" s="94" t="s">
        <v>85</v>
      </c>
      <c r="L32" s="89">
        <f>ROUND(D32*G32,2)</f>
        <v>0</v>
      </c>
      <c r="M32" s="89"/>
      <c r="N32" s="89"/>
      <c r="O32" s="89">
        <f t="shared" si="2"/>
        <v>0</v>
      </c>
      <c r="P32" s="92">
        <f>'Rider Rates'!$D$29</f>
        <v>45444</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2" t="s">
        <v>94</v>
      </c>
      <c r="B33" s="72"/>
      <c r="C33" s="72"/>
      <c r="D33" s="111">
        <f>'Customer Info'!$B$22+'Customer Info'!$B$23-'Customer Info'!$B$24</f>
        <v>0</v>
      </c>
      <c r="E33" s="97" t="s">
        <v>19</v>
      </c>
      <c r="F33" s="84" t="s">
        <v>80</v>
      </c>
      <c r="G33" s="100">
        <f>'Rider Rates'!$B$28</f>
        <v>3.2000000000000002E-3</v>
      </c>
      <c r="H33" s="100"/>
      <c r="I33" s="100"/>
      <c r="J33" s="115">
        <f>SUM(G33:H33)</f>
        <v>3.2000000000000002E-3</v>
      </c>
      <c r="K33" s="94" t="s">
        <v>85</v>
      </c>
      <c r="L33" s="89">
        <f>ROUND(D33*G33,2)</f>
        <v>0</v>
      </c>
      <c r="M33" s="89"/>
      <c r="N33" s="89"/>
      <c r="O33" s="89">
        <f t="shared" si="2"/>
        <v>0</v>
      </c>
      <c r="P33" s="92">
        <f>'Rider Rates'!$D$29</f>
        <v>45444</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95</v>
      </c>
      <c r="B34" s="72"/>
      <c r="C34" s="72"/>
      <c r="D34" s="111">
        <f>'Customer Info'!$B$22+'Customer Info'!$B$23-'Customer Info'!$B$24</f>
        <v>0</v>
      </c>
      <c r="E34" s="97" t="s">
        <v>19</v>
      </c>
      <c r="F34" s="84" t="s">
        <v>80</v>
      </c>
      <c r="G34" s="100">
        <f>'Rider Rates'!B49</f>
        <v>-4.1073000000000004E-3</v>
      </c>
      <c r="H34" s="100"/>
      <c r="I34" s="100"/>
      <c r="J34" s="115">
        <f>SUM(G34:H34)</f>
        <v>-4.1073000000000004E-3</v>
      </c>
      <c r="K34" s="94" t="s">
        <v>85</v>
      </c>
      <c r="L34" s="89">
        <f>ROUND(D34*G34,2)</f>
        <v>0</v>
      </c>
      <c r="M34" s="89"/>
      <c r="N34" s="89"/>
      <c r="O34" s="89">
        <f>SUM(L34:N34)</f>
        <v>0</v>
      </c>
      <c r="P34" s="92">
        <f>'Rider Rates'!$D$49</f>
        <v>45747</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2" t="s">
        <v>96</v>
      </c>
      <c r="B35" s="72"/>
      <c r="C35" s="72"/>
      <c r="D35" s="111"/>
      <c r="E35" s="97" t="s">
        <v>55</v>
      </c>
      <c r="F35" s="84"/>
      <c r="G35" s="100"/>
      <c r="H35" s="100"/>
      <c r="I35" s="100">
        <f>'Rider Rates'!D52</f>
        <v>1.17</v>
      </c>
      <c r="J35" s="100">
        <f>SUM(G35:I35)</f>
        <v>1.17</v>
      </c>
      <c r="K35" s="94" t="s">
        <v>85</v>
      </c>
      <c r="L35" s="89"/>
      <c r="M35" s="89"/>
      <c r="N35" s="89">
        <f>J35</f>
        <v>1.17</v>
      </c>
      <c r="O35" s="89">
        <f>SUM(L35:N35)</f>
        <v>1.17</v>
      </c>
      <c r="P35" s="92">
        <f>'Rider Rates'!E52</f>
        <v>45658</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97</v>
      </c>
      <c r="B36" s="72"/>
      <c r="C36" s="72"/>
      <c r="D36" s="111">
        <f>IF($C$14&lt;0,0,$C$14)</f>
        <v>0</v>
      </c>
      <c r="E36" s="97" t="s">
        <v>19</v>
      </c>
      <c r="F36" s="84" t="s">
        <v>80</v>
      </c>
      <c r="G36" s="100"/>
      <c r="H36" s="100">
        <f>'Rider Rates'!$B$57</f>
        <v>3.5317099999999997E-2</v>
      </c>
      <c r="I36" s="100"/>
      <c r="J36" s="100">
        <f>SUM(G36:I36)</f>
        <v>3.5317099999999997E-2</v>
      </c>
      <c r="K36" s="94" t="s">
        <v>85</v>
      </c>
      <c r="L36" s="89"/>
      <c r="M36" s="89">
        <f>ROUND(D36*H36,2)</f>
        <v>0</v>
      </c>
      <c r="N36" s="116"/>
      <c r="O36" s="89">
        <f t="shared" si="2"/>
        <v>0</v>
      </c>
      <c r="P36" s="92">
        <f>'Rider Rates'!$D$57</f>
        <v>45747</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98</v>
      </c>
      <c r="B37" s="72"/>
      <c r="C37" s="72"/>
      <c r="D37" s="111">
        <f>IF($C$14&lt;0,0,$C$14)</f>
        <v>0</v>
      </c>
      <c r="E37" s="97" t="s">
        <v>19</v>
      </c>
      <c r="F37" s="84" t="s">
        <v>80</v>
      </c>
      <c r="G37" s="100"/>
      <c r="H37" s="100"/>
      <c r="I37" s="100">
        <f>'Rider Rates'!$B$68</f>
        <v>7.3870000000000001E-4</v>
      </c>
      <c r="J37" s="100">
        <f t="shared" ref="J37" si="3">SUM(G37:I37)</f>
        <v>7.3870000000000001E-4</v>
      </c>
      <c r="K37" s="94" t="s">
        <v>85</v>
      </c>
      <c r="L37" s="89"/>
      <c r="M37" s="89"/>
      <c r="N37" s="89">
        <f>ROUND($D$37*'Rider Rates'!$B$68,2)</f>
        <v>0</v>
      </c>
      <c r="O37" s="89">
        <f>SUM(L37:N37)</f>
        <v>0</v>
      </c>
      <c r="P37" s="92">
        <f>'Rider Rates'!$D$68</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100</v>
      </c>
      <c r="B39" s="72"/>
      <c r="C39" s="72"/>
      <c r="D39" s="113">
        <f>$N$21</f>
        <v>10</v>
      </c>
      <c r="E39" s="97" t="s">
        <v>92</v>
      </c>
      <c r="F39" s="84" t="s">
        <v>80</v>
      </c>
      <c r="G39" s="117"/>
      <c r="H39" s="118"/>
      <c r="I39" s="119">
        <f>'Rider Rates'!$B$87</f>
        <v>1.9512100000000001E-2</v>
      </c>
      <c r="J39" s="119">
        <f t="shared" si="0"/>
        <v>1.9512100000000001E-2</v>
      </c>
      <c r="K39" s="94"/>
      <c r="L39" s="89"/>
      <c r="M39" s="89"/>
      <c r="N39" s="89">
        <f>ROUND(D39*I39,2)</f>
        <v>0.2</v>
      </c>
      <c r="O39" s="89">
        <f>SUM(L39:N39)</f>
        <v>0.2</v>
      </c>
      <c r="P39" s="92">
        <f>'Rider Rates'!$D$87</f>
        <v>45747</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101</v>
      </c>
      <c r="B40" s="72"/>
      <c r="C40" s="72"/>
      <c r="D40" s="113">
        <f>$N$21</f>
        <v>10</v>
      </c>
      <c r="E40" s="97" t="s">
        <v>92</v>
      </c>
      <c r="F40" s="84" t="s">
        <v>80</v>
      </c>
      <c r="G40" s="120"/>
      <c r="H40" s="85"/>
      <c r="I40" s="119">
        <f>'Rider Rates'!$B$89</f>
        <v>6.6985699999999995E-2</v>
      </c>
      <c r="J40" s="119">
        <f t="shared" si="0"/>
        <v>6.6985699999999995E-2</v>
      </c>
      <c r="K40" s="94"/>
      <c r="L40" s="89"/>
      <c r="M40" s="89"/>
      <c r="N40" s="89">
        <f>ROUND(D40*I40,2)</f>
        <v>0.67</v>
      </c>
      <c r="O40" s="89">
        <f>SUM(L40:N40)</f>
        <v>0.67</v>
      </c>
      <c r="P40" s="92">
        <f>'Rider Rates'!$D$89</f>
        <v>45167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102</v>
      </c>
      <c r="B41" s="72"/>
      <c r="C41" s="72"/>
      <c r="D41" s="113"/>
      <c r="E41" s="97" t="s">
        <v>55</v>
      </c>
      <c r="F41" s="84"/>
      <c r="G41" s="120"/>
      <c r="H41" s="85"/>
      <c r="I41" s="121">
        <f>'Rider Rates'!$B$92</f>
        <v>2.2200000000000002</v>
      </c>
      <c r="J41" s="121">
        <f t="shared" si="0"/>
        <v>2.2200000000000002</v>
      </c>
      <c r="K41" s="94"/>
      <c r="L41" s="89"/>
      <c r="M41" s="89"/>
      <c r="N41" s="89">
        <f>I41</f>
        <v>2.2200000000000002</v>
      </c>
      <c r="O41" s="89">
        <f>SUM(L41:N41)</f>
        <v>2.2200000000000002</v>
      </c>
      <c r="P41" s="92">
        <f>'Rider Rates'!$D$92</f>
        <v>45747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104</v>
      </c>
      <c r="B43" s="72"/>
      <c r="C43" s="72"/>
      <c r="D43" s="113">
        <f>$N$21</f>
        <v>10</v>
      </c>
      <c r="E43" s="97" t="s">
        <v>92</v>
      </c>
      <c r="F43" s="84" t="s">
        <v>80</v>
      </c>
      <c r="G43" s="120"/>
      <c r="H43" s="85"/>
      <c r="I43" s="119">
        <f>'Rider Rates'!$B$107</f>
        <v>0.24140039999999999</v>
      </c>
      <c r="J43" s="119">
        <f t="shared" si="0"/>
        <v>0.24140039999999999</v>
      </c>
      <c r="K43" s="94"/>
      <c r="L43" s="89"/>
      <c r="M43" s="89"/>
      <c r="N43" s="89">
        <f>ROUND(D43*I43,2)</f>
        <v>2.41</v>
      </c>
      <c r="O43" s="89">
        <f t="shared" ref="O43:O47" si="4">SUM(L43:N43)</f>
        <v>2.41</v>
      </c>
      <c r="P43" s="92">
        <f>'Rider Rates'!$D$107</f>
        <v>45716</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105</v>
      </c>
      <c r="B44" s="72"/>
      <c r="C44" s="72"/>
      <c r="D44" s="113"/>
      <c r="E44" s="97" t="s">
        <v>55</v>
      </c>
      <c r="F44" s="84"/>
      <c r="G44" s="120"/>
      <c r="H44" s="85"/>
      <c r="I44" s="123">
        <f>'Rider Rates'!B122</f>
        <v>0.97</v>
      </c>
      <c r="J44" s="121">
        <f t="shared" si="0"/>
        <v>0.97</v>
      </c>
      <c r="K44" s="94"/>
      <c r="L44" s="89"/>
      <c r="M44" s="89"/>
      <c r="N44" s="125">
        <f>I44</f>
        <v>0.97</v>
      </c>
      <c r="O44" s="89">
        <f t="shared" si="4"/>
        <v>0.97</v>
      </c>
      <c r="P44" s="92">
        <f>'Rider Rates'!D122</f>
        <v>45593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2" t="s">
        <v>108</v>
      </c>
      <c r="B47" s="72"/>
      <c r="C47" s="72"/>
      <c r="D47" s="111"/>
      <c r="E47" s="97" t="s">
        <v>55</v>
      </c>
      <c r="F47" s="84" t="s">
        <v>80</v>
      </c>
      <c r="G47" s="127"/>
      <c r="H47" s="127"/>
      <c r="I47" s="127">
        <f>'Rider Rates'!$B$126</f>
        <v>0.1</v>
      </c>
      <c r="J47" s="127">
        <f>SUM(G47:I47)</f>
        <v>0.1</v>
      </c>
      <c r="K47" s="94"/>
      <c r="L47" s="128"/>
      <c r="M47" s="128"/>
      <c r="N47" s="128">
        <f>J47</f>
        <v>0.1</v>
      </c>
      <c r="O47" s="128">
        <f t="shared" si="4"/>
        <v>0.1</v>
      </c>
      <c r="P47" s="129">
        <f>'Rider Rates'!$E$126</f>
        <v>45658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5">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5">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5">
      <c r="A51" s="130" t="s">
        <v>112</v>
      </c>
      <c r="B51" s="69"/>
      <c r="C51" s="69"/>
      <c r="D51" s="131"/>
      <c r="E51" s="132"/>
      <c r="F51" s="133"/>
      <c r="G51" s="133"/>
      <c r="H51" s="133"/>
      <c r="I51" s="133"/>
      <c r="J51" s="133"/>
      <c r="K51" s="134"/>
      <c r="L51" s="105">
        <f>SUM(L25:L50)</f>
        <v>0</v>
      </c>
      <c r="M51" s="105">
        <f>SUM(M25:M50)</f>
        <v>0</v>
      </c>
      <c r="N51" s="105">
        <f>SUM(N25:N50)</f>
        <v>7.7399999999999993</v>
      </c>
      <c r="O51" s="105">
        <f>SUM(O25:O50)</f>
        <v>7.7399999999999993</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5">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5">
      <c r="A53" s="106"/>
      <c r="B53" s="106"/>
      <c r="C53" s="106"/>
      <c r="D53" s="106"/>
      <c r="E53" s="106"/>
      <c r="F53" s="106"/>
      <c r="G53" s="106"/>
      <c r="H53" s="106"/>
      <c r="I53" s="106"/>
      <c r="J53" s="106"/>
      <c r="K53" s="106"/>
      <c r="L53" s="139">
        <f>L21+L51</f>
        <v>0</v>
      </c>
      <c r="M53" s="139">
        <f>M21+M51</f>
        <v>0</v>
      </c>
      <c r="N53" s="139">
        <f>N21+N51</f>
        <v>17.739999999999998</v>
      </c>
      <c r="O53" s="140">
        <f>O21+O51</f>
        <v>17.739999999999998</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5">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5">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5">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5">
      <c r="A57" s="69" t="s">
        <v>115</v>
      </c>
      <c r="B57" s="72"/>
      <c r="C57" s="72"/>
      <c r="D57" s="72"/>
      <c r="E57" s="72"/>
      <c r="F57" s="72"/>
      <c r="G57" s="72"/>
      <c r="H57" s="72"/>
      <c r="I57" s="72"/>
      <c r="J57" s="72"/>
      <c r="K57" s="72"/>
      <c r="L57" s="72"/>
      <c r="M57" s="72"/>
      <c r="N57" s="72"/>
      <c r="O57" s="141">
        <f>IF($C$14&lt;0,O53,IF(O53&gt;O55,O53,I52))</f>
        <v>17.739999999999998</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5">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5">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5">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5">
      <c r="A61" s="72"/>
    </row>
    <row r="62" spans="1:236" x14ac:dyDescent="0.25">
      <c r="A62" s="72"/>
    </row>
    <row r="63" spans="1:236" x14ac:dyDescent="0.25">
      <c r="A63" s="72"/>
    </row>
    <row r="64" spans="1:236" x14ac:dyDescent="0.25">
      <c r="A64" s="72"/>
    </row>
    <row r="65" spans="1:1" x14ac:dyDescent="0.25">
      <c r="A65" s="72"/>
    </row>
    <row r="66" spans="1:1" x14ac:dyDescent="0.25">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topLeftCell="A33" zoomScale="80" zoomScaleNormal="80" workbookViewId="0">
      <selection activeCell="A36" sqref="A36:XFD36"/>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7" t="s">
        <v>50</v>
      </c>
      <c r="B1" s="437"/>
      <c r="C1" s="437"/>
      <c r="D1" s="437"/>
      <c r="E1" s="437"/>
      <c r="F1" s="437"/>
      <c r="G1" s="437"/>
      <c r="H1" s="437"/>
      <c r="I1" s="437"/>
      <c r="J1" s="437"/>
      <c r="K1" s="437"/>
      <c r="L1" s="437"/>
      <c r="M1" s="437"/>
      <c r="N1" s="437"/>
      <c r="O1" s="437"/>
      <c r="P1" s="437"/>
      <c r="Q1" s="52"/>
    </row>
    <row r="2" spans="1:59" ht="21" x14ac:dyDescent="0.4">
      <c r="A2" s="437" t="s">
        <v>138</v>
      </c>
      <c r="B2" s="437"/>
      <c r="C2" s="437"/>
      <c r="D2" s="437"/>
      <c r="E2" s="437"/>
      <c r="F2" s="437"/>
      <c r="G2" s="437"/>
      <c r="H2" s="437"/>
      <c r="I2" s="437"/>
      <c r="J2" s="437"/>
      <c r="K2" s="437"/>
      <c r="L2" s="437"/>
      <c r="M2" s="437"/>
      <c r="N2" s="437"/>
      <c r="O2" s="437"/>
      <c r="P2" s="437"/>
    </row>
    <row r="3" spans="1:59" ht="17.399999999999999" x14ac:dyDescent="0.3">
      <c r="A3" s="454" t="s">
        <v>51</v>
      </c>
      <c r="B3" s="454"/>
      <c r="C3" s="454"/>
      <c r="D3" s="454"/>
      <c r="E3" s="454"/>
      <c r="F3" s="454"/>
      <c r="G3" s="454"/>
      <c r="H3" s="454"/>
      <c r="I3" s="454"/>
      <c r="J3" s="454"/>
      <c r="K3" s="454"/>
      <c r="L3" s="454"/>
      <c r="M3" s="454"/>
      <c r="N3" s="454"/>
      <c r="O3" s="454"/>
      <c r="P3" s="454"/>
      <c r="Q3" s="53"/>
    </row>
    <row r="4" spans="1:59" ht="15.6" x14ac:dyDescent="0.3">
      <c r="A4" s="439" t="str">
        <f>'Customer Info'!$B$12</f>
        <v>Breakdown of Charges Based on Entered Information</v>
      </c>
      <c r="B4" s="439"/>
      <c r="C4" s="439"/>
      <c r="D4" s="439"/>
      <c r="E4" s="439"/>
      <c r="F4" s="439"/>
      <c r="G4" s="439"/>
      <c r="H4" s="439"/>
      <c r="I4" s="439"/>
      <c r="J4" s="439"/>
      <c r="K4" s="439"/>
      <c r="L4" s="439"/>
      <c r="M4" s="439"/>
      <c r="N4" s="439"/>
      <c r="O4" s="439"/>
      <c r="P4" s="439"/>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45744</v>
      </c>
      <c r="B6" s="440" t="s">
        <v>139</v>
      </c>
      <c r="C6" s="440"/>
      <c r="D6" s="440"/>
      <c r="E6" s="440"/>
      <c r="F6" s="440"/>
      <c r="G6" s="440"/>
      <c r="H6" s="440"/>
      <c r="I6" s="440"/>
      <c r="J6" s="440"/>
      <c r="K6" s="440"/>
      <c r="L6" s="440"/>
      <c r="M6" s="440"/>
      <c r="N6" s="440"/>
      <c r="O6" s="440"/>
    </row>
    <row r="7" spans="1:59" x14ac:dyDescent="0.25">
      <c r="A7" s="441" t="s">
        <v>2</v>
      </c>
      <c r="B7" s="441"/>
      <c r="C7" s="441"/>
      <c r="D7" s="441"/>
      <c r="E7" s="441"/>
      <c r="F7" s="441"/>
      <c r="G7" s="441"/>
      <c r="H7" s="441"/>
      <c r="I7" s="441"/>
      <c r="J7" s="441"/>
      <c r="K7" s="441"/>
    </row>
    <row r="9" spans="1:59" ht="15" x14ac:dyDescent="0.25">
      <c r="A9" s="57" t="s">
        <v>5</v>
      </c>
      <c r="B9" s="58"/>
      <c r="C9" s="59">
        <f>'Customer Info'!B7</f>
        <v>0</v>
      </c>
      <c r="I9" s="60"/>
    </row>
    <row r="10" spans="1:59" ht="15" x14ac:dyDescent="0.25">
      <c r="A10" s="61" t="s">
        <v>53</v>
      </c>
      <c r="B10" s="58"/>
      <c r="C10" s="59">
        <f>'Customer Info'!B8</f>
        <v>0</v>
      </c>
    </row>
    <row r="11" spans="1:59" x14ac:dyDescent="0.25">
      <c r="A11" s="57" t="s">
        <v>54</v>
      </c>
      <c r="B11" s="62">
        <f>'Customer Info'!B9</f>
        <v>4</v>
      </c>
      <c r="C11" s="63" t="str">
        <f>LOOKUP($B$11,$S$11:$AD$11,S12:AD12)</f>
        <v>April</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5">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5">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t="s">
        <v>142</v>
      </c>
      <c r="S15" s="72">
        <f>'Rider Rates'!$C$21</f>
        <v>7.0209999999999995E-2</v>
      </c>
      <c r="T15" s="72">
        <f>'Rider Rates'!$C$21</f>
        <v>7.0209999999999995E-2</v>
      </c>
      <c r="U15" s="72">
        <f>'Rider Rates'!$C$21</f>
        <v>7.0209999999999995E-2</v>
      </c>
      <c r="V15" s="72">
        <f>'Rider Rates'!$C$21</f>
        <v>7.0209999999999995E-2</v>
      </c>
      <c r="W15" s="72">
        <f>'Rider Rates'!$C$21</f>
        <v>7.0209999999999995E-2</v>
      </c>
      <c r="X15" s="72">
        <f>'Rider Rates'!$B$21</f>
        <v>7.0209999999999995E-2</v>
      </c>
      <c r="Y15" s="72">
        <f>'Rider Rates'!$B$21</f>
        <v>7.0209999999999995E-2</v>
      </c>
      <c r="Z15" s="72">
        <f>'Rider Rates'!$B$21</f>
        <v>7.0209999999999995E-2</v>
      </c>
      <c r="AA15" s="72">
        <f>'Rider Rates'!$B$21</f>
        <v>7.0209999999999995E-2</v>
      </c>
      <c r="AB15" s="72">
        <f>'Rider Rates'!$C$21</f>
        <v>7.0209999999999995E-2</v>
      </c>
      <c r="AC15" s="72">
        <f>'Rider Rates'!$C$21</f>
        <v>7.0209999999999995E-2</v>
      </c>
      <c r="AD15" s="72">
        <f>'Rider Rates'!$C$21</f>
        <v>7.0209999999999995E-2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70</v>
      </c>
      <c r="B23" s="72"/>
      <c r="C23" s="72"/>
      <c r="D23" s="72"/>
      <c r="E23" s="72"/>
      <c r="F23" s="72"/>
      <c r="G23" s="442" t="s">
        <v>71</v>
      </c>
      <c r="H23" s="443"/>
      <c r="I23" s="443"/>
      <c r="J23" s="444"/>
      <c r="K23" s="83"/>
      <c r="L23" s="445" t="s">
        <v>72</v>
      </c>
      <c r="M23" s="446"/>
      <c r="N23" s="446"/>
      <c r="O23" s="44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3"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si="2"/>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93</v>
      </c>
      <c r="B38" s="72"/>
      <c r="C38" s="72"/>
      <c r="D38" s="111">
        <f>'Customer Info'!$B$22+'Customer Info'!$B$23</f>
        <v>0</v>
      </c>
      <c r="E38" s="97" t="s">
        <v>19</v>
      </c>
      <c r="F38" s="84" t="s">
        <v>80</v>
      </c>
      <c r="G38" s="100">
        <f>'Rider Rates'!B21</f>
        <v>7.0209999999999995E-2</v>
      </c>
      <c r="H38" s="100"/>
      <c r="I38" s="100"/>
      <c r="J38" s="115">
        <f>SUM(G38:H38)</f>
        <v>7.0209999999999995E-2</v>
      </c>
      <c r="K38" s="94" t="s">
        <v>85</v>
      </c>
      <c r="L38" s="89">
        <f>ROUND(D38*G38,2)</f>
        <v>0</v>
      </c>
      <c r="M38" s="89"/>
      <c r="N38" s="89"/>
      <c r="O38" s="89">
        <f t="shared" si="2"/>
        <v>0</v>
      </c>
      <c r="P38" s="92">
        <f>'Rider Rates'!$D$21</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145</v>
      </c>
      <c r="B39" s="72"/>
      <c r="C39" s="72"/>
      <c r="D39" s="111">
        <f>D18</f>
        <v>0</v>
      </c>
      <c r="E39" s="97" t="s">
        <v>19</v>
      </c>
      <c r="F39" s="84" t="s">
        <v>80</v>
      </c>
      <c r="G39" s="100">
        <f>'Rider Rates'!B34</f>
        <v>2.67383E-2</v>
      </c>
      <c r="H39" s="100"/>
      <c r="I39" s="100"/>
      <c r="J39" s="115">
        <f>SUM(G39:H39)</f>
        <v>2.67383E-2</v>
      </c>
      <c r="K39" s="94" t="s">
        <v>85</v>
      </c>
      <c r="L39" s="90">
        <f>ROUND($D$39*$G$39,2)</f>
        <v>0</v>
      </c>
      <c r="M39" s="89"/>
      <c r="N39" s="89"/>
      <c r="O39" s="89">
        <f>SUM(L39:N39)</f>
        <v>0</v>
      </c>
      <c r="P39" s="92">
        <f>'Rider Rates'!D34</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95</v>
      </c>
      <c r="B41" s="72"/>
      <c r="C41" s="72"/>
      <c r="D41" s="111">
        <f>'Customer Info'!$B$22+'Customer Info'!$B$23</f>
        <v>0</v>
      </c>
      <c r="E41" s="97" t="s">
        <v>19</v>
      </c>
      <c r="F41" s="84" t="s">
        <v>80</v>
      </c>
      <c r="G41" s="100">
        <f>'Rider Rates'!$B$49</f>
        <v>-4.1073000000000004E-3</v>
      </c>
      <c r="H41" s="100"/>
      <c r="I41" s="100"/>
      <c r="J41" s="115">
        <f>SUM(G41:H41)</f>
        <v>-4.1073000000000004E-3</v>
      </c>
      <c r="K41" s="94" t="s">
        <v>85</v>
      </c>
      <c r="L41" s="89">
        <f>ROUND(D41*G41,2)</f>
        <v>0</v>
      </c>
      <c r="M41" s="89"/>
      <c r="N41" s="89"/>
      <c r="O41" s="89">
        <f t="shared" si="2"/>
        <v>0</v>
      </c>
      <c r="P41" s="92">
        <f>'Rider Rates'!$D$49</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2" t="s">
        <v>96</v>
      </c>
      <c r="B42" s="72"/>
      <c r="C42" s="72"/>
      <c r="D42" s="111"/>
      <c r="E42" s="97" t="s">
        <v>55</v>
      </c>
      <c r="F42" s="84"/>
      <c r="G42" s="100"/>
      <c r="H42" s="100"/>
      <c r="I42" s="100">
        <f>'Rider Rates'!D52</f>
        <v>1.17</v>
      </c>
      <c r="J42" s="115">
        <f t="shared" ref="J42:J48" si="3">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97</v>
      </c>
      <c r="B43" s="72"/>
      <c r="C43" s="72"/>
      <c r="D43" s="111">
        <f>IF($D$17&lt;0,0,$D$17)</f>
        <v>0</v>
      </c>
      <c r="E43" s="97" t="s">
        <v>19</v>
      </c>
      <c r="F43" s="84" t="s">
        <v>80</v>
      </c>
      <c r="G43" s="100"/>
      <c r="H43" s="100">
        <f>'Rider Rates'!$B$57</f>
        <v>3.5317099999999997E-2</v>
      </c>
      <c r="I43" s="100"/>
      <c r="J43" s="100">
        <f t="shared" si="3"/>
        <v>3.5317099999999997E-2</v>
      </c>
      <c r="K43" s="94" t="s">
        <v>85</v>
      </c>
      <c r="L43" s="89"/>
      <c r="M43" s="89">
        <f>ROUND(D43*H43,2)</f>
        <v>0</v>
      </c>
      <c r="N43" s="116"/>
      <c r="O43" s="89">
        <f t="shared" si="2"/>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98</v>
      </c>
      <c r="B44" s="72"/>
      <c r="C44" s="72"/>
      <c r="D44" s="111">
        <f>IF($D$17&lt;0,0,$D$17)</f>
        <v>0</v>
      </c>
      <c r="E44" s="97" t="s">
        <v>19</v>
      </c>
      <c r="F44" s="84" t="s">
        <v>80</v>
      </c>
      <c r="G44" s="100"/>
      <c r="H44" s="100"/>
      <c r="I44" s="100">
        <f>'Rider Rates'!$B$68</f>
        <v>7.3870000000000001E-4</v>
      </c>
      <c r="J44" s="100">
        <f t="shared" ref="J44" si="4">SUM(G44:I44)</f>
        <v>7.3870000000000001E-4</v>
      </c>
      <c r="K44" s="94" t="s">
        <v>85</v>
      </c>
      <c r="L44" s="89"/>
      <c r="M44" s="89"/>
      <c r="N44" s="89">
        <f>ROUND($D$44*'Rider Rates'!$B$68,2)</f>
        <v>0</v>
      </c>
      <c r="O44" s="91">
        <f t="shared" ref="O44" si="5">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100</v>
      </c>
      <c r="B46" s="72"/>
      <c r="C46" s="72"/>
      <c r="D46" s="113">
        <f>$N$27</f>
        <v>10</v>
      </c>
      <c r="E46" s="97" t="s">
        <v>92</v>
      </c>
      <c r="F46" s="84" t="s">
        <v>80</v>
      </c>
      <c r="G46" s="117"/>
      <c r="H46" s="118"/>
      <c r="I46" s="119">
        <f>'Rider Rates'!$B$87</f>
        <v>1.9512100000000001E-2</v>
      </c>
      <c r="J46" s="119">
        <f t="shared" si="3"/>
        <v>1.9512100000000001E-2</v>
      </c>
      <c r="K46" s="94"/>
      <c r="L46" s="89"/>
      <c r="M46" s="89"/>
      <c r="N46" s="89">
        <f>ROUND(D46*I46,2)</f>
        <v>0.2</v>
      </c>
      <c r="O46" s="89">
        <f t="shared" si="2"/>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101</v>
      </c>
      <c r="B47" s="72"/>
      <c r="C47" s="72"/>
      <c r="D47" s="113">
        <f>$N$27</f>
        <v>10</v>
      </c>
      <c r="E47" s="97" t="s">
        <v>92</v>
      </c>
      <c r="F47" s="84" t="s">
        <v>80</v>
      </c>
      <c r="G47" s="120"/>
      <c r="H47" s="85"/>
      <c r="I47" s="119">
        <f>'Rider Rates'!$B$89</f>
        <v>6.6985699999999995E-2</v>
      </c>
      <c r="J47" s="119">
        <f t="shared" si="3"/>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102</v>
      </c>
      <c r="B48" s="72"/>
      <c r="C48" s="72"/>
      <c r="D48" s="113"/>
      <c r="E48" s="97" t="s">
        <v>55</v>
      </c>
      <c r="F48" s="84"/>
      <c r="G48" s="120"/>
      <c r="H48" s="85"/>
      <c r="I48" s="121">
        <f>'Rider Rates'!$B$92</f>
        <v>2.2200000000000002</v>
      </c>
      <c r="J48" s="121">
        <f t="shared" si="3"/>
        <v>2.2200000000000002</v>
      </c>
      <c r="K48" s="94"/>
      <c r="L48" s="89"/>
      <c r="M48" s="89"/>
      <c r="N48" s="89">
        <f>I48</f>
        <v>2.2200000000000002</v>
      </c>
      <c r="O48" s="91">
        <f>SUM(L48:N48)</f>
        <v>2.2200000000000002</v>
      </c>
      <c r="P48" s="92">
        <f>'Rider Rates'!$D$92</f>
        <v>45747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104</v>
      </c>
      <c r="B50" s="72"/>
      <c r="C50" s="72"/>
      <c r="D50" s="113">
        <f>$N$27</f>
        <v>10</v>
      </c>
      <c r="E50" s="97" t="s">
        <v>92</v>
      </c>
      <c r="F50" s="84" t="s">
        <v>80</v>
      </c>
      <c r="G50" s="120"/>
      <c r="H50" s="85"/>
      <c r="I50" s="119">
        <f>'Rider Rates'!$B$107</f>
        <v>0.24140039999999999</v>
      </c>
      <c r="J50" s="122">
        <f>SUM(G50:I50)</f>
        <v>0.24140039999999999</v>
      </c>
      <c r="K50" s="94"/>
      <c r="L50" s="89"/>
      <c r="M50" s="89"/>
      <c r="N50" s="89">
        <f>ROUND(D50*I50,2)</f>
        <v>2.41</v>
      </c>
      <c r="O50" s="89">
        <f t="shared" si="2"/>
        <v>2.41</v>
      </c>
      <c r="P50" s="92">
        <f>'Rider Rates'!$D$107</f>
        <v>45716</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130" t="s">
        <v>112</v>
      </c>
      <c r="B58" s="69"/>
      <c r="C58" s="69"/>
      <c r="D58" s="131"/>
      <c r="E58" s="132"/>
      <c r="F58" s="133"/>
      <c r="G58" s="133"/>
      <c r="H58" s="133"/>
      <c r="I58" s="133"/>
      <c r="J58" s="133"/>
      <c r="K58" s="134"/>
      <c r="L58" s="105">
        <f>SUM(L31:L57)</f>
        <v>0</v>
      </c>
      <c r="M58" s="105">
        <f>SUM(M31:M57)</f>
        <v>0</v>
      </c>
      <c r="N58" s="105">
        <f>SUM(N31:N57)</f>
        <v>7.7399999999999993</v>
      </c>
      <c r="O58" s="105">
        <f>SUM(O31:O57)</f>
        <v>7.7399999999999993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138" t="s">
        <v>113</v>
      </c>
      <c r="B60" s="106"/>
      <c r="C60" s="106"/>
      <c r="D60" s="106"/>
      <c r="E60" s="106"/>
      <c r="F60" s="106"/>
      <c r="G60" s="106"/>
      <c r="H60" s="106"/>
      <c r="I60" s="106"/>
      <c r="J60" s="106"/>
      <c r="K60" s="106"/>
      <c r="L60" s="139">
        <f>L27+L58</f>
        <v>0</v>
      </c>
      <c r="M60" s="139">
        <f>M27+M58</f>
        <v>0</v>
      </c>
      <c r="N60" s="139">
        <f>N27+N58</f>
        <v>17.739999999999998</v>
      </c>
      <c r="O60" s="140">
        <f>O27+O58</f>
        <v>17.739999999999998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5">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5">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5">
      <c r="A65" s="69" t="s">
        <v>115</v>
      </c>
      <c r="B65" s="72"/>
      <c r="C65" s="72"/>
      <c r="D65" s="72"/>
      <c r="E65" s="72"/>
      <c r="F65" s="72"/>
      <c r="G65" s="72"/>
      <c r="H65" s="72"/>
      <c r="I65" s="72"/>
      <c r="J65" s="72"/>
      <c r="K65" s="72"/>
      <c r="L65" s="72"/>
      <c r="M65" s="72"/>
      <c r="N65" s="72"/>
      <c r="O65" s="141">
        <f>IF($D$17&lt;0,O60,IF(O60&gt;O63,O60,O63))</f>
        <v>17.739999999999998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5">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5">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5">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5">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5">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5">
      <c r="A71" s="72"/>
      <c r="D71" s="4"/>
      <c r="E71" s="152"/>
      <c r="F71" s="84"/>
      <c r="Q71" s="151"/>
    </row>
    <row r="72" spans="1:236" x14ac:dyDescent="0.25">
      <c r="A72" s="153"/>
      <c r="D72" s="4"/>
      <c r="E72" s="152"/>
      <c r="F72" s="1"/>
      <c r="Q72" s="154"/>
    </row>
    <row r="73" spans="1:236" x14ac:dyDescent="0.25">
      <c r="A73" s="153"/>
      <c r="D73" s="4"/>
      <c r="E73" s="152"/>
      <c r="F73" s="1"/>
      <c r="Q73" s="154"/>
    </row>
    <row r="74" spans="1:236" x14ac:dyDescent="0.25">
      <c r="A74" s="155"/>
      <c r="B74" s="144"/>
      <c r="C74" s="144"/>
      <c r="D74" s="144"/>
      <c r="E74" s="144"/>
      <c r="F74" s="144"/>
    </row>
    <row r="75" spans="1:236" x14ac:dyDescent="0.25">
      <c r="B75" s="144"/>
      <c r="C75" s="144"/>
      <c r="D75" s="144"/>
      <c r="E75" s="144"/>
      <c r="F75" s="144"/>
      <c r="P75" s="144"/>
      <c r="Q75" s="144"/>
    </row>
    <row r="76" spans="1:236" x14ac:dyDescent="0.25">
      <c r="B76" s="144"/>
      <c r="C76" s="144"/>
      <c r="D76" s="144"/>
      <c r="E76" s="144"/>
      <c r="F76" s="144"/>
      <c r="P76" s="59"/>
      <c r="Q76" s="59"/>
    </row>
    <row r="79" spans="1:236" x14ac:dyDescent="0.25">
      <c r="A79" s="436"/>
    </row>
    <row r="80" spans="1:23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row r="88" spans="1:1" x14ac:dyDescent="0.25">
      <c r="A88" s="436"/>
    </row>
    <row r="89" spans="1:1" x14ac:dyDescent="0.25">
      <c r="A89" s="436"/>
    </row>
    <row r="90" spans="1:1" x14ac:dyDescent="0.25">
      <c r="A90" s="436"/>
    </row>
    <row r="91" spans="1:1" x14ac:dyDescent="0.25">
      <c r="A91" s="436"/>
    </row>
    <row r="92" spans="1:1" x14ac:dyDescent="0.25">
      <c r="A92" s="436"/>
    </row>
    <row r="93" spans="1:1" x14ac:dyDescent="0.25">
      <c r="A93" s="436"/>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388620</xdr:colOff>
                    <xdr:row>86</xdr:row>
                    <xdr:rowOff>38100</xdr:rowOff>
                  </from>
                  <to>
                    <xdr:col>30</xdr:col>
                    <xdr:colOff>160020</xdr:colOff>
                    <xdr:row>87</xdr:row>
                    <xdr:rowOff>83820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topLeftCell="A27" zoomScale="80" zoomScaleNormal="80" workbookViewId="0">
      <selection activeCell="A37" sqref="A37:XFD37"/>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7" t="s">
        <v>50</v>
      </c>
      <c r="B1" s="437"/>
      <c r="C1" s="437"/>
      <c r="D1" s="437"/>
      <c r="E1" s="437"/>
      <c r="F1" s="437"/>
      <c r="G1" s="437"/>
      <c r="H1" s="437"/>
      <c r="I1" s="437"/>
      <c r="J1" s="437"/>
      <c r="K1" s="437"/>
      <c r="L1" s="437"/>
      <c r="M1" s="437"/>
      <c r="N1" s="437"/>
      <c r="O1" s="437"/>
      <c r="P1" s="437"/>
      <c r="Q1" s="52"/>
    </row>
    <row r="2" spans="1:59" ht="21" x14ac:dyDescent="0.4">
      <c r="A2" s="437" t="s">
        <v>138</v>
      </c>
      <c r="B2" s="437"/>
      <c r="C2" s="437"/>
      <c r="D2" s="437"/>
      <c r="E2" s="437"/>
      <c r="F2" s="437"/>
      <c r="G2" s="437"/>
      <c r="H2" s="437"/>
      <c r="I2" s="437"/>
      <c r="J2" s="437"/>
      <c r="K2" s="437"/>
      <c r="L2" s="437"/>
      <c r="M2" s="437"/>
      <c r="N2" s="437"/>
      <c r="O2" s="437"/>
      <c r="P2" s="437"/>
    </row>
    <row r="3" spans="1:59" ht="17.399999999999999" x14ac:dyDescent="0.3">
      <c r="A3" s="454" t="s">
        <v>147</v>
      </c>
      <c r="B3" s="454"/>
      <c r="C3" s="454"/>
      <c r="D3" s="454"/>
      <c r="E3" s="454"/>
      <c r="F3" s="454"/>
      <c r="G3" s="454"/>
      <c r="H3" s="454"/>
      <c r="I3" s="454"/>
      <c r="J3" s="454"/>
      <c r="K3" s="454"/>
      <c r="L3" s="454"/>
      <c r="M3" s="454"/>
      <c r="N3" s="454"/>
      <c r="O3" s="454"/>
      <c r="P3" s="454"/>
      <c r="Q3" s="53"/>
    </row>
    <row r="4" spans="1:59" ht="15.6" x14ac:dyDescent="0.3">
      <c r="A4" s="439" t="str">
        <f>'Customer Info'!$B$12</f>
        <v>Breakdown of Charges Based on Entered Information</v>
      </c>
      <c r="B4" s="439"/>
      <c r="C4" s="439"/>
      <c r="D4" s="439"/>
      <c r="E4" s="439"/>
      <c r="F4" s="439"/>
      <c r="G4" s="439"/>
      <c r="H4" s="439"/>
      <c r="I4" s="439"/>
      <c r="J4" s="439"/>
      <c r="K4" s="439"/>
      <c r="L4" s="439"/>
      <c r="M4" s="439"/>
      <c r="N4" s="439"/>
      <c r="O4" s="439"/>
      <c r="P4" s="439"/>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45744</v>
      </c>
      <c r="B6" s="440" t="s">
        <v>148</v>
      </c>
      <c r="C6" s="440"/>
      <c r="D6" s="440"/>
      <c r="E6" s="440"/>
      <c r="F6" s="440"/>
      <c r="G6" s="440"/>
      <c r="H6" s="440"/>
      <c r="I6" s="440"/>
      <c r="J6" s="440"/>
      <c r="K6" s="440"/>
      <c r="L6" s="440"/>
      <c r="M6" s="440"/>
      <c r="N6" s="440"/>
      <c r="O6" s="440"/>
    </row>
    <row r="7" spans="1:59" x14ac:dyDescent="0.25">
      <c r="A7" s="441" t="s">
        <v>2</v>
      </c>
      <c r="B7" s="441"/>
      <c r="C7" s="441"/>
      <c r="D7" s="441"/>
      <c r="E7" s="441"/>
      <c r="F7" s="441"/>
      <c r="G7" s="441"/>
      <c r="H7" s="441"/>
      <c r="I7" s="441"/>
      <c r="J7" s="441"/>
      <c r="K7" s="441"/>
    </row>
    <row r="9" spans="1:59" ht="15" x14ac:dyDescent="0.25">
      <c r="A9" s="57" t="s">
        <v>5</v>
      </c>
      <c r="B9" s="58"/>
      <c r="C9" s="59">
        <f>'Customer Info'!B7</f>
        <v>0</v>
      </c>
      <c r="I9" s="60"/>
    </row>
    <row r="10" spans="1:59" ht="15" x14ac:dyDescent="0.25">
      <c r="A10" s="61" t="s">
        <v>53</v>
      </c>
      <c r="B10" s="58"/>
      <c r="C10" s="59">
        <f>'Customer Info'!B8</f>
        <v>0</v>
      </c>
    </row>
    <row r="11" spans="1:59" x14ac:dyDescent="0.25">
      <c r="A11" s="57" t="s">
        <v>54</v>
      </c>
      <c r="B11" s="62">
        <f>'Customer Info'!B9</f>
        <v>4</v>
      </c>
      <c r="C11" s="63" t="str">
        <f>LOOKUP($B$11,$S$11:$AD$11,S12:AD12)</f>
        <v>April</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5">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5">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t="s">
        <v>142</v>
      </c>
      <c r="S15" s="72">
        <f>'Rider Rates'!$C$21</f>
        <v>7.0209999999999995E-2</v>
      </c>
      <c r="T15" s="72">
        <f>'Rider Rates'!$C$21</f>
        <v>7.0209999999999995E-2</v>
      </c>
      <c r="U15" s="72">
        <f>'Rider Rates'!$C$21</f>
        <v>7.0209999999999995E-2</v>
      </c>
      <c r="V15" s="72">
        <f>'Rider Rates'!$C$21</f>
        <v>7.0209999999999995E-2</v>
      </c>
      <c r="W15" s="72">
        <f>'Rider Rates'!$C$21</f>
        <v>7.0209999999999995E-2</v>
      </c>
      <c r="X15" s="72">
        <f>'Rider Rates'!$B$21</f>
        <v>7.0209999999999995E-2</v>
      </c>
      <c r="Y15" s="72">
        <f>'Rider Rates'!$B$21</f>
        <v>7.0209999999999995E-2</v>
      </c>
      <c r="Z15" s="72">
        <f>'Rider Rates'!$B$21</f>
        <v>7.0209999999999995E-2</v>
      </c>
      <c r="AA15" s="72">
        <f>'Rider Rates'!$B$21</f>
        <v>7.0209999999999995E-2</v>
      </c>
      <c r="AB15" s="72">
        <f>'Rider Rates'!$C$21</f>
        <v>7.0209999999999995E-2</v>
      </c>
      <c r="AC15" s="72">
        <f>'Rider Rates'!$C$21</f>
        <v>7.0209999999999995E-2</v>
      </c>
      <c r="AD15" s="72">
        <f>'Rider Rates'!$C$21</f>
        <v>7.0209999999999995E-2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70</v>
      </c>
      <c r="B23" s="72"/>
      <c r="C23" s="72"/>
      <c r="D23" s="72"/>
      <c r="E23" s="72"/>
      <c r="F23" s="72"/>
      <c r="G23" s="442" t="s">
        <v>71</v>
      </c>
      <c r="H23" s="443"/>
      <c r="I23" s="443"/>
      <c r="J23" s="444"/>
      <c r="K23" s="83"/>
      <c r="L23" s="445" t="s">
        <v>72</v>
      </c>
      <c r="M23" s="446"/>
      <c r="N23" s="446"/>
      <c r="O23" s="44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5">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93</v>
      </c>
      <c r="B39" s="72"/>
      <c r="C39" s="72"/>
      <c r="D39" s="111">
        <f>'Customer Info'!$B$22+'Customer Info'!$B$23</f>
        <v>0</v>
      </c>
      <c r="E39" s="97" t="s">
        <v>19</v>
      </c>
      <c r="F39" s="84" t="s">
        <v>80</v>
      </c>
      <c r="G39" s="100">
        <f>'Rider Rates'!B21</f>
        <v>7.0209999999999995E-2</v>
      </c>
      <c r="H39" s="100"/>
      <c r="I39" s="100"/>
      <c r="J39" s="115">
        <f>SUM(G39:H39)</f>
        <v>7.0209999999999995E-2</v>
      </c>
      <c r="K39" s="94" t="s">
        <v>85</v>
      </c>
      <c r="L39" s="89">
        <f>ROUND(D39*G39,2)</f>
        <v>0</v>
      </c>
      <c r="M39" s="89"/>
      <c r="N39" s="89"/>
      <c r="O39" s="89">
        <f t="shared" si="3"/>
        <v>0</v>
      </c>
      <c r="P39" s="92">
        <f>'Rider Rates'!$D$21</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94</v>
      </c>
      <c r="B40" s="72"/>
      <c r="C40" s="72"/>
      <c r="D40" s="111">
        <f>'Customer Info'!$B$22+'Customer Info'!$B$23</f>
        <v>0</v>
      </c>
      <c r="E40" s="97" t="s">
        <v>19</v>
      </c>
      <c r="F40" s="84" t="s">
        <v>80</v>
      </c>
      <c r="G40" s="100">
        <f>'Rider Rates'!B28</f>
        <v>3.2000000000000002E-3</v>
      </c>
      <c r="H40" s="100"/>
      <c r="I40" s="100"/>
      <c r="J40" s="115">
        <f>SUM(G40:H40)</f>
        <v>3.2000000000000002E-3</v>
      </c>
      <c r="K40" s="94" t="s">
        <v>85</v>
      </c>
      <c r="L40" s="90">
        <f>ROUND($D$40*$G$40,2)</f>
        <v>0</v>
      </c>
      <c r="M40" s="89"/>
      <c r="N40" s="89"/>
      <c r="O40" s="89">
        <f>SUM(L40:N40)</f>
        <v>0</v>
      </c>
      <c r="P40" s="92">
        <f>'Rider Rates'!D34</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95</v>
      </c>
      <c r="B41" s="72"/>
      <c r="C41" s="72"/>
      <c r="D41" s="111">
        <f>'Customer Info'!$B$22+'Customer Info'!$B$23</f>
        <v>0</v>
      </c>
      <c r="E41" s="97" t="s">
        <v>19</v>
      </c>
      <c r="F41" s="84" t="s">
        <v>80</v>
      </c>
      <c r="G41" s="100">
        <f>'Rider Rates'!$B$49</f>
        <v>-4.1073000000000004E-3</v>
      </c>
      <c r="H41" s="100"/>
      <c r="I41" s="100"/>
      <c r="J41" s="115">
        <f>SUM(G41:H41)</f>
        <v>-4.1073000000000004E-3</v>
      </c>
      <c r="K41" s="94" t="s">
        <v>85</v>
      </c>
      <c r="L41" s="89">
        <f>ROUND(D41*G41,2)</f>
        <v>0</v>
      </c>
      <c r="M41" s="89"/>
      <c r="N41" s="89"/>
      <c r="O41" s="89">
        <f t="shared" si="3"/>
        <v>0</v>
      </c>
      <c r="P41" s="92">
        <f>'Rider Rates'!$D$49</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2" t="s">
        <v>96</v>
      </c>
      <c r="B42" s="72"/>
      <c r="C42" s="72"/>
      <c r="D42" s="111"/>
      <c r="E42" s="97" t="s">
        <v>55</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97</v>
      </c>
      <c r="B43" s="72"/>
      <c r="C43" s="72"/>
      <c r="D43" s="111">
        <f>IF($D$19&lt;0,0,$D$19)</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3"/>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102</v>
      </c>
      <c r="B48" s="72"/>
      <c r="C48" s="72"/>
      <c r="D48" s="113"/>
      <c r="E48" s="97" t="s">
        <v>55</v>
      </c>
      <c r="F48" s="84"/>
      <c r="G48" s="120"/>
      <c r="H48" s="85"/>
      <c r="I48" s="121">
        <f>'Rider Rates'!$B$92</f>
        <v>2.2200000000000002</v>
      </c>
      <c r="J48" s="121">
        <f t="shared" si="4"/>
        <v>2.2200000000000002</v>
      </c>
      <c r="K48" s="94"/>
      <c r="L48" s="89"/>
      <c r="M48" s="89"/>
      <c r="N48" s="89">
        <f>I48</f>
        <v>2.2200000000000002</v>
      </c>
      <c r="O48" s="91">
        <f>SUM(L48:N48)</f>
        <v>2.2200000000000002</v>
      </c>
      <c r="P48" s="92">
        <f>'Rider Rates'!$D$92</f>
        <v>45747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104</v>
      </c>
      <c r="B50" s="72"/>
      <c r="C50" s="72"/>
      <c r="D50" s="113">
        <f>$N$28</f>
        <v>10</v>
      </c>
      <c r="E50" s="97" t="s">
        <v>92</v>
      </c>
      <c r="F50" s="84" t="s">
        <v>80</v>
      </c>
      <c r="G50" s="120"/>
      <c r="H50" s="85"/>
      <c r="I50" s="119">
        <f>'Rider Rates'!$B$107</f>
        <v>0.24140039999999999</v>
      </c>
      <c r="J50" s="122">
        <f>SUM(G50:I50)</f>
        <v>0.24140039999999999</v>
      </c>
      <c r="K50" s="94"/>
      <c r="L50" s="89"/>
      <c r="M50" s="89"/>
      <c r="N50" s="89">
        <f>ROUND(D50*I50,2)</f>
        <v>2.41</v>
      </c>
      <c r="O50" s="89">
        <f t="shared" si="3"/>
        <v>2.41</v>
      </c>
      <c r="P50" s="92">
        <f>'Rider Rates'!$D$107</f>
        <v>45716</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130" t="s">
        <v>112</v>
      </c>
      <c r="B58" s="69"/>
      <c r="C58" s="69"/>
      <c r="D58" s="131"/>
      <c r="E58" s="132"/>
      <c r="F58" s="133"/>
      <c r="G58" s="133"/>
      <c r="H58" s="133"/>
      <c r="I58" s="133"/>
      <c r="J58" s="133"/>
      <c r="K58" s="134"/>
      <c r="L58" s="105">
        <f>SUM(L32:L57)</f>
        <v>0</v>
      </c>
      <c r="M58" s="105">
        <f>SUM(M32:M57)</f>
        <v>0</v>
      </c>
      <c r="N58" s="105">
        <f>SUM(N32:N57)</f>
        <v>7.7399999999999993</v>
      </c>
      <c r="O58" s="105">
        <f>SUM(O32:O57)</f>
        <v>7.7399999999999993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138" t="s">
        <v>113</v>
      </c>
      <c r="B60" s="106"/>
      <c r="C60" s="106"/>
      <c r="D60" s="106"/>
      <c r="E60" s="106"/>
      <c r="F60" s="106"/>
      <c r="G60" s="106"/>
      <c r="H60" s="106"/>
      <c r="I60" s="106"/>
      <c r="J60" s="106"/>
      <c r="K60" s="106"/>
      <c r="L60" s="139">
        <f>L28+L58</f>
        <v>0</v>
      </c>
      <c r="M60" s="139">
        <f>M28+M58</f>
        <v>0</v>
      </c>
      <c r="N60" s="139">
        <f>N28+N58</f>
        <v>17.739999999999998</v>
      </c>
      <c r="O60" s="140">
        <f>O28+O58</f>
        <v>17.739999999999998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5">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5">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5">
      <c r="A65" s="69" t="s">
        <v>115</v>
      </c>
      <c r="B65" s="72"/>
      <c r="C65" s="72"/>
      <c r="D65" s="72"/>
      <c r="E65" s="72"/>
      <c r="F65" s="72"/>
      <c r="G65" s="72"/>
      <c r="H65" s="72"/>
      <c r="I65" s="72"/>
      <c r="J65" s="72"/>
      <c r="K65" s="72"/>
      <c r="L65" s="72"/>
      <c r="M65" s="72"/>
      <c r="N65" s="72"/>
      <c r="O65" s="141">
        <f>IF($D$17&lt;0,O60,IF(O60&gt;O63,O60,O63))</f>
        <v>17.739999999999998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5">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5">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5">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5">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5">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5">
      <c r="A71" s="72"/>
      <c r="D71" s="4"/>
      <c r="E71" s="152"/>
      <c r="F71" s="84"/>
      <c r="Q71" s="151"/>
    </row>
    <row r="72" spans="1:236" x14ac:dyDescent="0.25">
      <c r="A72" s="153"/>
      <c r="D72" s="4"/>
      <c r="E72" s="152"/>
      <c r="F72" s="1"/>
      <c r="Q72" s="154"/>
    </row>
    <row r="73" spans="1:236" x14ac:dyDescent="0.25">
      <c r="A73" s="153"/>
      <c r="D73" s="4"/>
      <c r="E73" s="152"/>
      <c r="F73" s="1"/>
      <c r="Q73" s="154"/>
    </row>
    <row r="74" spans="1:236" x14ac:dyDescent="0.25">
      <c r="A74" s="155"/>
      <c r="B74" s="144"/>
      <c r="C74" s="144"/>
      <c r="D74" s="144"/>
      <c r="E74" s="144"/>
      <c r="F74" s="144"/>
    </row>
    <row r="75" spans="1:236" x14ac:dyDescent="0.25">
      <c r="B75" s="144"/>
      <c r="C75" s="144"/>
      <c r="D75" s="144"/>
      <c r="E75" s="144"/>
      <c r="F75" s="144"/>
      <c r="P75" s="144"/>
      <c r="Q75" s="144"/>
    </row>
    <row r="76" spans="1:236" x14ac:dyDescent="0.25">
      <c r="B76" s="144"/>
      <c r="C76" s="144"/>
      <c r="D76" s="144"/>
      <c r="E76" s="144"/>
      <c r="F76" s="144"/>
      <c r="P76" s="59"/>
      <c r="Q76" s="59"/>
    </row>
    <row r="79" spans="1:236" x14ac:dyDescent="0.25">
      <c r="A79" s="436"/>
    </row>
    <row r="80" spans="1:23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row r="88" spans="1:1" x14ac:dyDescent="0.25">
      <c r="A88" s="436"/>
    </row>
    <row r="89" spans="1:1" x14ac:dyDescent="0.25">
      <c r="A89" s="436"/>
    </row>
    <row r="90" spans="1:1" x14ac:dyDescent="0.25">
      <c r="A90" s="436"/>
    </row>
    <row r="91" spans="1:1" x14ac:dyDescent="0.25">
      <c r="A91" s="436"/>
    </row>
    <row r="92" spans="1:1" x14ac:dyDescent="0.25">
      <c r="A92" s="436"/>
    </row>
    <row r="93" spans="1:1" x14ac:dyDescent="0.25">
      <c r="A93" s="436"/>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388620</xdr:colOff>
                    <xdr:row>82</xdr:row>
                    <xdr:rowOff>38100</xdr:rowOff>
                  </from>
                  <to>
                    <xdr:col>30</xdr:col>
                    <xdr:colOff>160020</xdr:colOff>
                    <xdr:row>83</xdr:row>
                    <xdr:rowOff>83820</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45720</xdr:colOff>
                    <xdr:row>0</xdr:row>
                    <xdr:rowOff>45720</xdr:rowOff>
                  </from>
                  <to>
                    <xdr:col>0</xdr:col>
                    <xdr:colOff>411480</xdr:colOff>
                    <xdr:row>1</xdr:row>
                    <xdr:rowOff>45720</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388620</xdr:colOff>
                    <xdr:row>86</xdr:row>
                    <xdr:rowOff>38100</xdr:rowOff>
                  </from>
                  <to>
                    <xdr:col>30</xdr:col>
                    <xdr:colOff>160020</xdr:colOff>
                    <xdr:row>87</xdr:row>
                    <xdr:rowOff>83820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topLeftCell="A10" zoomScale="80" zoomScaleNormal="80" workbookViewId="0">
      <selection activeCell="A30" sqref="A30:XFD30"/>
    </sheetView>
  </sheetViews>
  <sheetFormatPr defaultRowHeight="13.2" x14ac:dyDescent="0.25"/>
  <cols>
    <col min="1" max="1" width="37.5546875" customWidth="1"/>
    <col min="2" max="2" width="2.109375" customWidth="1"/>
    <col min="3" max="3" width="14.5546875" customWidth="1"/>
    <col min="4" max="4" width="15.44140625" customWidth="1"/>
    <col min="5" max="5" width="9.88671875" customWidth="1"/>
    <col min="6" max="6" width="5.5546875" customWidth="1"/>
    <col min="7" max="8" width="13.44140625" customWidth="1"/>
    <col min="9" max="9" width="14.5546875" customWidth="1"/>
    <col min="10" max="10" width="14.88671875" bestFit="1" customWidth="1"/>
    <col min="11" max="11" width="7" customWidth="1"/>
    <col min="12" max="12" width="15.109375" customWidth="1"/>
    <col min="13" max="13" width="17.44140625" bestFit="1" customWidth="1"/>
    <col min="14" max="14" width="16.5546875" customWidth="1"/>
    <col min="15" max="15" width="17.44140625" bestFit="1" customWidth="1"/>
    <col min="16" max="16" width="12.88671875" bestFit="1" customWidth="1"/>
    <col min="18" max="18" width="13.88671875" hidden="1" customWidth="1"/>
    <col min="19" max="26" width="10.44140625" hidden="1" customWidth="1"/>
    <col min="27" max="27" width="10.5546875" hidden="1" customWidth="1"/>
    <col min="28" max="30" width="10.44140625" hidden="1" customWidth="1"/>
  </cols>
  <sheetData>
    <row r="1" spans="1:30" ht="21" x14ac:dyDescent="0.4">
      <c r="A1" s="453" t="s">
        <v>50</v>
      </c>
      <c r="B1" s="453"/>
      <c r="C1" s="453"/>
      <c r="D1" s="453"/>
      <c r="E1" s="453"/>
      <c r="F1" s="453"/>
      <c r="G1" s="453"/>
      <c r="H1" s="453"/>
      <c r="I1" s="453"/>
      <c r="J1" s="453"/>
      <c r="K1" s="453"/>
      <c r="L1" s="453"/>
      <c r="M1" s="453"/>
      <c r="N1" s="453"/>
      <c r="O1" s="453"/>
      <c r="P1" s="453"/>
    </row>
    <row r="2" spans="1:30" ht="21" x14ac:dyDescent="0.4">
      <c r="A2" s="437" t="s">
        <v>138</v>
      </c>
      <c r="B2" s="437"/>
      <c r="C2" s="437"/>
      <c r="D2" s="437"/>
      <c r="E2" s="437"/>
      <c r="F2" s="437"/>
      <c r="G2" s="437"/>
      <c r="H2" s="437"/>
      <c r="I2" s="437"/>
      <c r="J2" s="437"/>
      <c r="K2" s="437"/>
      <c r="L2" s="437"/>
      <c r="M2" s="437"/>
      <c r="N2" s="437"/>
      <c r="O2" s="437"/>
      <c r="P2" s="437"/>
    </row>
    <row r="3" spans="1:30" ht="17.399999999999999" x14ac:dyDescent="0.3">
      <c r="A3" s="454" t="s">
        <v>151</v>
      </c>
      <c r="B3" s="454"/>
      <c r="C3" s="454"/>
      <c r="D3" s="454"/>
      <c r="E3" s="454"/>
      <c r="F3" s="454"/>
      <c r="G3" s="454"/>
      <c r="H3" s="454"/>
      <c r="I3" s="454"/>
      <c r="J3" s="454"/>
      <c r="K3" s="454"/>
      <c r="L3" s="454"/>
      <c r="M3" s="454"/>
      <c r="N3" s="454"/>
      <c r="O3" s="454"/>
      <c r="P3" s="454"/>
    </row>
    <row r="4" spans="1:30" ht="15.6" x14ac:dyDescent="0.3">
      <c r="A4" s="439" t="str">
        <f>'Customer Info'!B12</f>
        <v>Breakdown of Charges Based on Entered Information</v>
      </c>
      <c r="B4" s="439"/>
      <c r="C4" s="439"/>
      <c r="D4" s="439"/>
      <c r="E4" s="439"/>
      <c r="F4" s="439"/>
      <c r="G4" s="439"/>
      <c r="H4" s="439"/>
      <c r="I4" s="439"/>
      <c r="J4" s="439"/>
      <c r="K4" s="439"/>
      <c r="L4" s="439"/>
      <c r="M4" s="439"/>
      <c r="N4" s="439"/>
      <c r="O4" s="439"/>
      <c r="P4" s="439"/>
    </row>
    <row r="5" spans="1:30" ht="15" x14ac:dyDescent="0.25">
      <c r="A5" s="55"/>
      <c r="B5" s="55"/>
      <c r="C5" s="55"/>
      <c r="D5" s="55"/>
      <c r="E5" s="55"/>
      <c r="F5" s="55"/>
      <c r="G5" s="55"/>
      <c r="H5" s="55"/>
      <c r="I5" s="55"/>
      <c r="J5" s="55"/>
      <c r="K5" s="55"/>
      <c r="L5" s="55"/>
      <c r="M5" s="55"/>
      <c r="N5" s="55"/>
      <c r="O5" s="55"/>
      <c r="P5" s="55"/>
    </row>
    <row r="6" spans="1:30" x14ac:dyDescent="0.25">
      <c r="A6" s="56">
        <f ca="1">TODAY()</f>
        <v>45744</v>
      </c>
      <c r="B6" s="180" t="s">
        <v>152</v>
      </c>
      <c r="C6" s="180"/>
      <c r="D6" s="180"/>
      <c r="E6" s="180"/>
      <c r="F6" s="180"/>
      <c r="G6" s="180"/>
      <c r="H6" s="180"/>
      <c r="I6" s="180"/>
      <c r="J6" s="180"/>
      <c r="K6" s="180"/>
      <c r="L6" s="180"/>
      <c r="M6" s="180"/>
      <c r="N6" s="180"/>
      <c r="O6" s="180"/>
    </row>
    <row r="7" spans="1:30" x14ac:dyDescent="0.25">
      <c r="A7" s="441" t="s">
        <v>2</v>
      </c>
      <c r="B7" s="441"/>
      <c r="C7" s="441"/>
      <c r="D7" s="441"/>
      <c r="E7" s="441"/>
      <c r="F7" s="441"/>
      <c r="G7" s="441"/>
      <c r="H7" s="441"/>
      <c r="I7" s="441"/>
      <c r="J7" s="441"/>
      <c r="K7" s="441"/>
    </row>
    <row r="9" spans="1:30" ht="15" x14ac:dyDescent="0.25">
      <c r="A9" s="57" t="s">
        <v>5</v>
      </c>
      <c r="B9" s="58"/>
      <c r="C9" s="59">
        <f>'Customer Info'!B7</f>
        <v>0</v>
      </c>
      <c r="I9" s="60"/>
    </row>
    <row r="10" spans="1:30" ht="15" x14ac:dyDescent="0.25">
      <c r="A10" s="61" t="s">
        <v>53</v>
      </c>
      <c r="B10" s="58"/>
      <c r="C10" s="59">
        <f>'Customer Info'!B8</f>
        <v>0</v>
      </c>
    </row>
    <row r="11" spans="1:30" x14ac:dyDescent="0.25">
      <c r="A11" s="57" t="s">
        <v>121</v>
      </c>
      <c r="B11" s="62">
        <f>'Customer Info'!B9</f>
        <v>4</v>
      </c>
      <c r="C11" s="63" t="str">
        <f>LOOKUP(B11,R11:AD11,R12:AD12)</f>
        <v>April</v>
      </c>
      <c r="D11" s="64">
        <f>'Customer Info'!C9</f>
        <v>2025</v>
      </c>
      <c r="S11">
        <v>1</v>
      </c>
      <c r="T11">
        <v>2</v>
      </c>
      <c r="U11">
        <v>3</v>
      </c>
      <c r="V11">
        <v>4</v>
      </c>
      <c r="W11">
        <v>5</v>
      </c>
      <c r="X11">
        <v>6</v>
      </c>
      <c r="Y11">
        <v>7</v>
      </c>
      <c r="Z11">
        <v>8</v>
      </c>
      <c r="AA11">
        <v>9</v>
      </c>
      <c r="AB11">
        <v>10</v>
      </c>
      <c r="AC11">
        <v>11</v>
      </c>
      <c r="AD11">
        <v>12</v>
      </c>
    </row>
    <row r="12" spans="1:30" x14ac:dyDescent="0.25">
      <c r="A12" s="448"/>
      <c r="B12" s="448"/>
      <c r="C12" s="448"/>
      <c r="D12" s="448"/>
      <c r="E12" s="448"/>
      <c r="F12" s="448"/>
      <c r="G12" s="448"/>
      <c r="H12" s="448"/>
      <c r="I12" s="448"/>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5">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5">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5">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7.0209999999999995E-2</v>
      </c>
      <c r="T15">
        <f>'Rider Rates'!$C$21</f>
        <v>7.0209999999999995E-2</v>
      </c>
      <c r="U15">
        <f>'Rider Rates'!$C$21</f>
        <v>7.0209999999999995E-2</v>
      </c>
      <c r="V15">
        <f>'Rider Rates'!$C$21</f>
        <v>7.0209999999999995E-2</v>
      </c>
      <c r="W15">
        <f>'Rider Rates'!$C$21</f>
        <v>7.0209999999999995E-2</v>
      </c>
      <c r="X15">
        <f>'Rider Rates'!$B$21</f>
        <v>7.0209999999999995E-2</v>
      </c>
      <c r="Y15">
        <f>'Rider Rates'!$B$21</f>
        <v>7.0209999999999995E-2</v>
      </c>
      <c r="Z15">
        <f>'Rider Rates'!$B$21</f>
        <v>7.0209999999999995E-2</v>
      </c>
      <c r="AA15">
        <f>'Rider Rates'!$B$21</f>
        <v>7.0209999999999995E-2</v>
      </c>
      <c r="AB15">
        <f>'Rider Rates'!$C$21</f>
        <v>7.0209999999999995E-2</v>
      </c>
      <c r="AC15">
        <f>'Rider Rates'!$C$21</f>
        <v>7.0209999999999995E-2</v>
      </c>
      <c r="AD15">
        <f>'Rider Rates'!$C$21</f>
        <v>7.0209999999999995E-2</v>
      </c>
    </row>
    <row r="16" spans="1:30" x14ac:dyDescent="0.25">
      <c r="A16" s="158"/>
      <c r="B16" s="158"/>
      <c r="C16" s="160"/>
      <c r="D16" s="160"/>
      <c r="E16" s="160"/>
      <c r="F16" s="160"/>
      <c r="G16" s="57"/>
      <c r="H16" s="158"/>
      <c r="I16" s="158"/>
    </row>
    <row r="17" spans="1:221" x14ac:dyDescent="0.25">
      <c r="A17" s="162" t="s">
        <v>125</v>
      </c>
      <c r="B17" s="163"/>
      <c r="C17" s="163"/>
      <c r="D17" s="163"/>
      <c r="E17" s="163"/>
      <c r="F17" s="163"/>
      <c r="G17" s="449" t="s">
        <v>71</v>
      </c>
      <c r="H17" s="450"/>
      <c r="I17" s="450"/>
      <c r="J17" s="451"/>
      <c r="K17" s="163"/>
      <c r="L17" s="452" t="s">
        <v>72</v>
      </c>
      <c r="M17" s="452"/>
      <c r="N17" s="452"/>
      <c r="O17" s="452"/>
    </row>
    <row r="18" spans="1:221" x14ac:dyDescent="0.25">
      <c r="G18" s="164" t="s">
        <v>73</v>
      </c>
      <c r="H18" s="164" t="s">
        <v>74</v>
      </c>
      <c r="I18" s="164" t="s">
        <v>75</v>
      </c>
      <c r="J18" s="118" t="s">
        <v>76</v>
      </c>
      <c r="L18" s="165" t="s">
        <v>73</v>
      </c>
      <c r="M18" s="165" t="s">
        <v>74</v>
      </c>
      <c r="N18" s="165" t="s">
        <v>75</v>
      </c>
      <c r="O18" s="165" t="s">
        <v>76</v>
      </c>
      <c r="P18" s="166" t="s">
        <v>77</v>
      </c>
    </row>
    <row r="19" spans="1:221" x14ac:dyDescent="0.25">
      <c r="A19" t="s">
        <v>78</v>
      </c>
      <c r="G19" s="167"/>
      <c r="H19" s="167"/>
      <c r="I19" s="168">
        <v>10</v>
      </c>
      <c r="J19" s="168">
        <f>SUM(G19:I19)</f>
        <v>10</v>
      </c>
      <c r="L19" s="168"/>
      <c r="M19" s="168"/>
      <c r="N19" s="168">
        <f>I19</f>
        <v>10</v>
      </c>
      <c r="O19" s="168">
        <f>+SUM(L19:N19)</f>
        <v>10</v>
      </c>
      <c r="P19" s="92">
        <v>44531</v>
      </c>
    </row>
    <row r="20" spans="1:221" x14ac:dyDescent="0.25">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5">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5">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5">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5">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 t="shared" ref="N25:N30" si="1">ROUND(D25*I25,2)</f>
        <v>0</v>
      </c>
      <c r="O25" s="89">
        <f t="shared" ref="O25:O46"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5">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5">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5">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5">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5">
      <c r="A30" s="76" t="s">
        <v>90</v>
      </c>
      <c r="B30" s="72"/>
      <c r="C30" s="72"/>
      <c r="D30" s="111">
        <f>IF($C$15&lt;0,0,$C$15)</f>
        <v>0</v>
      </c>
      <c r="E30" s="97" t="s">
        <v>19</v>
      </c>
      <c r="F30" s="84" t="s">
        <v>80</v>
      </c>
      <c r="G30" s="100"/>
      <c r="H30" s="100"/>
      <c r="I30" s="100">
        <f>'Rider Rates'!$B$15</f>
        <v>0</v>
      </c>
      <c r="J30" s="100">
        <f>SUM(G30:I30)</f>
        <v>0</v>
      </c>
      <c r="K30" s="94" t="s">
        <v>85</v>
      </c>
      <c r="L30" s="89"/>
      <c r="M30" s="89"/>
      <c r="N30" s="89">
        <f t="shared" si="1"/>
        <v>0</v>
      </c>
      <c r="O30" s="89">
        <f t="shared" ref="O30:O37" si="3">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93</v>
      </c>
      <c r="B32" s="72"/>
      <c r="C32" s="72"/>
      <c r="D32" s="111">
        <f>'Customer Info'!$B$22+'Customer Info'!$B$23</f>
        <v>0</v>
      </c>
      <c r="E32" s="97" t="s">
        <v>19</v>
      </c>
      <c r="F32" s="84" t="s">
        <v>80</v>
      </c>
      <c r="G32" s="100">
        <f>'Rider Rates'!B22</f>
        <v>7.0209999999999995E-2</v>
      </c>
      <c r="H32" s="100"/>
      <c r="I32" s="100"/>
      <c r="J32" s="115">
        <f>SUM(G32:H32)</f>
        <v>7.0209999999999995E-2</v>
      </c>
      <c r="K32" s="94" t="s">
        <v>85</v>
      </c>
      <c r="L32" s="89">
        <f>ROUND(D32*G32,2)</f>
        <v>0</v>
      </c>
      <c r="M32" s="89"/>
      <c r="N32" s="89"/>
      <c r="O32" s="89">
        <f t="shared" si="3"/>
        <v>0</v>
      </c>
      <c r="P32" s="92">
        <f>'Rider Rates'!$D$21</f>
        <v>45444</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2" t="s">
        <v>156</v>
      </c>
      <c r="B33" s="72"/>
      <c r="C33" s="72"/>
      <c r="D33" s="111">
        <f>'Customer Info'!$B$23</f>
        <v>0</v>
      </c>
      <c r="E33" s="97" t="s">
        <v>19</v>
      </c>
      <c r="F33" s="84" t="s">
        <v>80</v>
      </c>
      <c r="G33" s="100">
        <f>'Rider Rates'!B33</f>
        <v>1.8998000000000001E-3</v>
      </c>
      <c r="H33" s="100"/>
      <c r="I33" s="100"/>
      <c r="J33" s="115">
        <f>SUM(G33:H33)</f>
        <v>1.8998000000000001E-3</v>
      </c>
      <c r="K33" s="94" t="s">
        <v>85</v>
      </c>
      <c r="L33" s="89">
        <f>ROUND(D33*G33,2)</f>
        <v>0</v>
      </c>
      <c r="M33" s="89"/>
      <c r="N33" s="89"/>
      <c r="O33" s="89">
        <f t="shared" si="3"/>
        <v>0</v>
      </c>
      <c r="P33" s="92">
        <f>'Rider Rates'!$D$32</f>
        <v>45444</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2" t="s">
        <v>157</v>
      </c>
      <c r="B34" s="72"/>
      <c r="C34" s="72"/>
      <c r="D34" s="111">
        <f>'Customer Info'!$B$22</f>
        <v>0</v>
      </c>
      <c r="E34" s="97" t="s">
        <v>19</v>
      </c>
      <c r="F34" s="84" t="s">
        <v>80</v>
      </c>
      <c r="G34" s="100">
        <f>'Rider Rates'!B32</f>
        <v>5.5376999999999996E-3</v>
      </c>
      <c r="H34" s="100"/>
      <c r="I34" s="100"/>
      <c r="J34" s="115">
        <f>SUM(G34:H34)</f>
        <v>5.5376999999999996E-3</v>
      </c>
      <c r="K34" s="94" t="s">
        <v>85</v>
      </c>
      <c r="L34" s="89">
        <f>ROUND(D34*G34,2)</f>
        <v>0</v>
      </c>
      <c r="M34" s="89"/>
      <c r="N34" s="89"/>
      <c r="O34" s="89">
        <f t="shared" si="3"/>
        <v>0</v>
      </c>
      <c r="P34" s="92">
        <f>'Rider Rates'!$D$33</f>
        <v>45444</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95</v>
      </c>
      <c r="B35" s="72"/>
      <c r="C35" s="72"/>
      <c r="D35" s="111">
        <f>'Customer Info'!$B$22+'Customer Info'!$B$23</f>
        <v>0</v>
      </c>
      <c r="E35" s="97" t="s">
        <v>19</v>
      </c>
      <c r="F35" s="84" t="s">
        <v>80</v>
      </c>
      <c r="G35" s="100">
        <f>'Rider Rates'!B49</f>
        <v>-4.1073000000000004E-3</v>
      </c>
      <c r="H35" s="100"/>
      <c r="I35" s="100"/>
      <c r="J35" s="115">
        <f>SUM(G35:H35)</f>
        <v>-4.1073000000000004E-3</v>
      </c>
      <c r="K35" s="94" t="s">
        <v>85</v>
      </c>
      <c r="L35" s="89">
        <f>ROUND(D35*G35,2)</f>
        <v>0</v>
      </c>
      <c r="M35" s="89"/>
      <c r="N35" s="89"/>
      <c r="O35" s="89">
        <f>SUM(L35:N35)</f>
        <v>0</v>
      </c>
      <c r="P35" s="92">
        <f>'Rider Rates'!$D$49</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2" t="s">
        <v>96</v>
      </c>
      <c r="B36" s="72"/>
      <c r="C36" s="72"/>
      <c r="D36" s="111"/>
      <c r="E36" s="97" t="s">
        <v>55</v>
      </c>
      <c r="F36" s="84" t="s">
        <v>2</v>
      </c>
      <c r="G36" s="100"/>
      <c r="H36" s="100"/>
      <c r="I36" s="100">
        <f>'Rider Rates'!D52</f>
        <v>1.17</v>
      </c>
      <c r="J36" s="100">
        <f>SUM(G36:I36)</f>
        <v>1.17</v>
      </c>
      <c r="K36" s="94" t="s">
        <v>85</v>
      </c>
      <c r="L36" s="89"/>
      <c r="M36" s="89"/>
      <c r="N36" s="89">
        <f>J36</f>
        <v>1.17</v>
      </c>
      <c r="O36" s="89">
        <f>SUM(L36:N36)</f>
        <v>1.17</v>
      </c>
      <c r="P36" s="92">
        <f>'Rider Rates'!E52</f>
        <v>45658</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97</v>
      </c>
      <c r="B37" s="72"/>
      <c r="C37" s="72"/>
      <c r="D37" s="111">
        <f>IF($C$15&lt;0,0,$C$15)</f>
        <v>0</v>
      </c>
      <c r="E37" s="97" t="s">
        <v>19</v>
      </c>
      <c r="F37" s="84" t="s">
        <v>80</v>
      </c>
      <c r="G37" s="100"/>
      <c r="H37" s="100">
        <f>'Rider Rates'!$B$57</f>
        <v>3.5317099999999997E-2</v>
      </c>
      <c r="I37" s="100"/>
      <c r="J37" s="100">
        <f>SUM(G37:I37)</f>
        <v>3.5317099999999997E-2</v>
      </c>
      <c r="K37" s="94" t="s">
        <v>85</v>
      </c>
      <c r="L37" s="89"/>
      <c r="M37" s="89">
        <f>ROUND(D37*H37,2)</f>
        <v>0</v>
      </c>
      <c r="N37" s="116"/>
      <c r="O37" s="89">
        <f t="shared" si="3"/>
        <v>0</v>
      </c>
      <c r="P37" s="92">
        <f>'Rider Rates'!$D$57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6" t="s">
        <v>98</v>
      </c>
      <c r="B38" s="72"/>
      <c r="C38" s="72"/>
      <c r="D38" s="111">
        <f>IF($C$15&lt;0,0,$C$15)</f>
        <v>0</v>
      </c>
      <c r="E38" s="97" t="s">
        <v>19</v>
      </c>
      <c r="F38" s="84" t="s">
        <v>80</v>
      </c>
      <c r="G38" s="100"/>
      <c r="H38" s="100"/>
      <c r="I38" s="100">
        <f>'Rider Rates'!$B$68</f>
        <v>7.3870000000000001E-4</v>
      </c>
      <c r="J38" s="100">
        <f t="shared" ref="J38" si="4">SUM(G38:I38)</f>
        <v>7.3870000000000001E-4</v>
      </c>
      <c r="K38" s="94" t="s">
        <v>85</v>
      </c>
      <c r="L38" s="89"/>
      <c r="M38" s="89"/>
      <c r="N38" s="89">
        <f>ROUND($D$38*'Rider Rates'!$B$68,2)</f>
        <v>0</v>
      </c>
      <c r="O38" s="89">
        <f t="shared" ref="O38" si="5">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100</v>
      </c>
      <c r="B40" s="72"/>
      <c r="C40" s="72"/>
      <c r="D40" s="113">
        <f>$N$21</f>
        <v>10</v>
      </c>
      <c r="E40" s="97" t="s">
        <v>92</v>
      </c>
      <c r="F40" s="84" t="s">
        <v>80</v>
      </c>
      <c r="G40" s="117"/>
      <c r="H40" s="118"/>
      <c r="I40" s="119">
        <f>'Rider Rates'!$B$87</f>
        <v>1.9512100000000001E-2</v>
      </c>
      <c r="J40" s="119">
        <f t="shared" si="0"/>
        <v>1.9512100000000001E-2</v>
      </c>
      <c r="K40" s="94"/>
      <c r="L40" s="89"/>
      <c r="M40" s="89"/>
      <c r="N40" s="89">
        <f>ROUND(D40*I40,2)</f>
        <v>0.2</v>
      </c>
      <c r="O40" s="89">
        <f t="shared" si="2"/>
        <v>0.2</v>
      </c>
      <c r="P40" s="92">
        <f>'Rider Rates'!$D$87</f>
        <v>45747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101</v>
      </c>
      <c r="B41" s="72"/>
      <c r="C41" s="72"/>
      <c r="D41" s="113">
        <f>$N$21</f>
        <v>10</v>
      </c>
      <c r="E41" s="97" t="s">
        <v>92</v>
      </c>
      <c r="F41" s="84" t="s">
        <v>80</v>
      </c>
      <c r="G41" s="120"/>
      <c r="H41" s="85"/>
      <c r="I41" s="119">
        <f>'Rider Rates'!$B$89</f>
        <v>6.6985699999999995E-2</v>
      </c>
      <c r="J41" s="119">
        <f t="shared" si="0"/>
        <v>6.6985699999999995E-2</v>
      </c>
      <c r="K41" s="94"/>
      <c r="L41" s="89"/>
      <c r="M41" s="89"/>
      <c r="N41" s="89">
        <f>ROUND(D41*I41,2)</f>
        <v>0.67</v>
      </c>
      <c r="O41" s="89">
        <f t="shared" si="2"/>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6" t="s">
        <v>102</v>
      </c>
      <c r="B42" s="72"/>
      <c r="C42" s="72"/>
      <c r="D42" s="113"/>
      <c r="E42" s="97" t="s">
        <v>55</v>
      </c>
      <c r="F42" s="84"/>
      <c r="G42" s="120"/>
      <c r="H42" s="85"/>
      <c r="I42" s="121">
        <f>'Rider Rates'!$B$92</f>
        <v>2.2200000000000002</v>
      </c>
      <c r="J42" s="121">
        <f t="shared" si="0"/>
        <v>2.2200000000000002</v>
      </c>
      <c r="K42" s="94"/>
      <c r="L42" s="89"/>
      <c r="M42" s="89"/>
      <c r="N42" s="89">
        <f>I42</f>
        <v>2.2200000000000002</v>
      </c>
      <c r="O42" s="89">
        <f t="shared" si="2"/>
        <v>2.2200000000000002</v>
      </c>
      <c r="P42" s="92">
        <f>'Rider Rates'!$D$92</f>
        <v>45747</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104</v>
      </c>
      <c r="B44" s="72"/>
      <c r="C44" s="72"/>
      <c r="D44" s="113">
        <f>$N$21</f>
        <v>10</v>
      </c>
      <c r="E44" s="97" t="s">
        <v>92</v>
      </c>
      <c r="F44" s="84" t="s">
        <v>80</v>
      </c>
      <c r="G44" s="120"/>
      <c r="H44" s="85"/>
      <c r="I44" s="119">
        <f>'Rider Rates'!$B$107</f>
        <v>0.24140039999999999</v>
      </c>
      <c r="J44" s="119">
        <f t="shared" si="0"/>
        <v>0.24140039999999999</v>
      </c>
      <c r="K44" s="94"/>
      <c r="L44" s="89"/>
      <c r="M44" s="89"/>
      <c r="N44" s="89">
        <f>ROUND(D44*I44,2)</f>
        <v>2.41</v>
      </c>
      <c r="O44" s="89">
        <f t="shared" si="2"/>
        <v>2.41</v>
      </c>
      <c r="P44" s="92">
        <f>'Rider Rates'!$D$107</f>
        <v>45716</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105</v>
      </c>
      <c r="B45" s="72"/>
      <c r="C45" s="72"/>
      <c r="D45" s="113"/>
      <c r="E45" s="97" t="s">
        <v>55</v>
      </c>
      <c r="F45" s="84"/>
      <c r="G45" s="120"/>
      <c r="H45" s="85"/>
      <c r="I45" s="123">
        <f>'Rider Rates'!B122</f>
        <v>0.97</v>
      </c>
      <c r="J45" s="121">
        <f t="shared" si="0"/>
        <v>0.97</v>
      </c>
      <c r="K45" s="94"/>
      <c r="L45" s="89"/>
      <c r="M45" s="89"/>
      <c r="N45" s="125">
        <f>I45</f>
        <v>0.97</v>
      </c>
      <c r="O45" s="89">
        <f t="shared" si="2"/>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2" t="s">
        <v>108</v>
      </c>
      <c r="B48" s="72"/>
      <c r="C48" s="72"/>
      <c r="D48" s="111"/>
      <c r="E48" s="97" t="s">
        <v>55</v>
      </c>
      <c r="F48" s="84" t="s">
        <v>80</v>
      </c>
      <c r="G48" s="127"/>
      <c r="H48" s="127"/>
      <c r="I48" s="127">
        <f>'Rider Rates'!$B$126</f>
        <v>0.1</v>
      </c>
      <c r="J48" s="127">
        <f>SUM(G48:I48)</f>
        <v>0.1</v>
      </c>
      <c r="K48" s="94"/>
      <c r="L48" s="128"/>
      <c r="M48" s="128"/>
      <c r="N48" s="128">
        <f>J48</f>
        <v>0.1</v>
      </c>
      <c r="O48" s="128">
        <f>SUM(L48:N48)</f>
        <v>0.1</v>
      </c>
      <c r="P48" s="129">
        <f>'Rider Rates'!$E$126</f>
        <v>45658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130" t="s">
        <v>112</v>
      </c>
      <c r="B52" s="69"/>
      <c r="C52" s="69"/>
      <c r="D52" s="131"/>
      <c r="E52" s="132"/>
      <c r="F52" s="133"/>
      <c r="G52" s="133"/>
      <c r="H52" s="133"/>
      <c r="I52" s="133"/>
      <c r="J52" s="133"/>
      <c r="K52" s="134"/>
      <c r="L52" s="105">
        <f>SUM(L25:L51)</f>
        <v>0</v>
      </c>
      <c r="M52" s="105">
        <f>SUM(M25:M51)</f>
        <v>0</v>
      </c>
      <c r="N52" s="105">
        <f>SUM(N25:N51)</f>
        <v>7.7399999999999993</v>
      </c>
      <c r="O52" s="105">
        <f>SUM(O25:O51)</f>
        <v>7.7399999999999993</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106"/>
      <c r="B54" s="106"/>
      <c r="C54" s="106"/>
      <c r="D54" s="106"/>
      <c r="E54" s="106"/>
      <c r="F54" s="106"/>
      <c r="G54" s="106"/>
      <c r="H54" s="106"/>
      <c r="I54" s="106"/>
      <c r="J54" s="106"/>
      <c r="K54" s="106"/>
      <c r="L54" s="139">
        <f>L21+L52</f>
        <v>0</v>
      </c>
      <c r="M54" s="139">
        <f>M21+M52</f>
        <v>0</v>
      </c>
      <c r="N54" s="139">
        <f>N21+N52</f>
        <v>17.739999999999998</v>
      </c>
      <c r="O54" s="140">
        <f>O21+O52</f>
        <v>17.739999999999998</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69" t="s">
        <v>115</v>
      </c>
      <c r="B59" s="72"/>
      <c r="C59" s="72"/>
      <c r="D59" s="72"/>
      <c r="E59" s="72"/>
      <c r="F59" s="72"/>
      <c r="G59" s="72"/>
      <c r="H59" s="72"/>
      <c r="I59" s="72"/>
      <c r="J59" s="72"/>
      <c r="K59" s="72"/>
      <c r="L59" s="72"/>
      <c r="M59" s="72"/>
      <c r="N59" s="72"/>
      <c r="O59" s="141">
        <f>IF($C$15&lt;0,O54,IF(O54&gt;O57,O54,O57))</f>
        <v>17.739999999999998</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185"/>
    </row>
    <row r="61" spans="1:221" x14ac:dyDescent="0.25">
      <c r="A61" s="185"/>
      <c r="I61" s="102" t="s">
        <v>116</v>
      </c>
      <c r="J61" s="102"/>
      <c r="K61" s="102"/>
      <c r="L61" s="143"/>
      <c r="M61" s="143"/>
      <c r="N61" s="143"/>
      <c r="O61" s="143">
        <f>ROUND(IF($C$15&lt;1,0,O54/($C$15*100)*10000),2)</f>
        <v>0</v>
      </c>
      <c r="P61" s="144" t="s">
        <v>117</v>
      </c>
    </row>
    <row r="62" spans="1:221" x14ac:dyDescent="0.25">
      <c r="A62" s="185"/>
      <c r="I62" s="146" t="s">
        <v>118</v>
      </c>
      <c r="J62" s="72"/>
      <c r="K62" s="72"/>
      <c r="L62" s="72"/>
      <c r="M62" s="72"/>
      <c r="N62" s="72"/>
      <c r="O62" s="147">
        <f>ROUND(IF($C$15&lt;1,0,(L54)/($C$15*100)*10000),2)</f>
        <v>0</v>
      </c>
      <c r="P62" s="59" t="s">
        <v>117</v>
      </c>
    </row>
    <row r="63" spans="1:221" x14ac:dyDescent="0.25">
      <c r="A63" s="185"/>
    </row>
    <row r="64" spans="1:221" x14ac:dyDescent="0.25">
      <c r="A64" s="185"/>
    </row>
    <row r="65" spans="1:1" x14ac:dyDescent="0.25">
      <c r="A65" s="185"/>
    </row>
    <row r="66" spans="1:1" x14ac:dyDescent="0.25">
      <c r="A66" s="185"/>
    </row>
    <row r="67" spans="1:1" x14ac:dyDescent="0.25">
      <c r="A67" s="185"/>
    </row>
    <row r="68" spans="1:1" x14ac:dyDescent="0.25">
      <c r="A68" s="185"/>
    </row>
    <row r="69" spans="1:1" x14ac:dyDescent="0.25">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411480</xdr:colOff>
                    <xdr:row>77</xdr:row>
                    <xdr:rowOff>30480</xdr:rowOff>
                  </from>
                  <to>
                    <xdr:col>14</xdr:col>
                    <xdr:colOff>754380</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topLeftCell="A28" zoomScale="80" zoomScaleNormal="80" workbookViewId="0">
      <selection activeCell="A37" sqref="A37:XFD37"/>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437" t="s">
        <v>50</v>
      </c>
      <c r="B1" s="437"/>
      <c r="C1" s="437"/>
      <c r="D1" s="437"/>
      <c r="E1" s="437"/>
      <c r="F1" s="437"/>
      <c r="G1" s="437"/>
      <c r="H1" s="437"/>
      <c r="I1" s="437"/>
      <c r="J1" s="437"/>
      <c r="K1" s="437"/>
      <c r="L1" s="437"/>
      <c r="M1" s="437"/>
      <c r="N1" s="437"/>
      <c r="O1" s="437"/>
      <c r="P1" s="437"/>
      <c r="Q1" s="52"/>
    </row>
    <row r="2" spans="1:59" ht="18" customHeight="1" x14ac:dyDescent="0.25">
      <c r="A2" s="438" t="s">
        <v>158</v>
      </c>
      <c r="B2" s="438"/>
      <c r="C2" s="438"/>
      <c r="D2" s="438"/>
      <c r="E2" s="438"/>
      <c r="F2" s="438"/>
      <c r="G2" s="438"/>
      <c r="H2" s="438"/>
      <c r="I2" s="438"/>
      <c r="J2" s="438"/>
      <c r="K2" s="438"/>
      <c r="L2" s="438"/>
      <c r="M2" s="438"/>
      <c r="N2" s="438"/>
      <c r="O2" s="438"/>
      <c r="P2" s="438"/>
    </row>
    <row r="3" spans="1:59" ht="17.399999999999999" x14ac:dyDescent="0.3">
      <c r="A3" s="438"/>
      <c r="B3" s="438"/>
      <c r="C3" s="438"/>
      <c r="D3" s="438"/>
      <c r="E3" s="438"/>
      <c r="F3" s="438"/>
      <c r="G3" s="438"/>
      <c r="H3" s="438"/>
      <c r="I3" s="438"/>
      <c r="J3" s="438"/>
      <c r="K3" s="438"/>
      <c r="L3" s="438"/>
      <c r="M3" s="438"/>
      <c r="N3" s="438"/>
      <c r="O3" s="438"/>
      <c r="P3" s="438"/>
      <c r="Q3" s="53"/>
    </row>
    <row r="4" spans="1:59" ht="15.6" x14ac:dyDescent="0.3">
      <c r="A4" s="439" t="str">
        <f>'Customer Info'!$B$12</f>
        <v>Breakdown of Charges Based on Entered Information</v>
      </c>
      <c r="B4" s="439"/>
      <c r="C4" s="439"/>
      <c r="D4" s="439"/>
      <c r="E4" s="439"/>
      <c r="F4" s="439"/>
      <c r="G4" s="439"/>
      <c r="H4" s="439"/>
      <c r="I4" s="439"/>
      <c r="J4" s="439"/>
      <c r="K4" s="439"/>
      <c r="L4" s="439"/>
      <c r="M4" s="439"/>
      <c r="N4" s="439"/>
      <c r="O4" s="439"/>
      <c r="P4" s="439"/>
      <c r="Q4" s="54"/>
    </row>
    <row r="5" spans="1:59" ht="15" x14ac:dyDescent="0.25">
      <c r="A5" s="55"/>
      <c r="B5" s="55"/>
      <c r="C5" s="55"/>
      <c r="D5" s="55"/>
      <c r="E5" s="55"/>
      <c r="F5" s="55"/>
      <c r="G5" s="55"/>
      <c r="H5" s="55"/>
      <c r="I5" s="55"/>
      <c r="J5" s="55"/>
      <c r="K5" s="55"/>
      <c r="L5" s="55"/>
      <c r="M5" s="55"/>
      <c r="N5" s="55"/>
      <c r="O5" s="55"/>
      <c r="P5" s="55"/>
      <c r="Q5" s="55"/>
    </row>
    <row r="6" spans="1:59" x14ac:dyDescent="0.25">
      <c r="A6" s="56">
        <f ca="1">TODAY()</f>
        <v>45744</v>
      </c>
      <c r="B6" s="440" t="s">
        <v>159</v>
      </c>
      <c r="C6" s="440"/>
      <c r="D6" s="440"/>
      <c r="E6" s="440"/>
      <c r="F6" s="440"/>
      <c r="G6" s="440"/>
      <c r="H6" s="440"/>
      <c r="I6" s="440"/>
      <c r="J6" s="440"/>
      <c r="K6" s="440"/>
      <c r="L6" s="440"/>
      <c r="M6" s="440"/>
      <c r="N6" s="440"/>
      <c r="O6" s="440"/>
    </row>
    <row r="7" spans="1:59" x14ac:dyDescent="0.25">
      <c r="A7" s="441" t="s">
        <v>2</v>
      </c>
      <c r="B7" s="441"/>
      <c r="C7" s="441"/>
      <c r="D7" s="441"/>
      <c r="E7" s="441"/>
      <c r="F7" s="441"/>
      <c r="G7" s="441"/>
      <c r="H7" s="441"/>
      <c r="I7" s="441"/>
      <c r="J7" s="441"/>
      <c r="K7" s="441"/>
    </row>
    <row r="9" spans="1:59" ht="15" x14ac:dyDescent="0.25">
      <c r="A9" s="57" t="s">
        <v>5</v>
      </c>
      <c r="B9" s="58"/>
      <c r="C9" s="59">
        <f>'Customer Info'!B7</f>
        <v>0</v>
      </c>
      <c r="I9" s="60"/>
    </row>
    <row r="10" spans="1:59" ht="15" x14ac:dyDescent="0.25">
      <c r="A10" s="61" t="s">
        <v>53</v>
      </c>
      <c r="B10" s="58"/>
      <c r="C10" s="59">
        <f>'Customer Info'!B8</f>
        <v>0</v>
      </c>
    </row>
    <row r="11" spans="1:59" x14ac:dyDescent="0.25">
      <c r="A11" s="57" t="s">
        <v>54</v>
      </c>
      <c r="B11" s="62">
        <f>'Customer Info'!B9</f>
        <v>4</v>
      </c>
      <c r="C11" s="63" t="str">
        <f>LOOKUP($B$11,$S$11:$AD$11,S12:AD12)</f>
        <v>April</v>
      </c>
      <c r="D11" s="64">
        <f>'Customer Info'!C9</f>
        <v>2025</v>
      </c>
      <c r="S11">
        <v>1</v>
      </c>
      <c r="T11">
        <v>2</v>
      </c>
      <c r="U11">
        <v>3</v>
      </c>
      <c r="V11">
        <v>4</v>
      </c>
      <c r="W11">
        <v>5</v>
      </c>
      <c r="X11">
        <v>6</v>
      </c>
      <c r="Y11">
        <v>7</v>
      </c>
      <c r="Z11">
        <v>8</v>
      </c>
      <c r="AA11">
        <v>9</v>
      </c>
      <c r="AB11">
        <v>10</v>
      </c>
      <c r="AC11">
        <v>11</v>
      </c>
      <c r="AD11">
        <v>12</v>
      </c>
    </row>
    <row r="12" spans="1:59" x14ac:dyDescent="0.25">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5">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5">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5">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5">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5">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5">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5">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5">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5">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5">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5">
      <c r="A23" s="69" t="s">
        <v>70</v>
      </c>
      <c r="B23" s="72"/>
      <c r="C23" s="72"/>
      <c r="D23" s="72"/>
      <c r="E23" s="72"/>
      <c r="F23" s="72"/>
      <c r="G23" s="442" t="s">
        <v>71</v>
      </c>
      <c r="H23" s="443"/>
      <c r="I23" s="443"/>
      <c r="J23" s="444"/>
      <c r="K23" s="83"/>
      <c r="L23" s="445" t="s">
        <v>72</v>
      </c>
      <c r="M23" s="446"/>
      <c r="N23" s="446"/>
      <c r="O23" s="447"/>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5">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5">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5">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5">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5">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5">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5">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5">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5">
      <c r="A32" s="76" t="s">
        <v>84</v>
      </c>
      <c r="B32" s="110"/>
      <c r="C32" s="110"/>
      <c r="D32" s="111">
        <f>IF($D$17&lt;0,0,IF($D$17&gt;833000,833000,$D$17))</f>
        <v>0</v>
      </c>
      <c r="E32" s="97" t="s">
        <v>19</v>
      </c>
      <c r="F32" s="84" t="s">
        <v>80</v>
      </c>
      <c r="G32" s="100"/>
      <c r="H32" s="100"/>
      <c r="I32" s="100">
        <f>'Rider Rates'!$B$4</f>
        <v>4.6278999999999999E-3</v>
      </c>
      <c r="J32" s="100">
        <f t="shared" ref="J32:J38" si="0">SUM(G32:I32)</f>
        <v>4.6278999999999999E-3</v>
      </c>
      <c r="K32" s="94" t="s">
        <v>85</v>
      </c>
      <c r="L32" s="89"/>
      <c r="M32" s="89"/>
      <c r="N32" s="89">
        <f t="shared" ref="N32:N37" si="1">ROUND(D32*I32,2)</f>
        <v>0</v>
      </c>
      <c r="O32" s="91">
        <f t="shared" ref="O32:O53" si="2">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5">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5">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5">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5">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5">
      <c r="A37" s="76" t="s">
        <v>90</v>
      </c>
      <c r="B37" s="72"/>
      <c r="C37" s="72"/>
      <c r="D37" s="111">
        <f>IF($D$17&lt;0,0,$D$17)</f>
        <v>0</v>
      </c>
      <c r="E37" s="97" t="s">
        <v>19</v>
      </c>
      <c r="F37" s="84" t="s">
        <v>80</v>
      </c>
      <c r="G37" s="100"/>
      <c r="H37" s="100"/>
      <c r="I37" s="100">
        <f>'Rider Rates'!B15</f>
        <v>0</v>
      </c>
      <c r="J37" s="100">
        <f t="shared" si="0"/>
        <v>0</v>
      </c>
      <c r="K37" s="94" t="s">
        <v>85</v>
      </c>
      <c r="L37" s="89"/>
      <c r="M37" s="89"/>
      <c r="N37" s="89">
        <f t="shared" si="1"/>
        <v>0</v>
      </c>
      <c r="O37" s="89">
        <f t="shared" ref="O37:O43" si="3">SUM(L37:N37)</f>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5">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5">
      <c r="A39" s="76" t="s">
        <v>93</v>
      </c>
      <c r="B39" s="72"/>
      <c r="C39" s="72"/>
      <c r="D39" s="111">
        <f>'Customer Info'!$B$22+'Customer Info'!$B$23-'Customer Info'!$B$24</f>
        <v>0</v>
      </c>
      <c r="E39" s="97" t="s">
        <v>19</v>
      </c>
      <c r="F39" s="84" t="s">
        <v>80</v>
      </c>
      <c r="G39" s="100">
        <f>'Rider Rates'!$B$21</f>
        <v>7.0209999999999995E-2</v>
      </c>
      <c r="H39" s="100"/>
      <c r="I39" s="100"/>
      <c r="J39" s="115">
        <f>SUM(G39:H39)</f>
        <v>7.0209999999999995E-2</v>
      </c>
      <c r="K39" s="94" t="s">
        <v>85</v>
      </c>
      <c r="L39" s="89">
        <f>ROUND(D39*G39,2)</f>
        <v>0</v>
      </c>
      <c r="M39" s="89"/>
      <c r="N39" s="89"/>
      <c r="O39" s="89">
        <f t="shared" si="3"/>
        <v>0</v>
      </c>
      <c r="P39" s="92">
        <f>'Rider Rates'!$D$21</f>
        <v>45444</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5">
      <c r="A40" s="76" t="s">
        <v>94</v>
      </c>
      <c r="B40" s="72"/>
      <c r="C40" s="72"/>
      <c r="D40" s="111">
        <f>'Customer Info'!$B$22+'Customer Info'!$B$23-'Customer Info'!$B$24</f>
        <v>0</v>
      </c>
      <c r="E40" s="97" t="s">
        <v>19</v>
      </c>
      <c r="F40" s="84" t="s">
        <v>80</v>
      </c>
      <c r="G40" s="100">
        <f>'Rider Rates'!$B$28</f>
        <v>3.2000000000000002E-3</v>
      </c>
      <c r="H40" s="100"/>
      <c r="I40" s="100"/>
      <c r="J40" s="115">
        <f>SUM(G40:H40)</f>
        <v>3.2000000000000002E-3</v>
      </c>
      <c r="K40" s="94" t="s">
        <v>85</v>
      </c>
      <c r="L40" s="90">
        <f>ROUND($D$40*$G$40,2)</f>
        <v>0</v>
      </c>
      <c r="M40" s="89"/>
      <c r="N40" s="89"/>
      <c r="O40" s="89">
        <f>SUM(L40:N40)</f>
        <v>0</v>
      </c>
      <c r="P40" s="92">
        <f>'Rider Rates'!$D$28</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5">
      <c r="A41" s="76" t="s">
        <v>95</v>
      </c>
      <c r="B41" s="72"/>
      <c r="C41" s="72"/>
      <c r="D41" s="111">
        <f>'Customer Info'!$B$22+'Customer Info'!$B$23-'Customer Info'!$B$24</f>
        <v>0</v>
      </c>
      <c r="E41" s="97" t="s">
        <v>19</v>
      </c>
      <c r="F41" s="84" t="s">
        <v>80</v>
      </c>
      <c r="G41" s="100">
        <f>'Rider Rates'!$B$49</f>
        <v>-4.1073000000000004E-3</v>
      </c>
      <c r="H41" s="100"/>
      <c r="I41" s="100"/>
      <c r="J41" s="115">
        <f>SUM(G41:H41)</f>
        <v>-4.1073000000000004E-3</v>
      </c>
      <c r="K41" s="94" t="s">
        <v>85</v>
      </c>
      <c r="L41" s="89">
        <f>ROUND(D41*G41,2)</f>
        <v>0</v>
      </c>
      <c r="M41" s="89"/>
      <c r="N41" s="89"/>
      <c r="O41" s="89">
        <f t="shared" si="3"/>
        <v>0</v>
      </c>
      <c r="P41" s="92">
        <f>'Rider Rates'!$D$49</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5">
      <c r="A42" s="72" t="s">
        <v>96</v>
      </c>
      <c r="B42" s="72"/>
      <c r="C42" s="72"/>
      <c r="D42" s="111"/>
      <c r="E42" s="97" t="s">
        <v>55</v>
      </c>
      <c r="F42" s="84"/>
      <c r="G42" s="100"/>
      <c r="H42" s="100"/>
      <c r="I42" s="100">
        <f>'Rider Rates'!D52</f>
        <v>1.17</v>
      </c>
      <c r="J42" s="115">
        <f t="shared" ref="J42:J48" si="4">SUM(G42:I42)</f>
        <v>1.17</v>
      </c>
      <c r="K42" s="94"/>
      <c r="L42" s="89"/>
      <c r="M42" s="89"/>
      <c r="N42" s="89">
        <f>J42</f>
        <v>1.17</v>
      </c>
      <c r="O42" s="89">
        <f>SUM(L42:N42)</f>
        <v>1.17</v>
      </c>
      <c r="P42" s="92">
        <f>'Rider Rates'!E52</f>
        <v>45658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5">
      <c r="A43" s="76" t="s">
        <v>97</v>
      </c>
      <c r="B43" s="72"/>
      <c r="C43" s="72"/>
      <c r="D43" s="111">
        <f>IF($D$17&lt;0,0,$D$17)</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5">
      <c r="A44" s="76" t="s">
        <v>98</v>
      </c>
      <c r="B44" s="72"/>
      <c r="C44" s="72"/>
      <c r="D44" s="111">
        <f>IF($D$17&lt;0,0,$D$17)</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5">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5">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2"/>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5">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5">
      <c r="A48" s="76" t="s">
        <v>102</v>
      </c>
      <c r="B48" s="72"/>
      <c r="C48" s="72"/>
      <c r="D48" s="113"/>
      <c r="E48" s="97" t="s">
        <v>55</v>
      </c>
      <c r="F48" s="84"/>
      <c r="G48" s="120"/>
      <c r="H48" s="85"/>
      <c r="I48" s="121">
        <f>'Rider Rates'!$B$92</f>
        <v>2.2200000000000002</v>
      </c>
      <c r="J48" s="121">
        <f t="shared" si="4"/>
        <v>2.2200000000000002</v>
      </c>
      <c r="K48" s="94"/>
      <c r="L48" s="89"/>
      <c r="M48" s="89"/>
      <c r="N48" s="89">
        <f>I48</f>
        <v>2.2200000000000002</v>
      </c>
      <c r="O48" s="91">
        <f>SUM(L48:N48)</f>
        <v>2.2200000000000002</v>
      </c>
      <c r="P48" s="92">
        <f>'Rider Rates'!$D$92</f>
        <v>45747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5">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5">
      <c r="A50" s="76" t="s">
        <v>104</v>
      </c>
      <c r="B50" s="72"/>
      <c r="C50" s="72"/>
      <c r="D50" s="113">
        <f>$N$28</f>
        <v>10</v>
      </c>
      <c r="E50" s="97" t="s">
        <v>92</v>
      </c>
      <c r="F50" s="84" t="s">
        <v>80</v>
      </c>
      <c r="G50" s="120"/>
      <c r="H50" s="85"/>
      <c r="I50" s="119">
        <f>'Rider Rates'!$B$107</f>
        <v>0.24140039999999999</v>
      </c>
      <c r="J50" s="122">
        <f>SUM(G50:I50)</f>
        <v>0.24140039999999999</v>
      </c>
      <c r="K50" s="94"/>
      <c r="L50" s="89"/>
      <c r="M50" s="89"/>
      <c r="N50" s="89">
        <f>ROUND(D50*I50,2)</f>
        <v>2.41</v>
      </c>
      <c r="O50" s="89">
        <f t="shared" si="2"/>
        <v>2.41</v>
      </c>
      <c r="P50" s="92">
        <f>'Rider Rates'!$D$107</f>
        <v>45716</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5">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5">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5">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5">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5">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5">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5">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5">
      <c r="A58" s="130" t="s">
        <v>112</v>
      </c>
      <c r="B58" s="69"/>
      <c r="C58" s="69"/>
      <c r="D58" s="131"/>
      <c r="E58" s="132"/>
      <c r="F58" s="133"/>
      <c r="G58" s="133"/>
      <c r="H58" s="133"/>
      <c r="I58" s="133"/>
      <c r="J58" s="133"/>
      <c r="K58" s="134"/>
      <c r="L58" s="105">
        <f>SUM(L32:L57)</f>
        <v>0</v>
      </c>
      <c r="M58" s="105">
        <f>SUM(M32:M57)</f>
        <v>0</v>
      </c>
      <c r="N58" s="105">
        <f>SUM(N32:N57)</f>
        <v>7.7399999999999993</v>
      </c>
      <c r="O58" s="105">
        <f>SUM(O32:O57)</f>
        <v>7.7399999999999993</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5">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5">
      <c r="A60" s="138" t="s">
        <v>113</v>
      </c>
      <c r="B60" s="106"/>
      <c r="C60" s="106"/>
      <c r="D60" s="106"/>
      <c r="E60" s="106"/>
      <c r="F60" s="106"/>
      <c r="G60" s="106"/>
      <c r="H60" s="106"/>
      <c r="I60" s="106"/>
      <c r="J60" s="106"/>
      <c r="K60" s="106"/>
      <c r="L60" s="139">
        <f>L28+L58</f>
        <v>0</v>
      </c>
      <c r="M60" s="139">
        <f>M28+M58</f>
        <v>0</v>
      </c>
      <c r="N60" s="139">
        <f>N28+N58</f>
        <v>17.739999999999998</v>
      </c>
      <c r="O60" s="140">
        <f>O28+O58</f>
        <v>17.739999999999998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5">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5">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5">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5">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5">
      <c r="A65" s="69" t="s">
        <v>115</v>
      </c>
      <c r="B65" s="72"/>
      <c r="C65" s="72"/>
      <c r="D65" s="72"/>
      <c r="E65" s="72"/>
      <c r="F65" s="72"/>
      <c r="G65" s="72"/>
      <c r="H65" s="72"/>
      <c r="I65" s="72"/>
      <c r="J65" s="72"/>
      <c r="K65" s="72"/>
      <c r="L65" s="72"/>
      <c r="M65" s="72"/>
      <c r="N65" s="72"/>
      <c r="O65" s="141">
        <f>IF($D$17&lt;0,O60,IF(O60&gt;O63,O60,O63))</f>
        <v>17.739999999999998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5">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5">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5">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5">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5">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5">
      <c r="A71" s="72"/>
      <c r="D71" s="4"/>
      <c r="E71" s="152"/>
      <c r="F71" s="84"/>
      <c r="Q71" s="151"/>
    </row>
    <row r="72" spans="1:236" x14ac:dyDescent="0.25">
      <c r="A72" s="153"/>
      <c r="D72" s="4"/>
      <c r="E72" s="152"/>
      <c r="F72" s="1"/>
      <c r="Q72" s="154"/>
    </row>
    <row r="73" spans="1:236" x14ac:dyDescent="0.25">
      <c r="A73" s="153"/>
      <c r="D73" s="4"/>
      <c r="E73" s="152"/>
      <c r="F73" s="1"/>
      <c r="Q73" s="154"/>
    </row>
    <row r="74" spans="1:236" x14ac:dyDescent="0.25">
      <c r="A74" s="155"/>
      <c r="B74" s="144"/>
      <c r="C74" s="144"/>
      <c r="D74" s="144"/>
      <c r="E74" s="144"/>
      <c r="F74" s="144"/>
    </row>
    <row r="75" spans="1:236" x14ac:dyDescent="0.25">
      <c r="B75" s="144"/>
      <c r="C75" s="144"/>
      <c r="D75" s="144"/>
      <c r="E75" s="144"/>
      <c r="F75" s="144"/>
      <c r="P75" s="144"/>
      <c r="Q75" s="144"/>
    </row>
    <row r="76" spans="1:236" x14ac:dyDescent="0.25">
      <c r="B76" s="144"/>
      <c r="C76" s="144"/>
      <c r="D76" s="144"/>
      <c r="E76" s="144"/>
      <c r="F76" s="144"/>
      <c r="P76" s="59"/>
      <c r="Q76" s="59"/>
    </row>
    <row r="79" spans="1:236" x14ac:dyDescent="0.25">
      <c r="A79" s="436"/>
    </row>
    <row r="80" spans="1:236" x14ac:dyDescent="0.25">
      <c r="A80" s="436"/>
    </row>
    <row r="81" spans="1:1" x14ac:dyDescent="0.25">
      <c r="A81" s="436"/>
    </row>
    <row r="82" spans="1:1" x14ac:dyDescent="0.25">
      <c r="A82" s="436"/>
    </row>
    <row r="83" spans="1:1" x14ac:dyDescent="0.25">
      <c r="A83" s="436"/>
    </row>
    <row r="84" spans="1:1" x14ac:dyDescent="0.25">
      <c r="A84" s="436"/>
    </row>
    <row r="85" spans="1:1" x14ac:dyDescent="0.25">
      <c r="A85" s="436"/>
    </row>
    <row r="86" spans="1:1" x14ac:dyDescent="0.25">
      <c r="A86" s="436"/>
    </row>
    <row r="87" spans="1:1" x14ac:dyDescent="0.25">
      <c r="A87" s="436"/>
    </row>
    <row r="88" spans="1:1" x14ac:dyDescent="0.25">
      <c r="A88" s="436"/>
    </row>
    <row r="89" spans="1:1" x14ac:dyDescent="0.25">
      <c r="A89" s="436"/>
    </row>
    <row r="90" spans="1:1" x14ac:dyDescent="0.25">
      <c r="A90" s="436"/>
    </row>
    <row r="91" spans="1:1" x14ac:dyDescent="0.25">
      <c r="A91" s="436"/>
    </row>
    <row r="92" spans="1:1" x14ac:dyDescent="0.25">
      <c r="A92" s="436"/>
    </row>
    <row r="93" spans="1:1" x14ac:dyDescent="0.25">
      <c r="A93" s="436"/>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388620</xdr:colOff>
                    <xdr:row>86</xdr:row>
                    <xdr:rowOff>38100</xdr:rowOff>
                  </from>
                  <to>
                    <xdr:col>30</xdr:col>
                    <xdr:colOff>160020</xdr:colOff>
                    <xdr:row>87</xdr:row>
                    <xdr:rowOff>83820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Props1.xml><?xml version="1.0" encoding="utf-8"?>
<ds:datastoreItem xmlns:ds="http://schemas.openxmlformats.org/officeDocument/2006/customXml" ds:itemID="{9BFAE20D-800E-43ED-B309-47056EE92D23}">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28</vt:i4>
      </vt:variant>
    </vt:vector>
  </HeadingPairs>
  <TitlesOfParts>
    <vt:vector size="61"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RR Open Access</vt:lpstr>
      <vt:lpstr>RS PEV  OAD</vt:lpstr>
      <vt:lpstr>RSDM Open</vt:lpstr>
      <vt:lpstr>GS-1 Open</vt:lpstr>
      <vt:lpstr>GS-PEV Pilot OAD</vt:lpstr>
      <vt:lpstr>GS SEC OAD</vt:lpstr>
      <vt:lpstr>GS PRI OAD</vt:lpstr>
      <vt:lpstr>GS TRANS - OAD</vt:lpstr>
      <vt:lpstr>Bus PEV - Sec OAD</vt:lpstr>
      <vt:lpstr>Bus PEV - Primary OAD</vt:lpstr>
      <vt:lpstr>Bus PEV - Trans OAD</vt:lpstr>
      <vt:lpstr>Rider Rates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Kimete Seferi-Fanous</cp:lastModifiedBy>
  <dcterms:created xsi:type="dcterms:W3CDTF">2024-12-30T21:30:48Z</dcterms:created>
  <dcterms:modified xsi:type="dcterms:W3CDTF">2025-03-28T17:07:09Z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ies>
</file>