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8610" tabRatio="821" activeTab="0"/>
  </bookViews>
  <sheets>
    <sheet name="Customer Info" sheetId="1" r:id="rId1"/>
    <sheet name="Rider Def" sheetId="2" state="hidden" r:id="rId2"/>
    <sheet name="Apr 2023" sheetId="3" state="hidden" r:id="rId3"/>
    <sheet name="May 2023" sheetId="4" state="hidden" r:id="rId4"/>
    <sheet name="June 2023 " sheetId="5" state="hidden" r:id="rId5"/>
    <sheet name="0423 Riders" sheetId="6" state="hidden" r:id="rId6"/>
    <sheet name="0623 Riders" sheetId="7" state="hidden" r:id="rId7"/>
    <sheet name="0723 Riders" sheetId="8" state="hidden" r:id="rId8"/>
    <sheet name="0823 Riders " sheetId="9" state="hidden" r:id="rId9"/>
    <sheet name="0523 Riders" sheetId="10" state="hidden" r:id="rId10"/>
    <sheet name="Riders" sheetId="11" state="hidden" r:id="rId11"/>
    <sheet name="August 2023 " sheetId="12" state="hidden" r:id="rId12"/>
    <sheet name="0923 Riders " sheetId="13" state="hidden" r:id="rId13"/>
    <sheet name="September 2023  " sheetId="14" state="hidden" r:id="rId14"/>
    <sheet name="October 2023   " sheetId="15" state="hidden" r:id="rId15"/>
    <sheet name="July 2023  " sheetId="16" state="hidden" r:id="rId16"/>
    <sheet name="1023 Riders  " sheetId="17" state="hidden" r:id="rId17"/>
    <sheet name="November 2023    " sheetId="18" state="hidden" r:id="rId18"/>
    <sheet name="December 2023" sheetId="19" state="hidden" r:id="rId19"/>
    <sheet name="1123 Riders  " sheetId="20" state="hidden" r:id="rId20"/>
    <sheet name="1223 Riders   " sheetId="21" state="hidden" r:id="rId21"/>
    <sheet name="012024 Riders" sheetId="22" state="hidden" r:id="rId22"/>
    <sheet name="January 2024" sheetId="23" state="hidden" r:id="rId23"/>
    <sheet name="February 2024 " sheetId="24" state="hidden" r:id="rId24"/>
    <sheet name="022024 Riders " sheetId="25" state="hidden" r:id="rId25"/>
    <sheet name="March 2024  " sheetId="26" state="hidden" r:id="rId26"/>
    <sheet name="032024 Riders  " sheetId="27" state="hidden" r:id="rId27"/>
    <sheet name="April 2024   " sheetId="28" r:id="rId28"/>
    <sheet name="042024 Riders  " sheetId="29" state="hidden" r:id="rId29"/>
  </sheets>
  <externalReferences>
    <externalReference r:id="rId32"/>
  </externalReferences>
  <definedNames>
    <definedName name="_xlnm.Print_Area" localSheetId="2">'Apr 2023'!$A$1:$P$67</definedName>
    <definedName name="_xlnm.Print_Area" localSheetId="27">'April 2024   '!$A$1:$P$67</definedName>
    <definedName name="_xlnm.Print_Area" localSheetId="11">'August 2023 '!$A$1:$P$67</definedName>
    <definedName name="_xlnm.Print_Area" localSheetId="0">'Customer Info'!$A$1:$F$33</definedName>
    <definedName name="_xlnm.Print_Area" localSheetId="18">'December 2023'!$A$1:$P$67</definedName>
    <definedName name="_xlnm.Print_Area" localSheetId="23">'February 2024 '!$A$1:$P$67</definedName>
    <definedName name="_xlnm.Print_Area" localSheetId="22">'January 2024'!$A$1:$P$67</definedName>
    <definedName name="_xlnm.Print_Area" localSheetId="15">'July 2023  '!$A$1:$P$67</definedName>
    <definedName name="_xlnm.Print_Area" localSheetId="4">'June 2023 '!$A$1:$P$67</definedName>
    <definedName name="_xlnm.Print_Area" localSheetId="25">'March 2024  '!$A$1:$P$67</definedName>
    <definedName name="_xlnm.Print_Area" localSheetId="3">'May 2023'!$A$1:$P$67</definedName>
    <definedName name="_xlnm.Print_Area" localSheetId="17">'November 2023    '!$A$1:$P$67</definedName>
    <definedName name="_xlnm.Print_Area" localSheetId="14">'October 2023   '!$A$1:$P$67</definedName>
    <definedName name="_xlnm.Print_Area" localSheetId="1">'Rider Def'!$A$1:$A$39</definedName>
    <definedName name="_xlnm.Print_Area" localSheetId="13">'September 2023  '!$A$1:$P$67</definedName>
  </definedNames>
  <calcPr fullCalcOnLoad="1"/>
</workbook>
</file>

<file path=xl/sharedStrings.xml><?xml version="1.0" encoding="utf-8"?>
<sst xmlns="http://schemas.openxmlformats.org/spreadsheetml/2006/main" count="3637" uniqueCount="216">
  <si>
    <t>Rate</t>
  </si>
  <si>
    <t>Customer Name:</t>
  </si>
  <si>
    <t>Energy Efficiency Fund</t>
  </si>
  <si>
    <t>Gross Receipts Tax Credit</t>
  </si>
  <si>
    <t>Application</t>
  </si>
  <si>
    <t>Effective Date</t>
  </si>
  <si>
    <t>x</t>
  </si>
  <si>
    <t>Regulatory Assest Charge (GS1)</t>
  </si>
  <si>
    <t>Regulatory Assest Charge (GS2)</t>
  </si>
  <si>
    <t>Regulatory Assest Charge (GS3)</t>
  </si>
  <si>
    <t>Regulatory Assest Charge (GS4)</t>
  </si>
  <si>
    <t>Municipal Income Tax (open access)</t>
  </si>
  <si>
    <t>Municipal Income Tax (bundled)</t>
  </si>
  <si>
    <t xml:space="preserve"> </t>
  </si>
  <si>
    <t>Franchise Tax (open access)</t>
  </si>
  <si>
    <t>Franchise Tax (bundled)</t>
  </si>
  <si>
    <t>Property Tax Credit (Residential)</t>
  </si>
  <si>
    <t>Property Tax Credit (GS1)</t>
  </si>
  <si>
    <t>Property Tax Credit (GS2)</t>
  </si>
  <si>
    <t>Property Tax Credit (GS3)</t>
  </si>
  <si>
    <t>Property Tax Credit (GS4)</t>
  </si>
  <si>
    <t>Rider</t>
  </si>
  <si>
    <t>Customer Load Information</t>
  </si>
  <si>
    <t>Account #:</t>
  </si>
  <si>
    <t>Billing Parameters</t>
  </si>
  <si>
    <t>Bill Calculation</t>
  </si>
  <si>
    <t>Customer Charge</t>
  </si>
  <si>
    <t>Total</t>
  </si>
  <si>
    <t>Columbus Southern Power Riders</t>
  </si>
  <si>
    <t>*</t>
  </si>
  <si>
    <t>* Not applicable to Federal accounts</t>
  </si>
  <si>
    <t>Residential Shopping Incentive Credit</t>
  </si>
  <si>
    <t>kWh</t>
  </si>
  <si>
    <t>/kWh</t>
  </si>
  <si>
    <t>kWh Tax  (first 2000 kWh)</t>
  </si>
  <si>
    <t>kWh Tax  (next 13,000 kWh)</t>
  </si>
  <si>
    <t>kWh Tax  (in excess of 15,000 kWh)</t>
  </si>
  <si>
    <t>Base Charges</t>
  </si>
  <si>
    <t>Metered kWh Usage:</t>
  </si>
  <si>
    <t>Effective Date:</t>
  </si>
  <si>
    <t>Base $</t>
  </si>
  <si>
    <t>Activated</t>
  </si>
  <si>
    <t>Metered KWH</t>
  </si>
  <si>
    <t>Universal Service Fund (first 833,000 kwh)</t>
  </si>
  <si>
    <t>Universal Service Fund (in excess of 833,000 kwh)</t>
  </si>
  <si>
    <t>Regulatory Assest Charge (Residential)</t>
  </si>
  <si>
    <t>Generation</t>
  </si>
  <si>
    <t>Transmission</t>
  </si>
  <si>
    <t>Distribution</t>
  </si>
  <si>
    <t>Rates</t>
  </si>
  <si>
    <t>Billing</t>
  </si>
  <si>
    <t>Riders</t>
  </si>
  <si>
    <t>Riders Total</t>
  </si>
  <si>
    <t>Universal Service Fund (first 833,000 kWh)</t>
  </si>
  <si>
    <t>Universal Service Fund (in excess of 833,000 kWh)</t>
  </si>
  <si>
    <t>Economic Development Cost Recovery</t>
  </si>
  <si>
    <t xml:space="preserve">Enhanced Service Reliability </t>
  </si>
  <si>
    <t>Cents/kWh</t>
  </si>
  <si>
    <t>Ohio Power Billing Analysis</t>
  </si>
  <si>
    <t>Columbus Southern Rate Zone</t>
  </si>
  <si>
    <t>Year</t>
  </si>
  <si>
    <t xml:space="preserve">/kWh </t>
  </si>
  <si>
    <t>Minimum Charge:</t>
  </si>
  <si>
    <t xml:space="preserve">Base + Rider Total </t>
  </si>
  <si>
    <t>Energy Efficiency and Peak Demand Reduction Cost Recovery</t>
  </si>
  <si>
    <t>kWh Tax (first 2000 kWh)</t>
  </si>
  <si>
    <t>kWh Tax (next 13,000 kWh)</t>
  </si>
  <si>
    <t>kWh Tax (in excess of 15,000 kWh)</t>
  </si>
  <si>
    <t>Billing Month/Year:</t>
  </si>
  <si>
    <t>January</t>
  </si>
  <si>
    <t>February</t>
  </si>
  <si>
    <t>March</t>
  </si>
  <si>
    <t>April</t>
  </si>
  <si>
    <t>May</t>
  </si>
  <si>
    <t>June</t>
  </si>
  <si>
    <t>July</t>
  </si>
  <si>
    <t>August</t>
  </si>
  <si>
    <t>September</t>
  </si>
  <si>
    <t>November</t>
  </si>
  <si>
    <t>October</t>
  </si>
  <si>
    <t>December</t>
  </si>
  <si>
    <t>Month</t>
  </si>
  <si>
    <t>Residential Secondary Bundled Service</t>
  </si>
  <si>
    <t>Total Ohio Power Billing Charge:</t>
  </si>
  <si>
    <t>Ohio Power Company</t>
  </si>
  <si>
    <t xml:space="preserve">Average Energy Cost: </t>
  </si>
  <si>
    <t>Base (Dist)</t>
  </si>
  <si>
    <t>Columbus Southern Power Rate Zone</t>
  </si>
  <si>
    <t xml:space="preserve">Rider </t>
  </si>
  <si>
    <t>0-833,000</t>
  </si>
  <si>
    <t>&gt;833,000</t>
  </si>
  <si>
    <t>Universal Service Fund Rider (kWh)</t>
  </si>
  <si>
    <t>KWH Tax Rider (kWh)</t>
  </si>
  <si>
    <t>0-2000</t>
  </si>
  <si>
    <t>2001-15,000</t>
  </si>
  <si>
    <t>Residential Distribution Credit Rider (%)</t>
  </si>
  <si>
    <t>Energy Efficiency and Peak Demand Reduction Cost Recovery Rider (kWh)</t>
  </si>
  <si>
    <t>Economic Development Cost Recovery Rider (%)</t>
  </si>
  <si>
    <t>Enhanced Service Reliability Rider (%)</t>
  </si>
  <si>
    <t>Distribution Investment Rider (%)</t>
  </si>
  <si>
    <t>Distribution Investment Rider</t>
  </si>
  <si>
    <t>Alternative Energy Rider</t>
  </si>
  <si>
    <t>Pilot Throughput Balance Adjustment Rider</t>
  </si>
  <si>
    <t>Pilot Throughput Balancing Adjustment Rider</t>
  </si>
  <si>
    <t xml:space="preserve">Generation Capacity Rider  </t>
  </si>
  <si>
    <t>Generation Capacity Rider</t>
  </si>
  <si>
    <t>Summer</t>
  </si>
  <si>
    <t>Winter</t>
  </si>
  <si>
    <r>
      <t xml:space="preserve">Alternative Energy Rider </t>
    </r>
    <r>
      <rPr>
        <sz val="9"/>
        <rFont val="Arial"/>
        <family val="2"/>
      </rPr>
      <t xml:space="preserve">- This Rider allows the Company to recover costs related to Renewable Energy Credits.  This Rider will be reconciled quarterly to actual costs incurred and will be subject to an annual prudence and accounting review by the Commission.
</t>
    </r>
  </si>
  <si>
    <r>
      <t xml:space="preserve">Distribution Investment Rider </t>
    </r>
    <r>
      <rPr>
        <sz val="9"/>
        <rFont val="Arial"/>
        <family val="2"/>
      </rPr>
      <t>- This Rider allows the Company to move to a proactive replacement strategy of its distribution infrastructure.</t>
    </r>
  </si>
  <si>
    <r>
      <t>Economic Development Cost Recovery Rider</t>
    </r>
    <r>
      <rPr>
        <sz val="9"/>
        <rFont val="Arial"/>
        <family val="2"/>
      </rPr>
      <t xml:space="preserve"> - This Rider allows the Company to recover the costs, incentives and foregone revenues associated with Commission-approved special arrangements, including special arrangements for economic development and job retention.  This Rider will be periodically adjusted to recover amounts authorized by the Commission.  </t>
    </r>
  </si>
  <si>
    <r>
      <t xml:space="preserve">Energy Efficiency and Peak Demand Reduction Cost Recovery Rider - </t>
    </r>
    <r>
      <rPr>
        <sz val="9"/>
        <rFont val="Arial"/>
        <family val="2"/>
      </rPr>
      <t xml:space="preserve">This Rider allows the Company to recover the costs of various programs designed to improve energy efficiency and reduce the overall peak demand for energy.  This Rider will be trued-up annually to reconcile cost recovery and actual program costs.  </t>
    </r>
  </si>
  <si>
    <r>
      <t xml:space="preserve">Pilot Throughput Balancing Adjustment Rider - </t>
    </r>
    <r>
      <rPr>
        <sz val="9"/>
        <rFont val="Arial"/>
        <family val="2"/>
      </rPr>
      <t>This Rider ensures that the actual base distribution revenue collected from residential and small commercial customers equals the amount authorized by the Public Utilities Commission of Ohio and does not vary as a result of usage as distribution costs do not vary based upon usage.</t>
    </r>
  </si>
  <si>
    <t>Rider Rate 1</t>
  </si>
  <si>
    <t>Rider Rate 2</t>
  </si>
  <si>
    <t xml:space="preserve">Energy Charge </t>
  </si>
  <si>
    <t>Available for residential electric service through one meter to individual residential customers. (Schedule Codes: 011, 013, 014, 016, 017, 018, 020, 021, 022, 028)</t>
  </si>
  <si>
    <t xml:space="preserve">Generation Energy Rider  </t>
  </si>
  <si>
    <t>Auction Cost Reconciliation Rider (kWh)</t>
  </si>
  <si>
    <t>Basic Transmission Cost Rider (kWh)</t>
  </si>
  <si>
    <t>Generation Energy Rider</t>
  </si>
  <si>
    <t>Gen En</t>
  </si>
  <si>
    <t>Basic Transmission Cost Rider</t>
  </si>
  <si>
    <t>Price to Compare (excludes Distribution Charges and some Transmission Charges):</t>
  </si>
  <si>
    <t>Auction Cost Reconciliation Rider</t>
  </si>
  <si>
    <r>
      <t xml:space="preserve">Enhanced Service Reliability Rider - </t>
    </r>
    <r>
      <rPr>
        <sz val="9"/>
        <rFont val="Arial"/>
        <family val="2"/>
      </rPr>
      <t>This Rider collects the incremental costs of the Company’s enhanced vegetation management initiative.  The Company’s plan is intended to reduce the impact of weather events through additional tree trimming, resulting in better reliability for customers.  This Rider is subject to Commission review and reconciliation on an annual basis.</t>
    </r>
  </si>
  <si>
    <r>
      <t xml:space="preserve">Generation Energy Rider – </t>
    </r>
    <r>
      <rPr>
        <sz val="9"/>
        <rFont val="Arial"/>
        <family val="2"/>
      </rPr>
      <t>This Rider collects the difference between the competitive bid auction price and the Retail Transmission Organization's capacity revenue requirement payable to the auction winners.</t>
    </r>
  </si>
  <si>
    <r>
      <t xml:space="preserve">gridSMART Phase 1 Rider - </t>
    </r>
    <r>
      <rPr>
        <sz val="9"/>
        <rFont val="Arial"/>
        <family val="2"/>
      </rPr>
      <t xml:space="preserve">This Rider allows the Company to recover a portion of the costs of the initial phase of a three-year pilot program.  gridSMART includes three main components; Automated Metering Infrastructure (AMI), Distribution Automation (DA) and Home Area Network (HAN).  gridSMART will allow the Company to monitor equipment and convey information about certain malfunctions and operating conditions and also provide customers in the pilot area with information to allow the customers to conserve energy. </t>
    </r>
  </si>
  <si>
    <r>
      <t>KWH Tax Rider</t>
    </r>
    <r>
      <rPr>
        <sz val="9"/>
        <rFont val="Arial"/>
        <family val="2"/>
      </rPr>
      <t>- This Rider became effective May 1, 2001.  Customers consuming more than 45,000,000 KWH annually may elect to self assess this tax and pay directly to the State of Ohio.  This Rider does not apply to federal government accounts.</t>
    </r>
  </si>
  <si>
    <r>
      <t>Residential Distribution Credit Rider -</t>
    </r>
    <r>
      <rPr>
        <sz val="9"/>
        <rFont val="Arial"/>
        <family val="2"/>
      </rPr>
      <t xml:space="preserve"> This Rider is designed to return a portion of revenue collected from the Distribution Investment Rider to residential customers and is scheduled to expire on May 31, 2018.</t>
    </r>
  </si>
  <si>
    <r>
      <t xml:space="preserve">Retail Stability Rider </t>
    </r>
    <r>
      <rPr>
        <sz val="9"/>
        <rFont val="Arial"/>
        <family val="2"/>
      </rPr>
      <t>- This Rider will allow the Company to recover the deferred capacity costs that remain as of May 31, 2015 over a 32 month period.</t>
    </r>
  </si>
  <si>
    <r>
      <rPr>
        <b/>
        <sz val="9"/>
        <rFont val="Arial"/>
        <family val="2"/>
      </rPr>
      <t>Auction Cost Reconciliation Rider</t>
    </r>
    <r>
      <rPr>
        <sz val="9"/>
        <rFont val="Arial"/>
        <family val="2"/>
      </rPr>
      <t xml:space="preserve"> – This Rider collects any difference between auction costs billed to customers versus what was paid to auction winners for the procurement of power as well as the costs associated with the competitive bid process.</t>
    </r>
  </si>
  <si>
    <r>
      <t xml:space="preserve">Generation Capacity Rider – </t>
    </r>
    <r>
      <rPr>
        <sz val="9"/>
        <rFont val="Arial"/>
        <family val="2"/>
      </rPr>
      <t>This Rider allows the Company to collect the Generation Capacity Revenue Requirement based on the Retail Transmission Organization's Reliability Pricing Model's auction Clearing Price payable to the auction winners.</t>
    </r>
  </si>
  <si>
    <r>
      <t>Deferred Asset Phase-In Rider -</t>
    </r>
    <r>
      <rPr>
        <sz val="9"/>
        <rFont val="Arial"/>
        <family val="2"/>
      </rPr>
      <t xml:space="preserve"> This Rider recovers previously incurred deferrals for distribution assets.  This Rider will replace the Deferred Asset Recovery Rider.  AEP Ohio will collect this charge from all customers on behalf of its Special Purpose Entity which owns the right to impose and collect such charges.</t>
    </r>
  </si>
  <si>
    <r>
      <rPr>
        <b/>
        <sz val="9"/>
        <rFont val="Arial"/>
        <family val="2"/>
      </rPr>
      <t>Basic Transmission Cost Rider</t>
    </r>
    <r>
      <rPr>
        <sz val="9"/>
        <rFont val="Arial"/>
        <family val="2"/>
      </rPr>
      <t xml:space="preserve"> – This Rider allows the Company to recover non-market based transmission charges from both shopping and non-shopping customers.  </t>
    </r>
  </si>
  <si>
    <r>
      <t>Universal Service Fund</t>
    </r>
    <r>
      <rPr>
        <sz val="9"/>
        <rFont val="Arial"/>
        <family val="2"/>
      </rPr>
      <t xml:space="preserve"> </t>
    </r>
    <r>
      <rPr>
        <b/>
        <sz val="9"/>
        <rFont val="Arial"/>
        <family val="2"/>
      </rPr>
      <t>Rider</t>
    </r>
    <r>
      <rPr>
        <sz val="9"/>
        <rFont val="Arial"/>
        <family val="2"/>
      </rPr>
      <t>- This Rider replaced the Percentage of Income Payment Plan (PIP) rider on September 1, 2000. PIP helped low-income residential customers avoid disconnection during the winter. The program now is administered by the Ohio Development Services Agency, which sets the rate. The Universal Service Fund Rider is included within the distribution charge.</t>
    </r>
  </si>
  <si>
    <r>
      <t xml:space="preserve">Purchased Power Agreement Rider – </t>
    </r>
    <r>
      <rPr>
        <sz val="9"/>
        <rFont val="Arial"/>
        <family val="2"/>
      </rPr>
      <t>This rider allows AEP Ohio to collect or pass back the difference between total costs and revenues associated with a specific wholesale purchase power agreement.</t>
    </r>
  </si>
  <si>
    <r>
      <t>Significantly Excessive Earnings Test Credit Rider</t>
    </r>
    <r>
      <rPr>
        <sz val="11"/>
        <rFont val="Calibri"/>
        <family val="2"/>
      </rPr>
      <t xml:space="preserve"> - This temporary rider refunds to customers a Commission ordered amount from a global settlement that resolved several outstanding cases. This rider became effective in April 2017 and is expected to expire in approximately one year.</t>
    </r>
  </si>
  <si>
    <t>Storm Damage Recovery Rider</t>
  </si>
  <si>
    <t>Alternative Energy Rider (kWh)</t>
  </si>
  <si>
    <t>gridSMART Phase 2 Rider (fixed)</t>
  </si>
  <si>
    <t>gridSMART Phase 2 Rider</t>
  </si>
  <si>
    <r>
      <t>gridSMART Phase 2 Rider</t>
    </r>
    <r>
      <rPr>
        <sz val="11"/>
        <rFont val="Calibri"/>
        <family val="2"/>
      </rPr>
      <t xml:space="preserve"> </t>
    </r>
    <r>
      <rPr>
        <sz val="9"/>
        <rFont val="Arial"/>
        <family val="2"/>
      </rPr>
      <t>– This allows the Company to recover costs associated with AEP Ohio’s Smart Grid Phase 2 project. The project started in 2017 and is scheduled to deploy Advanced Meter Infrastructure (AMI) on 894,000 circuits, Distribution Automation Circuit Reconfiguration (DACR) on 250 Circuits and Volt VAR Optimization (VVO) on 160 Circuits over the next several years.</t>
    </r>
  </si>
  <si>
    <r>
      <rPr>
        <b/>
        <sz val="9"/>
        <rFont val="Arial"/>
        <family val="2"/>
      </rPr>
      <t>Storm Damage Recovery Rider</t>
    </r>
    <r>
      <rPr>
        <sz val="9"/>
        <rFont val="Arial"/>
        <family val="2"/>
      </rPr>
      <t xml:space="preserve"> - This Rider allows the Company to recover a portion of the incremental storm restoration costs from major storms that are above the baseline.</t>
    </r>
  </si>
  <si>
    <t>Cost</t>
  </si>
  <si>
    <t>Enter</t>
  </si>
  <si>
    <t>City:</t>
  </si>
  <si>
    <t>Address:</t>
  </si>
  <si>
    <t>Apt/Unit:</t>
  </si>
  <si>
    <r>
      <t xml:space="preserve">This spreadsheet can be used to calculate billings issued on or after 6/1/2015 under the </t>
    </r>
    <r>
      <rPr>
        <b/>
        <i/>
        <sz val="10"/>
        <color indexed="10"/>
        <rFont val="Arial"/>
        <family val="2"/>
      </rPr>
      <t>Columbus Southern Power</t>
    </r>
    <r>
      <rPr>
        <b/>
        <i/>
        <sz val="10"/>
        <rFont val="Arial"/>
        <family val="2"/>
      </rPr>
      <t xml:space="preserve"> Bundled Residential (RR) tariff.  This tool is not tied to AEP Ohio's billing system and is therefore used for informational purposes only. AEP Ohio is not liable for any errors shown in the calculations below as well as any actions taken from the information displayed.
</t>
    </r>
  </si>
  <si>
    <t>Tax Savings Credit Rider</t>
  </si>
  <si>
    <t>Tax Credit Savings Rider</t>
  </si>
  <si>
    <t>Smart City Rider</t>
  </si>
  <si>
    <t>Legacy Generation Resource Rider</t>
  </si>
  <si>
    <t xml:space="preserve">Instructions: Enter monthly energy usage (kWH) in corresponding month. </t>
  </si>
  <si>
    <t>Solar Generation Fund Rider</t>
  </si>
  <si>
    <t>&gt;115,000</t>
  </si>
  <si>
    <r>
      <t xml:space="preserve">RS </t>
    </r>
    <r>
      <rPr>
        <b/>
        <sz val="10"/>
        <rFont val="Arial"/>
        <family val="2"/>
      </rPr>
      <t>(CSP Rate Zone)</t>
    </r>
  </si>
  <si>
    <r>
      <t xml:space="preserve">General Service-Non Demand Metered </t>
    </r>
    <r>
      <rPr>
        <b/>
        <sz val="10"/>
        <rFont val="Arial"/>
        <family val="2"/>
      </rPr>
      <t>(CSP Rate Zone)</t>
    </r>
  </si>
  <si>
    <t>Bad Debt Rider (%)</t>
  </si>
  <si>
    <t>Residential</t>
  </si>
  <si>
    <t>GS-1, GS-TOD</t>
  </si>
  <si>
    <t>Demand Metered Secondary</t>
  </si>
  <si>
    <t>Demand Metered Primary</t>
  </si>
  <si>
    <t>Demand Metered Trans/Subtrans</t>
  </si>
  <si>
    <t xml:space="preserve">RR, RR1 </t>
  </si>
  <si>
    <t>RLM (1)</t>
  </si>
  <si>
    <t>RLM (2)</t>
  </si>
  <si>
    <t>RLM (3)</t>
  </si>
  <si>
    <t>RS-TOD (On Peak)</t>
  </si>
  <si>
    <t>RS-TOD (Off Peak)</t>
  </si>
  <si>
    <t>RS-TOU On Peak</t>
  </si>
  <si>
    <t>RS-TOU Off Peak</t>
  </si>
  <si>
    <t>GS-1</t>
  </si>
  <si>
    <t>GS-TOU On-Peak</t>
  </si>
  <si>
    <t>GS-TOU Off-Peak</t>
  </si>
  <si>
    <t>GS-2 TOD (On-Peak)</t>
  </si>
  <si>
    <t>GS-2 TOD (Off-Peak)</t>
  </si>
  <si>
    <t>Part A</t>
  </si>
  <si>
    <t>Part B</t>
  </si>
  <si>
    <t>Effective</t>
  </si>
  <si>
    <t>Residential ($/month)</t>
  </si>
  <si>
    <t>Non-Residential ($/kWh up to 833,000 kWh)</t>
  </si>
  <si>
    <t>County Fair SEC</t>
  </si>
  <si>
    <t>County Fair PRI</t>
  </si>
  <si>
    <t>Basic Transmission Cost Rider (kW)</t>
  </si>
  <si>
    <t>IRP Rate</t>
  </si>
  <si>
    <t>RS</t>
  </si>
  <si>
    <t xml:space="preserve">GS-2 </t>
  </si>
  <si>
    <t>GS-TOD</t>
  </si>
  <si>
    <t xml:space="preserve">GS-3 </t>
  </si>
  <si>
    <t xml:space="preserve">GS-4 </t>
  </si>
  <si>
    <t>Energy Efficiency and Peak Demand Reduction Cost Recovery Rider (Fixed)</t>
  </si>
  <si>
    <t>Energy Efficiency and Peak Demand Reduction Cost Recovery Rider (kW)</t>
  </si>
  <si>
    <t>Non-Residential</t>
  </si>
  <si>
    <t>Retail Reconciliatoin Rider (kWh)</t>
  </si>
  <si>
    <t>GS-2 (0-833,000 kWh)</t>
  </si>
  <si>
    <t>GS-2 (&gt;833,000 kWh)</t>
  </si>
  <si>
    <t>GS-TOD (0-833,000 kWh)</t>
  </si>
  <si>
    <t>GS-TOD (&gt;833,000 kWh)</t>
  </si>
  <si>
    <t>GS-3 (0-833,000 kWh)</t>
  </si>
  <si>
    <t>GS-3 (&gt;833,000 kWh)</t>
  </si>
  <si>
    <t>GS-4 (0-833,000 kWh)</t>
  </si>
  <si>
    <t>GS-4 (&gt;833,000 kWh)</t>
  </si>
  <si>
    <t>Sec</t>
  </si>
  <si>
    <t>Pri</t>
  </si>
  <si>
    <t>Sub/Tran</t>
  </si>
  <si>
    <t>&lt;&lt;Cap Limit</t>
  </si>
  <si>
    <t>SSO Credit Rider</t>
  </si>
  <si>
    <t>Power Forward Rider</t>
  </si>
  <si>
    <t>Pilot Demand Response Rider</t>
  </si>
  <si>
    <t>Placeholder</t>
  </si>
  <si>
    <t>Bad Debt Rider</t>
  </si>
  <si>
    <t>Retail Reconciliation Rider</t>
  </si>
  <si>
    <t>03//31/2023</t>
  </si>
  <si>
    <t>Revised:  4/1/2024</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</si>
</sst>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000_);_(&quot;$&quot;* \(#,##0.000000\);_(&quot;$&quot;* &quot;-&quot;??????_);_(@_)"/>
    <numFmt numFmtId="165" formatCode="0.00000%"/>
    <numFmt numFmtId="166" formatCode="_(&quot;$&quot;* #,##0.0000000_);_(&quot;$&quot;* \(#,##0.0000000\);_(&quot;$&quot;* &quot;-&quot;???????_);_(@_)"/>
    <numFmt numFmtId="167" formatCode="_(* #,##0.0_);_(* \(#,##0.0\);_(* &quot;-&quot;??_);_(@_)"/>
    <numFmt numFmtId="168" formatCode="mm/dd/yy"/>
    <numFmt numFmtId="169" formatCode="&quot;$&quot;#,##0.0000000"/>
    <numFmt numFmtId="170" formatCode="0.0%"/>
    <numFmt numFmtId="171" formatCode="0.0000%"/>
    <numFmt numFmtId="172" formatCode="_(&quot;$&quot;* #,##0.000_);_(&quot;$&quot;* \(#,##0.000\);_(&quot;$&quot;* &quot;-&quot;??_);_(@_)"/>
    <numFmt numFmtId="173" formatCode="_(&quot;$&quot;* #,##0.0000_);_(&quot;$&quot;* \(#,##0.0000\);_(&quot;$&quot;* &quot;-&quot;??_);_(@_)"/>
    <numFmt numFmtId="174" formatCode="_(&quot;$&quot;* #,##0.00000_);_(&quot;$&quot;* \(#,##0.00000\);_(&quot;$&quot;* &quot;-&quot;??_);_(@_)"/>
    <numFmt numFmtId="175" formatCode="_(&quot;$&quot;* #,##0.000000_);_(&quot;$&quot;* \(#,##0.000000\);_(&quot;$&quot;* &quot;-&quot;??_);_(@_)"/>
    <numFmt numFmtId="176" formatCode="_(&quot;$&quot;* #,##0.0000000_);_(&quot;$&quot;* \(#,##0.0000000\);_(&quot;$&quot;* &quot;-&quot;??_);_(@_)"/>
    <numFmt numFmtId="177" formatCode="#,##0.0"/>
    <numFmt numFmtId="178" formatCode="_(&quot;$&quot;* #,##0.00000_);_(&quot;$&quot;* \(#,##0.00000\);_(&quot;$&quot;* &quot;-&quot;?????_);_(@_)"/>
    <numFmt numFmtId="179" formatCode="_(&quot;$&quot;* #,##0.00000000_);_(&quot;$&quot;* \(#,##0.00000000\);_(&quot;$&quot;* &quot;-&quot;???????_);_(@_)"/>
    <numFmt numFmtId="180" formatCode="0.0"/>
    <numFmt numFmtId="181" formatCode="_(* #,##0.0_);_(* \(#,##0.0\);_(* &quot;-&quot;?_);_(@_)"/>
    <numFmt numFmtId="182" formatCode="_(&quot;$&quot;* #,##0.000_);_(&quot;$&quot;* \(#,##0.000\);_(&quot;$&quot;* &quot;-&quot;???_);_(@_)"/>
    <numFmt numFmtId="183" formatCode="_(&quot;$&quot;* #,##0.0000_);_(&quot;$&quot;* \(#,##0.0000\);_(&quot;$&quot;* &quot;-&quot;????_);_(@_)"/>
    <numFmt numFmtId="184" formatCode="_(* #,##0.000_);_(* \(#,##0.000\);_(* &quot;-&quot;???_);_(@_)"/>
    <numFmt numFmtId="185" formatCode="0.000000"/>
    <numFmt numFmtId="186" formatCode="0.0000000"/>
    <numFmt numFmtId="187" formatCode="0.00000"/>
    <numFmt numFmtId="188" formatCode="#,##0.000"/>
    <numFmt numFmtId="189" formatCode="_(&quot;$&quot;* #,##0.00_);_(&quot;$&quot;* \(#,##0.00\);_(&quot;$&quot;* &quot;-&quot;???????_);_(@_)"/>
    <numFmt numFmtId="190" formatCode="_(&quot;$&quot;* #,##0.000000_);_(&quot;$&quot;* \(#,##0.000000\);_(&quot;$&quot;* &quot;-&quot;???????_);_(@_)"/>
    <numFmt numFmtId="191" formatCode="_(&quot;$&quot;* #,##0.00000_);_(&quot;$&quot;* \(#,##0.00000\);_(&quot;$&quot;* &quot;-&quot;???????_);_(@_)"/>
    <numFmt numFmtId="192" formatCode="_(&quot;$&quot;* #,##0.0000_);_(&quot;$&quot;* \(#,##0.0000\);_(&quot;$&quot;* &quot;-&quot;???????_);_(@_)"/>
    <numFmt numFmtId="193" formatCode="_(&quot;$&quot;* #,##0.000_);_(&quot;$&quot;* \(#,##0.000\);_(&quot;$&quot;* &quot;-&quot;???????_);_(@_)"/>
    <numFmt numFmtId="194" formatCode="&quot;Yes&quot;;&quot;Yes&quot;;&quot;No&quot;"/>
    <numFmt numFmtId="195" formatCode="&quot;True&quot;;&quot;True&quot;;&quot;False&quot;"/>
    <numFmt numFmtId="196" formatCode="&quot;On&quot;;&quot;On&quot;;&quot;Off&quot;"/>
    <numFmt numFmtId="197" formatCode="[$€-2]\ #,##0.00_);[Red]\([$€-2]\ #,##0.00\)"/>
    <numFmt numFmtId="198" formatCode="_(&quot;$&quot;* #,##0.00000000_);_(&quot;$&quot;* \(#,##0.00000000\);_(&quot;$&quot;* &quot;-&quot;??_);_(@_)"/>
    <numFmt numFmtId="199" formatCode="0.000%"/>
    <numFmt numFmtId="200" formatCode="0.0000000_);\(0.0000000\)"/>
    <numFmt numFmtId="201" formatCode="0.000000%"/>
    <numFmt numFmtId="202" formatCode="0.0000000_);[Red]\(0.0000000\)"/>
    <numFmt numFmtId="203" formatCode="m/d/yyyy;@"/>
    <numFmt numFmtId="204" formatCode="mmm\-yyyy"/>
  </numFmts>
  <fonts count="72">
    <font>
      <sz val="10"/>
      <name val="Arial"/>
      <family val="0"/>
    </font>
    <font>
      <b/>
      <sz val="10"/>
      <name val="Arial"/>
      <family val="2"/>
    </font>
    <font>
      <sz val="10"/>
      <color indexed="10"/>
      <name val="Arial"/>
      <family val="2"/>
    </font>
    <font>
      <b/>
      <sz val="10"/>
      <color indexed="48"/>
      <name val="Arial"/>
      <family val="2"/>
    </font>
    <font>
      <sz val="10"/>
      <color indexed="12"/>
      <name val="Arial"/>
      <family val="2"/>
    </font>
    <font>
      <b/>
      <sz val="10"/>
      <color indexed="12"/>
      <name val="Arial"/>
      <family val="2"/>
    </font>
    <font>
      <b/>
      <sz val="16"/>
      <name val="Arial"/>
      <family val="2"/>
    </font>
    <font>
      <b/>
      <sz val="14"/>
      <color indexed="8"/>
      <name val="Arial"/>
      <family val="2"/>
    </font>
    <font>
      <b/>
      <sz val="10"/>
      <color indexed="8"/>
      <name val="Arial"/>
      <family val="2"/>
    </font>
    <font>
      <sz val="12"/>
      <color indexed="12"/>
      <name val="Arial"/>
      <family val="2"/>
    </font>
    <font>
      <b/>
      <sz val="10"/>
      <color indexed="10"/>
      <name val="Arial"/>
      <family val="2"/>
    </font>
    <font>
      <sz val="10"/>
      <color indexed="8"/>
      <name val="Arial"/>
      <family val="2"/>
    </font>
    <font>
      <sz val="9"/>
      <name val="Arial"/>
      <family val="2"/>
    </font>
    <font>
      <b/>
      <sz val="9"/>
      <name val="Arial"/>
      <family val="2"/>
    </font>
    <font>
      <sz val="12"/>
      <color indexed="8"/>
      <name val="Arial"/>
      <family val="2"/>
    </font>
    <font>
      <sz val="8"/>
      <name val="Tahoma"/>
      <family val="2"/>
    </font>
    <font>
      <sz val="10"/>
      <color indexed="9"/>
      <name val="Arial"/>
      <family val="2"/>
    </font>
    <font>
      <sz val="10"/>
      <color indexed="43"/>
      <name val="Arial"/>
      <family val="2"/>
    </font>
    <font>
      <sz val="8"/>
      <name val="Arial"/>
      <family val="2"/>
    </font>
    <font>
      <b/>
      <i/>
      <sz val="10"/>
      <name val="Arial"/>
      <family val="2"/>
    </font>
    <font>
      <u val="single"/>
      <sz val="10"/>
      <color indexed="12"/>
      <name val="Arial"/>
      <family val="2"/>
    </font>
    <font>
      <u val="single"/>
      <sz val="10"/>
      <color indexed="36"/>
      <name val="Arial"/>
      <family val="2"/>
    </font>
    <font>
      <b/>
      <sz val="12"/>
      <name val="Arial"/>
      <family val="2"/>
    </font>
    <font>
      <sz val="12"/>
      <name val="Arial"/>
      <family val="2"/>
    </font>
    <font>
      <b/>
      <sz val="12"/>
      <color indexed="17"/>
      <name val="Arial"/>
      <family val="2"/>
    </font>
    <font>
      <u val="single"/>
      <sz val="10"/>
      <name val="Arial"/>
      <family val="2"/>
    </font>
    <font>
      <sz val="10"/>
      <color indexed="17"/>
      <name val="Arial"/>
      <family val="2"/>
    </font>
    <font>
      <b/>
      <sz val="9"/>
      <color indexed="10"/>
      <name val="Arial"/>
      <family val="2"/>
    </font>
    <font>
      <sz val="8"/>
      <color indexed="9"/>
      <name val="Arial"/>
      <family val="2"/>
    </font>
    <font>
      <b/>
      <u val="single"/>
      <sz val="10"/>
      <color indexed="12"/>
      <name val="Arial"/>
      <family val="2"/>
    </font>
    <font>
      <sz val="11"/>
      <name val="Calibri"/>
      <family val="2"/>
    </font>
    <font>
      <b/>
      <u val="single"/>
      <sz val="10"/>
      <name val="Arial"/>
      <family val="2"/>
    </font>
    <font>
      <b/>
      <u val="singleAccounting"/>
      <sz val="10"/>
      <name val="Arial"/>
      <family val="2"/>
    </font>
    <font>
      <b/>
      <i/>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10"/>
      <color rgb="FF0000FF"/>
      <name val="Arial"/>
      <family val="2"/>
    </font>
    <font>
      <b/>
      <u val="single"/>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thin"/>
      <top>
        <color indexed="63"/>
      </top>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medium"/>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medium"/>
      <right/>
      <top/>
      <bottom/>
    </border>
    <border>
      <left>
        <color indexed="63"/>
      </left>
      <right>
        <color indexed="63"/>
      </right>
      <top style="thin"/>
      <bottom style="thin"/>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7" fillId="0" borderId="0" applyNumberFormat="0" applyFill="0" applyBorder="0" applyAlignment="0" applyProtection="0"/>
    <xf numFmtId="0" fontId="21"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0"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99">
    <xf numFmtId="0" fontId="0" fillId="0" borderId="0" xfId="0" applyAlignment="1">
      <alignment/>
    </xf>
    <xf numFmtId="3" fontId="0" fillId="0" borderId="0" xfId="0" applyNumberFormat="1" applyAlignment="1">
      <alignment/>
    </xf>
    <xf numFmtId="8" fontId="0" fillId="0" borderId="0" xfId="0" applyNumberFormat="1" applyAlignment="1">
      <alignment/>
    </xf>
    <xf numFmtId="0" fontId="0" fillId="0" borderId="0" xfId="0" applyFont="1" applyAlignment="1">
      <alignment/>
    </xf>
    <xf numFmtId="0" fontId="0" fillId="0" borderId="0" xfId="0" applyAlignment="1">
      <alignment horizontal="center"/>
    </xf>
    <xf numFmtId="0" fontId="0" fillId="0" borderId="10" xfId="0" applyBorder="1" applyAlignment="1">
      <alignment horizontal="center"/>
    </xf>
    <xf numFmtId="166" fontId="0" fillId="0" borderId="10" xfId="53" applyNumberFormat="1" applyFont="1" applyBorder="1" applyAlignment="1">
      <alignment/>
    </xf>
    <xf numFmtId="165" fontId="0" fillId="0" borderId="11" xfId="80" applyNumberFormat="1" applyFont="1" applyBorder="1" applyAlignment="1">
      <alignment/>
    </xf>
    <xf numFmtId="0" fontId="0" fillId="0" borderId="11" xfId="0" applyBorder="1" applyAlignment="1">
      <alignment horizontal="center"/>
    </xf>
    <xf numFmtId="0" fontId="0" fillId="0" borderId="12" xfId="0" applyBorder="1" applyAlignment="1">
      <alignment/>
    </xf>
    <xf numFmtId="0" fontId="0" fillId="0" borderId="13" xfId="0" applyBorder="1" applyAlignment="1">
      <alignment/>
    </xf>
    <xf numFmtId="0" fontId="0" fillId="33" borderId="0" xfId="0" applyFill="1" applyAlignment="1">
      <alignment horizontal="center"/>
    </xf>
    <xf numFmtId="0" fontId="0" fillId="33" borderId="0" xfId="0" applyFill="1" applyAlignment="1">
      <alignment/>
    </xf>
    <xf numFmtId="0" fontId="2" fillId="33" borderId="0" xfId="0" applyFont="1" applyFill="1" applyAlignment="1">
      <alignment/>
    </xf>
    <xf numFmtId="3" fontId="0" fillId="33" borderId="0" xfId="0" applyNumberFormat="1" applyFill="1" applyAlignment="1">
      <alignment/>
    </xf>
    <xf numFmtId="0" fontId="0" fillId="33" borderId="14" xfId="0" applyFill="1" applyBorder="1" applyAlignment="1">
      <alignment horizontal="center"/>
    </xf>
    <xf numFmtId="0" fontId="0" fillId="33" borderId="15" xfId="0" applyFill="1" applyBorder="1" applyAlignment="1">
      <alignment horizontal="center"/>
    </xf>
    <xf numFmtId="0" fontId="0" fillId="33" borderId="16" xfId="0" applyFill="1" applyBorder="1" applyAlignment="1">
      <alignment horizontal="center"/>
    </xf>
    <xf numFmtId="0" fontId="0" fillId="0" borderId="0" xfId="0" applyBorder="1" applyAlignment="1">
      <alignment/>
    </xf>
    <xf numFmtId="166" fontId="0" fillId="0" borderId="0" xfId="53" applyNumberFormat="1" applyFont="1" applyBorder="1" applyAlignment="1">
      <alignment/>
    </xf>
    <xf numFmtId="0" fontId="0" fillId="0" borderId="0" xfId="0" applyBorder="1" applyAlignment="1">
      <alignment horizontal="center"/>
    </xf>
    <xf numFmtId="0" fontId="2" fillId="0" borderId="0" xfId="0" applyFont="1" applyBorder="1" applyAlignment="1">
      <alignment horizontal="center"/>
    </xf>
    <xf numFmtId="0" fontId="8" fillId="0" borderId="0" xfId="0" applyFont="1" applyAlignment="1">
      <alignment/>
    </xf>
    <xf numFmtId="0" fontId="9" fillId="0" borderId="0" xfId="0" applyFont="1" applyAlignment="1">
      <alignment/>
    </xf>
    <xf numFmtId="0" fontId="5" fillId="0" borderId="0" xfId="0" applyFont="1" applyAlignment="1">
      <alignment/>
    </xf>
    <xf numFmtId="14" fontId="0" fillId="0" borderId="0" xfId="0" applyNumberFormat="1" applyAlignment="1">
      <alignment/>
    </xf>
    <xf numFmtId="0" fontId="8" fillId="0" borderId="0" xfId="0" applyFont="1" applyAlignment="1">
      <alignment horizontal="left"/>
    </xf>
    <xf numFmtId="3" fontId="12" fillId="0" borderId="0" xfId="0" applyNumberFormat="1" applyFont="1" applyAlignment="1">
      <alignment/>
    </xf>
    <xf numFmtId="0" fontId="12" fillId="0" borderId="0" xfId="0" applyFont="1" applyAlignment="1">
      <alignment/>
    </xf>
    <xf numFmtId="0" fontId="1" fillId="0" borderId="0" xfId="0" applyFont="1" applyAlignment="1">
      <alignment/>
    </xf>
    <xf numFmtId="0" fontId="10" fillId="0" borderId="0" xfId="0" applyFont="1" applyAlignment="1">
      <alignment/>
    </xf>
    <xf numFmtId="179" fontId="0" fillId="0" borderId="10" xfId="53" applyNumberFormat="1" applyFont="1" applyBorder="1" applyAlignment="1">
      <alignment/>
    </xf>
    <xf numFmtId="0" fontId="4" fillId="0" borderId="0" xfId="0" applyFont="1" applyBorder="1" applyAlignment="1">
      <alignment/>
    </xf>
    <xf numFmtId="0" fontId="4" fillId="0" borderId="0" xfId="0" applyFont="1" applyAlignment="1">
      <alignment/>
    </xf>
    <xf numFmtId="0" fontId="16" fillId="0" borderId="17" xfId="0" applyFont="1" applyBorder="1" applyAlignment="1" applyProtection="1">
      <alignment horizontal="center"/>
      <protection locked="0"/>
    </xf>
    <xf numFmtId="1" fontId="2" fillId="33" borderId="0" xfId="0" applyNumberFormat="1" applyFont="1" applyFill="1" applyAlignment="1" applyProtection="1">
      <alignment horizontal="right"/>
      <protection locked="0"/>
    </xf>
    <xf numFmtId="0" fontId="11" fillId="34" borderId="13" xfId="0" applyFont="1" applyFill="1" applyBorder="1" applyAlignment="1">
      <alignment/>
    </xf>
    <xf numFmtId="0" fontId="11" fillId="34" borderId="10" xfId="0" applyFont="1" applyFill="1" applyBorder="1" applyAlignment="1">
      <alignment horizontal="center"/>
    </xf>
    <xf numFmtId="166" fontId="11" fillId="34" borderId="10" xfId="53" applyNumberFormat="1" applyFont="1" applyFill="1" applyBorder="1" applyAlignment="1">
      <alignment/>
    </xf>
    <xf numFmtId="0" fontId="0" fillId="34" borderId="13" xfId="0" applyFill="1" applyBorder="1" applyAlignment="1">
      <alignment/>
    </xf>
    <xf numFmtId="166" fontId="0" fillId="34" borderId="10" xfId="53" applyNumberFormat="1" applyFont="1" applyFill="1" applyBorder="1" applyAlignment="1">
      <alignment/>
    </xf>
    <xf numFmtId="0" fontId="0" fillId="34" borderId="10" xfId="0" applyFill="1" applyBorder="1" applyAlignment="1">
      <alignment horizontal="center"/>
    </xf>
    <xf numFmtId="0" fontId="16" fillId="34" borderId="17" xfId="0" applyFont="1" applyFill="1" applyBorder="1" applyAlignment="1" applyProtection="1">
      <alignment horizontal="center"/>
      <protection locked="0"/>
    </xf>
    <xf numFmtId="0" fontId="16" fillId="0" borderId="18" xfId="0" applyFont="1" applyBorder="1" applyAlignment="1" applyProtection="1">
      <alignment horizontal="center"/>
      <protection hidden="1" locked="0"/>
    </xf>
    <xf numFmtId="0" fontId="17" fillId="33" borderId="0" xfId="0" applyFont="1" applyFill="1" applyAlignment="1" applyProtection="1">
      <alignment/>
      <protection hidden="1" locked="0"/>
    </xf>
    <xf numFmtId="44" fontId="14" fillId="0" borderId="0" xfId="0" applyNumberFormat="1" applyFont="1" applyAlignment="1">
      <alignment horizontal="center"/>
    </xf>
    <xf numFmtId="168" fontId="11" fillId="0" borderId="0" xfId="0" applyNumberFormat="1" applyFont="1" applyAlignment="1">
      <alignment horizontal="left"/>
    </xf>
    <xf numFmtId="0" fontId="1" fillId="0" borderId="0" xfId="0" applyFont="1" applyBorder="1" applyAlignment="1">
      <alignment/>
    </xf>
    <xf numFmtId="0" fontId="0" fillId="35" borderId="0" xfId="0" applyFill="1" applyBorder="1" applyAlignment="1">
      <alignment/>
    </xf>
    <xf numFmtId="0" fontId="1" fillId="0" borderId="0" xfId="0" applyFont="1" applyAlignment="1">
      <alignment horizontal="center"/>
    </xf>
    <xf numFmtId="17" fontId="0" fillId="0" borderId="0" xfId="53" applyNumberFormat="1" applyFont="1" applyAlignment="1">
      <alignment horizontal="center"/>
    </xf>
    <xf numFmtId="0" fontId="1" fillId="0" borderId="0" xfId="0" applyFont="1" applyAlignment="1">
      <alignment horizontal="left"/>
    </xf>
    <xf numFmtId="0" fontId="0" fillId="35" borderId="0" xfId="0" applyFont="1" applyFill="1" applyBorder="1" applyAlignment="1">
      <alignment/>
    </xf>
    <xf numFmtId="3" fontId="0" fillId="35" borderId="0" xfId="0" applyNumberFormat="1" applyFill="1" applyAlignment="1">
      <alignment/>
    </xf>
    <xf numFmtId="3" fontId="12" fillId="35" borderId="0" xfId="0" applyNumberFormat="1" applyFont="1" applyFill="1" applyAlignment="1">
      <alignment/>
    </xf>
    <xf numFmtId="0" fontId="0" fillId="35" borderId="0" xfId="0" applyFill="1" applyAlignment="1">
      <alignment horizontal="center"/>
    </xf>
    <xf numFmtId="166" fontId="0" fillId="0" borderId="10" xfId="53" applyNumberFormat="1" applyFill="1" applyBorder="1" applyAlignment="1">
      <alignment/>
    </xf>
    <xf numFmtId="0" fontId="12" fillId="35" borderId="0" xfId="0" applyFont="1" applyFill="1" applyAlignment="1">
      <alignment/>
    </xf>
    <xf numFmtId="44" fontId="0" fillId="0" borderId="10" xfId="53" applyFill="1" applyBorder="1" applyAlignment="1">
      <alignment/>
    </xf>
    <xf numFmtId="0" fontId="0" fillId="35" borderId="0" xfId="0" applyFill="1" applyBorder="1" applyAlignment="1">
      <alignment horizontal="center"/>
    </xf>
    <xf numFmtId="176" fontId="0" fillId="35" borderId="0" xfId="53" applyNumberFormat="1" applyFill="1" applyBorder="1" applyAlignment="1">
      <alignment/>
    </xf>
    <xf numFmtId="0" fontId="12" fillId="35" borderId="0" xfId="0" applyFont="1" applyFill="1" applyBorder="1" applyAlignment="1">
      <alignment/>
    </xf>
    <xf numFmtId="44" fontId="0" fillId="35" borderId="0" xfId="53" applyFill="1" applyBorder="1" applyAlignment="1">
      <alignment/>
    </xf>
    <xf numFmtId="0" fontId="0" fillId="35" borderId="0" xfId="53" applyNumberFormat="1" applyFont="1" applyFill="1" applyBorder="1" applyAlignment="1">
      <alignment/>
    </xf>
    <xf numFmtId="169" fontId="0" fillId="0" borderId="10" xfId="53" applyNumberFormat="1" applyFill="1" applyBorder="1" applyAlignment="1">
      <alignment/>
    </xf>
    <xf numFmtId="0" fontId="0" fillId="0" borderId="10" xfId="0" applyFill="1" applyBorder="1" applyAlignment="1">
      <alignment horizontal="center"/>
    </xf>
    <xf numFmtId="3" fontId="12" fillId="35" borderId="0" xfId="0" applyNumberFormat="1" applyFont="1" applyFill="1" applyBorder="1" applyAlignment="1">
      <alignment/>
    </xf>
    <xf numFmtId="0" fontId="0" fillId="35" borderId="10" xfId="0" applyFill="1" applyBorder="1" applyAlignment="1">
      <alignment horizontal="center"/>
    </xf>
    <xf numFmtId="41" fontId="2" fillId="0" borderId="10" xfId="42" applyNumberFormat="1" applyFont="1" applyFill="1" applyBorder="1" applyAlignment="1" applyProtection="1">
      <alignment/>
      <protection locked="0"/>
    </xf>
    <xf numFmtId="165" fontId="0" fillId="0" borderId="10" xfId="0" applyNumberFormat="1" applyFill="1" applyBorder="1" applyAlignment="1">
      <alignment horizontal="right"/>
    </xf>
    <xf numFmtId="0" fontId="5" fillId="0" borderId="0" xfId="0" applyFont="1" applyAlignment="1">
      <alignment horizontal="left"/>
    </xf>
    <xf numFmtId="39" fontId="4" fillId="0" borderId="0" xfId="53" applyNumberFormat="1" applyFont="1" applyAlignment="1">
      <alignment/>
    </xf>
    <xf numFmtId="39" fontId="5" fillId="0" borderId="0" xfId="53" applyNumberFormat="1" applyFont="1" applyAlignment="1">
      <alignment/>
    </xf>
    <xf numFmtId="44" fontId="10" fillId="0" borderId="0" xfId="53" applyFont="1" applyAlignment="1">
      <alignment/>
    </xf>
    <xf numFmtId="0" fontId="11" fillId="35" borderId="0" xfId="0" applyFont="1" applyFill="1" applyBorder="1" applyAlignment="1">
      <alignment/>
    </xf>
    <xf numFmtId="0" fontId="18" fillId="33" borderId="0" xfId="0" applyFont="1" applyFill="1" applyAlignment="1">
      <alignment horizontal="center"/>
    </xf>
    <xf numFmtId="0" fontId="8" fillId="35" borderId="19" xfId="0" applyFont="1" applyFill="1" applyBorder="1" applyAlignment="1">
      <alignment/>
    </xf>
    <xf numFmtId="0" fontId="5" fillId="35" borderId="19" xfId="0" applyFont="1" applyFill="1" applyBorder="1" applyAlignment="1">
      <alignment/>
    </xf>
    <xf numFmtId="0" fontId="0" fillId="35" borderId="19" xfId="0" applyFill="1" applyBorder="1" applyAlignment="1">
      <alignment/>
    </xf>
    <xf numFmtId="0" fontId="0" fillId="0" borderId="0" xfId="0" applyAlignment="1">
      <alignment horizontal="right"/>
    </xf>
    <xf numFmtId="0" fontId="1" fillId="35" borderId="10" xfId="0" applyFont="1" applyFill="1" applyBorder="1" applyAlignment="1">
      <alignment horizontal="center"/>
    </xf>
    <xf numFmtId="0" fontId="10" fillId="35" borderId="0" xfId="0" applyFont="1" applyFill="1" applyBorder="1" applyAlignment="1">
      <alignment/>
    </xf>
    <xf numFmtId="0" fontId="9" fillId="35" borderId="0" xfId="0" applyFont="1" applyFill="1" applyBorder="1" applyAlignment="1">
      <alignment/>
    </xf>
    <xf numFmtId="14" fontId="5" fillId="35" borderId="0" xfId="0" applyNumberFormat="1" applyFont="1" applyFill="1" applyBorder="1" applyAlignment="1">
      <alignment horizontal="left"/>
    </xf>
    <xf numFmtId="0" fontId="0" fillId="35" borderId="0" xfId="0" applyFill="1" applyAlignment="1">
      <alignment/>
    </xf>
    <xf numFmtId="170" fontId="0" fillId="35" borderId="0" xfId="80" applyNumberFormat="1" applyFont="1" applyFill="1" applyBorder="1" applyAlignment="1">
      <alignment/>
    </xf>
    <xf numFmtId="0" fontId="11" fillId="35" borderId="0" xfId="0" applyFont="1" applyFill="1" applyAlignment="1">
      <alignment/>
    </xf>
    <xf numFmtId="3" fontId="4" fillId="35" borderId="0" xfId="0" applyNumberFormat="1" applyFont="1" applyFill="1" applyAlignment="1">
      <alignment/>
    </xf>
    <xf numFmtId="0" fontId="11" fillId="35" borderId="19" xfId="0" applyFont="1" applyFill="1" applyBorder="1" applyAlignment="1">
      <alignment/>
    </xf>
    <xf numFmtId="3" fontId="4" fillId="35" borderId="19" xfId="0" applyNumberFormat="1" applyFont="1" applyFill="1" applyBorder="1" applyAlignment="1">
      <alignment/>
    </xf>
    <xf numFmtId="0" fontId="2" fillId="35" borderId="19" xfId="0" applyFont="1" applyFill="1" applyBorder="1" applyAlignment="1">
      <alignment/>
    </xf>
    <xf numFmtId="44" fontId="4" fillId="35" borderId="19" xfId="53" applyFont="1" applyFill="1" applyBorder="1" applyAlignment="1">
      <alignment/>
    </xf>
    <xf numFmtId="0" fontId="0" fillId="35" borderId="20" xfId="0" applyFill="1" applyBorder="1" applyAlignment="1">
      <alignment/>
    </xf>
    <xf numFmtId="0" fontId="0" fillId="35" borderId="0" xfId="0" applyNumberFormat="1" applyFill="1" applyBorder="1" applyAlignment="1">
      <alignment horizontal="center"/>
    </xf>
    <xf numFmtId="0" fontId="25" fillId="35" borderId="0" xfId="0" applyNumberFormat="1" applyFont="1" applyFill="1" applyAlignment="1">
      <alignment horizontal="center"/>
    </xf>
    <xf numFmtId="44" fontId="0" fillId="0" borderId="10" xfId="53" applyNumberFormat="1" applyFont="1" applyFill="1" applyBorder="1" applyAlignment="1">
      <alignment/>
    </xf>
    <xf numFmtId="44" fontId="0" fillId="0" borderId="10" xfId="53" applyNumberFormat="1" applyFill="1" applyBorder="1" applyAlignment="1">
      <alignment/>
    </xf>
    <xf numFmtId="17" fontId="12" fillId="35" borderId="0" xfId="0" applyNumberFormat="1" applyFont="1" applyFill="1" applyBorder="1" applyAlignment="1" quotePrefix="1">
      <alignment horizontal="center"/>
    </xf>
    <xf numFmtId="176" fontId="0" fillId="0" borderId="10" xfId="53" applyNumberFormat="1" applyFill="1" applyBorder="1" applyAlignment="1">
      <alignment/>
    </xf>
    <xf numFmtId="0" fontId="1" fillId="35" borderId="0" xfId="0" applyFont="1" applyFill="1" applyBorder="1" applyAlignment="1">
      <alignment/>
    </xf>
    <xf numFmtId="3" fontId="1" fillId="35" borderId="0" xfId="0" applyNumberFormat="1" applyFont="1" applyFill="1" applyBorder="1" applyAlignment="1">
      <alignment/>
    </xf>
    <xf numFmtId="0" fontId="13" fillId="35" borderId="0" xfId="0" applyFont="1" applyFill="1" applyBorder="1" applyAlignment="1">
      <alignment/>
    </xf>
    <xf numFmtId="44" fontId="8" fillId="35" borderId="0" xfId="0" applyNumberFormat="1" applyFont="1" applyFill="1" applyBorder="1" applyAlignment="1">
      <alignment horizontal="center"/>
    </xf>
    <xf numFmtId="0" fontId="1" fillId="35" borderId="19" xfId="0" applyFont="1" applyFill="1" applyBorder="1" applyAlignment="1">
      <alignment/>
    </xf>
    <xf numFmtId="3" fontId="1" fillId="35" borderId="19" xfId="0" applyNumberFormat="1" applyFont="1" applyFill="1" applyBorder="1" applyAlignment="1">
      <alignment/>
    </xf>
    <xf numFmtId="0" fontId="13" fillId="35" borderId="19" xfId="0" applyFont="1" applyFill="1" applyBorder="1" applyAlignment="1">
      <alignment/>
    </xf>
    <xf numFmtId="0" fontId="0" fillId="35" borderId="19" xfId="0" applyNumberFormat="1" applyFill="1" applyBorder="1" applyAlignment="1">
      <alignment horizontal="center"/>
    </xf>
    <xf numFmtId="0" fontId="0" fillId="0" borderId="0" xfId="0" applyNumberFormat="1" applyAlignment="1">
      <alignment horizontal="center"/>
    </xf>
    <xf numFmtId="165" fontId="0" fillId="35" borderId="0" xfId="80" applyNumberFormat="1" applyFill="1" applyBorder="1" applyAlignment="1">
      <alignment/>
    </xf>
    <xf numFmtId="178" fontId="0" fillId="0" borderId="10" xfId="53" applyNumberFormat="1" applyFill="1" applyBorder="1" applyAlignment="1">
      <alignment/>
    </xf>
    <xf numFmtId="171" fontId="0" fillId="0" borderId="10" xfId="0" applyNumberFormat="1" applyFill="1" applyBorder="1" applyAlignment="1">
      <alignment horizontal="right"/>
    </xf>
    <xf numFmtId="0" fontId="8" fillId="35" borderId="0" xfId="0" applyFont="1" applyFill="1" applyBorder="1" applyAlignment="1">
      <alignment/>
    </xf>
    <xf numFmtId="3" fontId="10" fillId="35" borderId="0" xfId="0" applyNumberFormat="1" applyFont="1" applyFill="1" applyAlignment="1">
      <alignment/>
    </xf>
    <xf numFmtId="3" fontId="27" fillId="35" borderId="0" xfId="0" applyNumberFormat="1" applyFont="1" applyFill="1" applyBorder="1" applyAlignment="1">
      <alignment/>
    </xf>
    <xf numFmtId="0" fontId="10" fillId="35" borderId="0" xfId="0" applyFont="1" applyFill="1" applyBorder="1" applyAlignment="1">
      <alignment horizontal="center"/>
    </xf>
    <xf numFmtId="0" fontId="27" fillId="35" borderId="0" xfId="0" applyFont="1" applyFill="1" applyAlignment="1">
      <alignment/>
    </xf>
    <xf numFmtId="17" fontId="27" fillId="35" borderId="0" xfId="0" applyNumberFormat="1" applyFont="1" applyFill="1" applyBorder="1" applyAlignment="1" quotePrefix="1">
      <alignment horizontal="center"/>
    </xf>
    <xf numFmtId="0" fontId="10" fillId="35" borderId="19" xfId="0" applyFont="1" applyFill="1" applyBorder="1" applyAlignment="1">
      <alignment/>
    </xf>
    <xf numFmtId="44" fontId="10" fillId="35" borderId="19" xfId="0" applyNumberFormat="1" applyFont="1" applyFill="1" applyBorder="1" applyAlignment="1">
      <alignment horizontal="center"/>
    </xf>
    <xf numFmtId="44" fontId="10" fillId="35" borderId="19" xfId="53" applyNumberFormat="1" applyFont="1" applyFill="1" applyBorder="1" applyAlignment="1">
      <alignment/>
    </xf>
    <xf numFmtId="44" fontId="1" fillId="35" borderId="0" xfId="53" applyFont="1" applyFill="1" applyBorder="1" applyAlignment="1">
      <alignment/>
    </xf>
    <xf numFmtId="44" fontId="10" fillId="35" borderId="0" xfId="53" applyFont="1" applyFill="1" applyBorder="1" applyAlignment="1">
      <alignment/>
    </xf>
    <xf numFmtId="39" fontId="1" fillId="35" borderId="0" xfId="0" applyNumberFormat="1" applyFont="1" applyFill="1" applyAlignment="1">
      <alignment/>
    </xf>
    <xf numFmtId="170" fontId="1" fillId="0" borderId="0" xfId="80" applyNumberFormat="1" applyFont="1" applyAlignment="1">
      <alignment/>
    </xf>
    <xf numFmtId="186" fontId="0" fillId="35" borderId="0" xfId="0" applyNumberFormat="1" applyFill="1" applyBorder="1" applyAlignment="1">
      <alignment/>
    </xf>
    <xf numFmtId="44" fontId="0" fillId="0" borderId="10" xfId="0" applyNumberFormat="1" applyFill="1" applyBorder="1" applyAlignment="1">
      <alignment horizontal="right"/>
    </xf>
    <xf numFmtId="0" fontId="6" fillId="35" borderId="0" xfId="0" applyFont="1" applyFill="1" applyAlignment="1">
      <alignment/>
    </xf>
    <xf numFmtId="0" fontId="7" fillId="0" borderId="0" xfId="0" applyFont="1" applyAlignment="1">
      <alignment/>
    </xf>
    <xf numFmtId="44" fontId="24" fillId="0" borderId="0" xfId="0" applyNumberFormat="1" applyFont="1" applyAlignment="1">
      <alignment/>
    </xf>
    <xf numFmtId="183" fontId="0" fillId="0" borderId="10" xfId="53" applyNumberFormat="1" applyFill="1" applyBorder="1" applyAlignment="1">
      <alignment/>
    </xf>
    <xf numFmtId="0" fontId="0" fillId="35" borderId="0" xfId="0" applyFont="1" applyFill="1" applyBorder="1" applyAlignment="1">
      <alignment/>
    </xf>
    <xf numFmtId="0" fontId="0" fillId="33" borderId="0" xfId="0" applyFont="1" applyFill="1" applyAlignment="1" applyProtection="1">
      <alignment/>
      <protection locked="0"/>
    </xf>
    <xf numFmtId="0" fontId="12" fillId="0" borderId="0" xfId="0" applyFont="1" applyAlignment="1">
      <alignment vertical="center" wrapText="1"/>
    </xf>
    <xf numFmtId="0" fontId="0" fillId="33" borderId="0" xfId="0" applyFont="1" applyFill="1" applyAlignment="1">
      <alignment/>
    </xf>
    <xf numFmtId="0" fontId="0" fillId="33" borderId="0" xfId="0" applyFill="1" applyAlignment="1">
      <alignment horizontal="right"/>
    </xf>
    <xf numFmtId="0" fontId="2" fillId="36" borderId="0" xfId="0" applyFont="1" applyFill="1" applyAlignment="1">
      <alignment/>
    </xf>
    <xf numFmtId="0" fontId="4" fillId="33" borderId="0" xfId="0" applyFont="1" applyFill="1" applyAlignment="1">
      <alignment/>
    </xf>
    <xf numFmtId="0" fontId="0" fillId="0" borderId="0" xfId="0" applyFill="1" applyAlignment="1">
      <alignment/>
    </xf>
    <xf numFmtId="0" fontId="0" fillId="0" borderId="0" xfId="0" applyFont="1" applyAlignment="1">
      <alignment horizontal="right"/>
    </xf>
    <xf numFmtId="14" fontId="0" fillId="0" borderId="0" xfId="0" applyNumberFormat="1" applyFill="1" applyAlignment="1">
      <alignment/>
    </xf>
    <xf numFmtId="3" fontId="0" fillId="33" borderId="0" xfId="0" applyNumberFormat="1" applyFont="1" applyFill="1" applyAlignment="1">
      <alignment/>
    </xf>
    <xf numFmtId="0" fontId="0" fillId="33" borderId="0" xfId="0" applyFont="1" applyFill="1" applyAlignment="1">
      <alignment/>
    </xf>
    <xf numFmtId="0" fontId="17" fillId="33" borderId="0" xfId="0" applyFont="1" applyFill="1" applyAlignment="1">
      <alignment/>
    </xf>
    <xf numFmtId="176" fontId="0" fillId="0" borderId="10" xfId="0" applyNumberFormat="1" applyFill="1" applyBorder="1" applyAlignment="1">
      <alignment horizontal="right"/>
    </xf>
    <xf numFmtId="165" fontId="0" fillId="0" borderId="10" xfId="80" applyNumberFormat="1" applyFont="1" applyFill="1" applyBorder="1" applyAlignment="1">
      <alignment horizontal="right"/>
    </xf>
    <xf numFmtId="189" fontId="0" fillId="0" borderId="10" xfId="53" applyNumberFormat="1" applyFill="1" applyBorder="1" applyAlignment="1">
      <alignment/>
    </xf>
    <xf numFmtId="0" fontId="0" fillId="35" borderId="0" xfId="0" applyFont="1" applyFill="1" applyBorder="1" applyAlignment="1">
      <alignment/>
    </xf>
    <xf numFmtId="14" fontId="0" fillId="33" borderId="0" xfId="0" applyNumberFormat="1" applyFont="1" applyFill="1" applyAlignment="1">
      <alignment/>
    </xf>
    <xf numFmtId="14" fontId="12" fillId="35" borderId="0" xfId="0" applyNumberFormat="1" applyFont="1" applyFill="1" applyBorder="1" applyAlignment="1" quotePrefix="1">
      <alignment horizontal="center"/>
    </xf>
    <xf numFmtId="186" fontId="12" fillId="35" borderId="0" xfId="0" applyNumberFormat="1" applyFont="1" applyFill="1" applyBorder="1" applyAlignment="1" quotePrefix="1">
      <alignment horizontal="center"/>
    </xf>
    <xf numFmtId="176" fontId="0" fillId="0" borderId="10" xfId="55" applyNumberFormat="1" applyFill="1" applyBorder="1" applyAlignment="1">
      <alignment/>
    </xf>
    <xf numFmtId="0" fontId="29" fillId="0" borderId="0" xfId="0" applyFont="1" applyAlignment="1">
      <alignment horizontal="center"/>
    </xf>
    <xf numFmtId="0" fontId="13" fillId="35" borderId="0" xfId="0" applyFont="1" applyFill="1" applyAlignment="1">
      <alignment vertical="center" wrapText="1"/>
    </xf>
    <xf numFmtId="0" fontId="12" fillId="35" borderId="0" xfId="0" applyFont="1" applyFill="1" applyAlignment="1">
      <alignment vertical="center" wrapText="1"/>
    </xf>
    <xf numFmtId="0" fontId="13" fillId="0" borderId="0" xfId="0" applyFont="1" applyFill="1" applyAlignment="1">
      <alignment vertical="center" wrapText="1"/>
    </xf>
    <xf numFmtId="0" fontId="13" fillId="0" borderId="0" xfId="0" applyFont="1" applyAlignment="1">
      <alignment vertical="center" wrapText="1"/>
    </xf>
    <xf numFmtId="1" fontId="0" fillId="33" borderId="0" xfId="0" applyNumberFormat="1" applyFont="1" applyFill="1" applyAlignment="1" applyProtection="1">
      <alignment horizontal="center"/>
      <protection locked="0"/>
    </xf>
    <xf numFmtId="0" fontId="31" fillId="33" borderId="0" xfId="0" applyFont="1" applyFill="1" applyAlignment="1">
      <alignment horizontal="center"/>
    </xf>
    <xf numFmtId="3" fontId="31" fillId="33" borderId="0" xfId="0" applyNumberFormat="1" applyFont="1" applyFill="1" applyAlignment="1">
      <alignment horizontal="center"/>
    </xf>
    <xf numFmtId="44" fontId="1" fillId="33" borderId="0" xfId="53" applyFont="1" applyFill="1" applyAlignment="1">
      <alignment/>
    </xf>
    <xf numFmtId="1" fontId="28" fillId="0" borderId="0" xfId="0" applyNumberFormat="1" applyFont="1" applyAlignment="1">
      <alignment/>
    </xf>
    <xf numFmtId="1" fontId="5" fillId="0" borderId="0" xfId="0" applyNumberFormat="1" applyFont="1" applyAlignment="1">
      <alignment horizontal="left"/>
    </xf>
    <xf numFmtId="0" fontId="69" fillId="33" borderId="0" xfId="0" applyFont="1" applyFill="1" applyAlignment="1">
      <alignment/>
    </xf>
    <xf numFmtId="44" fontId="69" fillId="33" borderId="0" xfId="0" applyNumberFormat="1" applyFont="1" applyFill="1" applyAlignment="1">
      <alignment/>
    </xf>
    <xf numFmtId="0" fontId="70" fillId="0" borderId="0" xfId="0" applyFont="1" applyAlignment="1">
      <alignment horizontal="left"/>
    </xf>
    <xf numFmtId="39" fontId="70" fillId="35" borderId="0" xfId="0" applyNumberFormat="1" applyFont="1" applyFill="1" applyAlignment="1">
      <alignment/>
    </xf>
    <xf numFmtId="0" fontId="31" fillId="33" borderId="0" xfId="0" applyFont="1" applyFill="1" applyAlignment="1">
      <alignment horizontal="right"/>
    </xf>
    <xf numFmtId="0" fontId="0" fillId="33" borderId="0" xfId="0" applyFont="1" applyFill="1" applyAlignment="1">
      <alignment horizontal="right"/>
    </xf>
    <xf numFmtId="3" fontId="0" fillId="33" borderId="0" xfId="0" applyNumberFormat="1" applyFont="1" applyFill="1" applyAlignment="1">
      <alignment horizontal="right"/>
    </xf>
    <xf numFmtId="0" fontId="2" fillId="0" borderId="21" xfId="0" applyFont="1" applyFill="1" applyBorder="1" applyAlignment="1" applyProtection="1">
      <alignment horizontal="left"/>
      <protection locked="0"/>
    </xf>
    <xf numFmtId="0" fontId="2" fillId="0" borderId="22" xfId="0" applyFont="1" applyFill="1" applyBorder="1" applyAlignment="1" applyProtection="1">
      <alignment horizontal="left"/>
      <protection locked="0"/>
    </xf>
    <xf numFmtId="44" fontId="32" fillId="33" borderId="0" xfId="53" applyFont="1" applyFill="1" applyAlignment="1">
      <alignment/>
    </xf>
    <xf numFmtId="44" fontId="0" fillId="35" borderId="0" xfId="0" applyNumberFormat="1" applyFill="1" applyBorder="1" applyAlignment="1">
      <alignment/>
    </xf>
    <xf numFmtId="44" fontId="0" fillId="35" borderId="0" xfId="0" applyNumberFormat="1" applyFill="1" applyBorder="1" applyAlignment="1">
      <alignment horizontal="center"/>
    </xf>
    <xf numFmtId="165" fontId="0" fillId="35" borderId="0" xfId="80" applyNumberFormat="1" applyFont="1" applyFill="1" applyBorder="1" applyAlignment="1">
      <alignment horizontal="center"/>
    </xf>
    <xf numFmtId="0" fontId="69" fillId="33" borderId="0" xfId="0" applyFont="1" applyFill="1" applyAlignment="1">
      <alignment horizontal="center"/>
    </xf>
    <xf numFmtId="0" fontId="71" fillId="33" borderId="0" xfId="0" applyFont="1" applyFill="1" applyAlignment="1">
      <alignment horizontal="center"/>
    </xf>
    <xf numFmtId="7" fontId="0" fillId="0" borderId="10" xfId="53" applyNumberFormat="1" applyFill="1" applyBorder="1" applyAlignment="1">
      <alignment/>
    </xf>
    <xf numFmtId="49" fontId="0" fillId="0" borderId="0" xfId="0" applyNumberFormat="1" applyAlignment="1">
      <alignment/>
    </xf>
    <xf numFmtId="7" fontId="0" fillId="0" borderId="10" xfId="0" applyNumberFormat="1" applyFill="1" applyBorder="1" applyAlignment="1">
      <alignment horizontal="right"/>
    </xf>
    <xf numFmtId="0" fontId="5" fillId="0" borderId="0" xfId="0" applyFont="1" applyAlignment="1">
      <alignment horizontal="center"/>
    </xf>
    <xf numFmtId="198" fontId="0" fillId="37" borderId="10" xfId="56" applyNumberFormat="1" applyFont="1" applyFill="1" applyBorder="1" applyAlignment="1">
      <alignment horizontal="center"/>
    </xf>
    <xf numFmtId="176" fontId="0" fillId="0" borderId="0" xfId="56" applyNumberFormat="1" applyFill="1" applyAlignment="1">
      <alignment/>
    </xf>
    <xf numFmtId="174" fontId="0" fillId="0" borderId="0" xfId="56" applyNumberFormat="1" applyFill="1" applyAlignment="1">
      <alignment/>
    </xf>
    <xf numFmtId="171" fontId="0" fillId="0" borderId="0" xfId="82" applyNumberFormat="1" applyFont="1" applyFill="1" applyAlignment="1">
      <alignment horizontal="right"/>
    </xf>
    <xf numFmtId="0" fontId="70" fillId="0" borderId="0" xfId="0" applyFont="1" applyBorder="1" applyAlignment="1">
      <alignment horizontal="left"/>
    </xf>
    <xf numFmtId="0" fontId="0" fillId="0" borderId="0" xfId="0" applyFont="1" applyBorder="1" applyAlignment="1">
      <alignment horizontal="right"/>
    </xf>
    <xf numFmtId="176" fontId="0" fillId="0" borderId="0" xfId="56" applyNumberFormat="1" applyFont="1" applyFill="1" applyBorder="1" applyAlignment="1">
      <alignment/>
    </xf>
    <xf numFmtId="14" fontId="0" fillId="0" borderId="0" xfId="0" applyNumberFormat="1" applyFill="1" applyBorder="1" applyAlignment="1">
      <alignment/>
    </xf>
    <xf numFmtId="0" fontId="0" fillId="0" borderId="23" xfId="0" applyFont="1" applyBorder="1" applyAlignment="1">
      <alignment horizontal="right"/>
    </xf>
    <xf numFmtId="0" fontId="0" fillId="0" borderId="0" xfId="0" applyFill="1" applyBorder="1" applyAlignment="1">
      <alignment/>
    </xf>
    <xf numFmtId="165" fontId="0" fillId="0" borderId="11" xfId="0" applyNumberFormat="1" applyFont="1" applyBorder="1" applyAlignment="1">
      <alignment horizontal="center"/>
    </xf>
    <xf numFmtId="171" fontId="0" fillId="0" borderId="11" xfId="82" applyNumberFormat="1" applyFont="1" applyBorder="1" applyAlignment="1">
      <alignment horizontal="center"/>
    </xf>
    <xf numFmtId="176" fontId="0" fillId="0" borderId="0" xfId="56" applyNumberFormat="1" applyFont="1" applyFill="1" applyAlignment="1">
      <alignment/>
    </xf>
    <xf numFmtId="0" fontId="0" fillId="0" borderId="10" xfId="0" applyBorder="1" applyAlignment="1">
      <alignment horizontal="center" vertical="center"/>
    </xf>
    <xf numFmtId="0" fontId="0" fillId="0" borderId="10" xfId="0" applyFill="1" applyBorder="1" applyAlignment="1">
      <alignment horizontal="center" vertical="center"/>
    </xf>
    <xf numFmtId="14" fontId="0" fillId="0" borderId="10" xfId="0" applyNumberFormat="1" applyBorder="1" applyAlignment="1">
      <alignment horizontal="center" vertical="center"/>
    </xf>
    <xf numFmtId="176" fontId="0" fillId="0" borderId="0" xfId="56" applyNumberFormat="1" applyFont="1" applyAlignment="1">
      <alignment/>
    </xf>
    <xf numFmtId="198" fontId="0" fillId="0" borderId="0" xfId="56" applyNumberFormat="1" applyFont="1" applyFill="1" applyAlignment="1">
      <alignment/>
    </xf>
    <xf numFmtId="44" fontId="0" fillId="0" borderId="0" xfId="56" applyNumberFormat="1" applyFill="1" applyAlignment="1">
      <alignment/>
    </xf>
    <xf numFmtId="165" fontId="0" fillId="0" borderId="0" xfId="82" applyNumberFormat="1" applyFill="1" applyAlignment="1">
      <alignment/>
    </xf>
    <xf numFmtId="44" fontId="0" fillId="0" borderId="0" xfId="56" applyFont="1" applyFill="1" applyAlignment="1">
      <alignment/>
    </xf>
    <xf numFmtId="176" fontId="0" fillId="0" borderId="0" xfId="56" applyNumberFormat="1" applyAlignment="1">
      <alignment/>
    </xf>
    <xf numFmtId="176" fontId="0" fillId="0" borderId="0" xfId="56" applyNumberFormat="1" applyFont="1" applyBorder="1" applyAlignment="1">
      <alignment horizontal="center"/>
    </xf>
    <xf numFmtId="198" fontId="2" fillId="0" borderId="10" xfId="56" applyNumberFormat="1" applyFont="1" applyBorder="1" applyAlignment="1">
      <alignment horizontal="center"/>
    </xf>
    <xf numFmtId="7" fontId="0" fillId="0" borderId="10" xfId="0" applyNumberFormat="1" applyFont="1" applyBorder="1" applyAlignment="1">
      <alignment horizontal="center"/>
    </xf>
    <xf numFmtId="165" fontId="0" fillId="0" borderId="0" xfId="82" applyNumberFormat="1" applyFont="1" applyAlignment="1">
      <alignment/>
    </xf>
    <xf numFmtId="44" fontId="0" fillId="0" borderId="10" xfId="56" applyFont="1" applyBorder="1" applyAlignment="1">
      <alignment/>
    </xf>
    <xf numFmtId="176" fontId="0" fillId="35" borderId="10" xfId="56" applyNumberFormat="1" applyFont="1" applyFill="1" applyBorder="1" applyAlignment="1">
      <alignment horizontal="center"/>
    </xf>
    <xf numFmtId="44" fontId="0" fillId="0" borderId="0" xfId="56" applyFont="1" applyAlignment="1">
      <alignment/>
    </xf>
    <xf numFmtId="44" fontId="0" fillId="0" borderId="10" xfId="56" applyFill="1" applyBorder="1" applyAlignment="1">
      <alignment/>
    </xf>
    <xf numFmtId="166" fontId="0" fillId="0" borderId="10" xfId="56" applyNumberFormat="1" applyFill="1" applyBorder="1" applyAlignment="1">
      <alignment/>
    </xf>
    <xf numFmtId="176" fontId="0" fillId="0" borderId="10" xfId="56" applyNumberFormat="1" applyFont="1" applyFill="1" applyBorder="1" applyAlignment="1">
      <alignment/>
    </xf>
    <xf numFmtId="44" fontId="0" fillId="0" borderId="10" xfId="56" applyFont="1" applyFill="1" applyBorder="1" applyAlignment="1">
      <alignment/>
    </xf>
    <xf numFmtId="203" fontId="12" fillId="35" borderId="0" xfId="0" applyNumberFormat="1" applyFont="1" applyFill="1" applyBorder="1" applyAlignment="1" quotePrefix="1">
      <alignment horizontal="center"/>
    </xf>
    <xf numFmtId="44" fontId="8" fillId="0" borderId="0" xfId="0" applyNumberFormat="1" applyFont="1" applyFill="1" applyBorder="1" applyAlignment="1">
      <alignment horizontal="center"/>
    </xf>
    <xf numFmtId="3" fontId="1" fillId="0" borderId="19" xfId="0" applyNumberFormat="1" applyFont="1" applyFill="1" applyBorder="1" applyAlignment="1">
      <alignment/>
    </xf>
    <xf numFmtId="3" fontId="1" fillId="0" borderId="0" xfId="0" applyNumberFormat="1" applyFont="1" applyFill="1" applyBorder="1" applyAlignment="1">
      <alignment/>
    </xf>
    <xf numFmtId="0" fontId="0" fillId="0" borderId="0" xfId="0" applyFont="1" applyFill="1" applyBorder="1" applyAlignment="1">
      <alignment/>
    </xf>
    <xf numFmtId="0" fontId="26" fillId="0" borderId="0" xfId="0" applyFont="1" applyFill="1" applyBorder="1" applyAlignment="1">
      <alignment/>
    </xf>
    <xf numFmtId="3" fontId="0" fillId="0" borderId="0" xfId="0" applyNumberFormat="1" applyFill="1" applyAlignment="1">
      <alignment/>
    </xf>
    <xf numFmtId="3" fontId="12" fillId="0" borderId="0" xfId="0" applyNumberFormat="1" applyFont="1" applyFill="1" applyAlignment="1">
      <alignment/>
    </xf>
    <xf numFmtId="0" fontId="0" fillId="0" borderId="0" xfId="0" applyFill="1" applyAlignment="1">
      <alignment horizontal="center"/>
    </xf>
    <xf numFmtId="0" fontId="12" fillId="0" borderId="0" xfId="0" applyFont="1" applyFill="1" applyAlignment="1">
      <alignment/>
    </xf>
    <xf numFmtId="3" fontId="0" fillId="0" borderId="0" xfId="0" applyNumberFormat="1" applyFill="1" applyBorder="1" applyAlignment="1">
      <alignment/>
    </xf>
    <xf numFmtId="0" fontId="0" fillId="0" borderId="0" xfId="0" applyFont="1" applyFill="1" applyBorder="1" applyAlignment="1">
      <alignment/>
    </xf>
    <xf numFmtId="44" fontId="1" fillId="0" borderId="0" xfId="80" applyNumberFormat="1" applyFont="1" applyFill="1" applyBorder="1" applyAlignment="1">
      <alignment/>
    </xf>
    <xf numFmtId="3" fontId="12" fillId="0" borderId="0" xfId="0" applyNumberFormat="1" applyFont="1" applyFill="1" applyBorder="1" applyAlignment="1">
      <alignment/>
    </xf>
    <xf numFmtId="7" fontId="1" fillId="0" borderId="0" xfId="53" applyNumberFormat="1" applyFont="1" applyFill="1" applyBorder="1" applyAlignment="1">
      <alignment/>
    </xf>
    <xf numFmtId="165" fontId="0" fillId="0" borderId="10" xfId="80" applyNumberFormat="1" applyFill="1" applyBorder="1" applyAlignment="1">
      <alignment horizontal="center"/>
    </xf>
    <xf numFmtId="0" fontId="0" fillId="0" borderId="0" xfId="0" applyFill="1" applyBorder="1" applyAlignment="1">
      <alignment horizontal="center"/>
    </xf>
    <xf numFmtId="0" fontId="0" fillId="0" borderId="0" xfId="0" applyFont="1" applyFill="1" applyBorder="1" applyAlignment="1">
      <alignment/>
    </xf>
    <xf numFmtId="0" fontId="0" fillId="0" borderId="0" xfId="0" applyFont="1" applyFill="1" applyAlignment="1">
      <alignment horizontal="center"/>
    </xf>
    <xf numFmtId="14" fontId="0" fillId="0" borderId="0" xfId="0" applyNumberFormat="1" applyFont="1" applyAlignment="1">
      <alignment/>
    </xf>
    <xf numFmtId="0" fontId="29" fillId="0" borderId="0" xfId="0" applyFont="1" applyFill="1" applyAlignment="1">
      <alignment horizontal="center"/>
    </xf>
    <xf numFmtId="176" fontId="0" fillId="0" borderId="10" xfId="56" applyNumberFormat="1" applyFont="1" applyFill="1" applyBorder="1" applyAlignment="1">
      <alignment horizontal="center"/>
    </xf>
    <xf numFmtId="176" fontId="0" fillId="0" borderId="10" xfId="56" applyNumberFormat="1" applyFont="1" applyFill="1" applyBorder="1" applyAlignment="1">
      <alignment horizontal="center" vertical="center"/>
    </xf>
    <xf numFmtId="176" fontId="0" fillId="0" borderId="10" xfId="56" applyNumberFormat="1" applyFont="1" applyFill="1" applyBorder="1" applyAlignment="1">
      <alignment horizontal="center" vertical="center"/>
    </xf>
    <xf numFmtId="176" fontId="0" fillId="0" borderId="10" xfId="0" applyNumberFormat="1" applyFill="1" applyBorder="1" applyAlignment="1">
      <alignment horizontal="center" vertical="center"/>
    </xf>
    <xf numFmtId="176" fontId="0" fillId="0" borderId="0" xfId="56" applyNumberFormat="1" applyFont="1" applyFill="1" applyBorder="1" applyAlignment="1">
      <alignment horizontal="center"/>
    </xf>
    <xf numFmtId="14" fontId="0" fillId="0" borderId="0" xfId="0" applyNumberFormat="1" applyFont="1" applyFill="1" applyAlignment="1">
      <alignment/>
    </xf>
    <xf numFmtId="0" fontId="5" fillId="0" borderId="0" xfId="0" applyFont="1" applyFill="1" applyAlignment="1">
      <alignment horizontal="center"/>
    </xf>
    <xf numFmtId="14" fontId="0" fillId="0" borderId="10" xfId="0" applyNumberFormat="1" applyFill="1" applyBorder="1" applyAlignment="1">
      <alignment horizontal="center" vertical="center"/>
    </xf>
    <xf numFmtId="0" fontId="5" fillId="0" borderId="0" xfId="0" applyFont="1" applyFill="1" applyAlignment="1">
      <alignment/>
    </xf>
    <xf numFmtId="0" fontId="0" fillId="0" borderId="0" xfId="0" applyFont="1" applyFill="1" applyAlignment="1">
      <alignment horizontal="right"/>
    </xf>
    <xf numFmtId="44" fontId="0" fillId="0" borderId="0" xfId="56" applyFont="1" applyFill="1" applyAlignment="1">
      <alignment/>
    </xf>
    <xf numFmtId="0" fontId="0" fillId="0" borderId="0" xfId="0" applyFill="1" applyAlignment="1">
      <alignment horizontal="right"/>
    </xf>
    <xf numFmtId="165" fontId="0" fillId="0" borderId="10" xfId="82" applyNumberFormat="1" applyFont="1" applyFill="1" applyBorder="1" applyAlignment="1">
      <alignment horizontal="center"/>
    </xf>
    <xf numFmtId="176" fontId="0" fillId="0" borderId="0" xfId="57" applyNumberFormat="1" applyFill="1" applyBorder="1" applyAlignment="1">
      <alignment/>
    </xf>
    <xf numFmtId="176" fontId="0" fillId="0" borderId="0" xfId="57" applyNumberFormat="1" applyFont="1" applyFill="1" applyBorder="1" applyAlignment="1">
      <alignment/>
    </xf>
    <xf numFmtId="176" fontId="0" fillId="0" borderId="0" xfId="56" applyNumberFormat="1" applyFill="1" applyBorder="1" applyAlignment="1">
      <alignment/>
    </xf>
    <xf numFmtId="44" fontId="0" fillId="0" borderId="0" xfId="56" applyFont="1" applyFill="1" applyAlignment="1">
      <alignment/>
    </xf>
    <xf numFmtId="44" fontId="0" fillId="0" borderId="0" xfId="56" applyFill="1" applyAlignment="1">
      <alignment/>
    </xf>
    <xf numFmtId="176" fontId="0" fillId="0" borderId="10" xfId="0" applyNumberFormat="1" applyBorder="1" applyAlignment="1">
      <alignment horizontal="center" vertical="center"/>
    </xf>
    <xf numFmtId="0" fontId="0" fillId="0" borderId="0" xfId="0" applyFont="1" applyAlignment="1">
      <alignment horizontal="center"/>
    </xf>
    <xf numFmtId="17" fontId="0" fillId="0" borderId="0" xfId="65" applyNumberFormat="1" applyFont="1" applyAlignment="1">
      <alignment horizontal="center"/>
    </xf>
    <xf numFmtId="0" fontId="0" fillId="35" borderId="0" xfId="0" applyFont="1" applyFill="1" applyAlignment="1">
      <alignment/>
    </xf>
    <xf numFmtId="39" fontId="5" fillId="0" borderId="0" xfId="65" applyNumberFormat="1" applyFont="1" applyAlignment="1">
      <alignment/>
    </xf>
    <xf numFmtId="39" fontId="4" fillId="0" borderId="0" xfId="65" applyNumberFormat="1" applyFont="1" applyAlignment="1">
      <alignment/>
    </xf>
    <xf numFmtId="170" fontId="1" fillId="0" borderId="0" xfId="90" applyNumberFormat="1" applyFont="1" applyAlignment="1">
      <alignment/>
    </xf>
    <xf numFmtId="0" fontId="1" fillId="35" borderId="0" xfId="0" applyFont="1" applyFill="1" applyAlignment="1">
      <alignment/>
    </xf>
    <xf numFmtId="0" fontId="10" fillId="35" borderId="0" xfId="0" applyFont="1" applyFill="1" applyAlignment="1">
      <alignment/>
    </xf>
    <xf numFmtId="44" fontId="10" fillId="0" borderId="0" xfId="65" applyFont="1" applyAlignment="1">
      <alignment/>
    </xf>
    <xf numFmtId="0" fontId="0" fillId="35" borderId="0" xfId="65" applyNumberFormat="1" applyFont="1" applyFill="1" applyBorder="1" applyAlignment="1">
      <alignment/>
    </xf>
    <xf numFmtId="44" fontId="0" fillId="35" borderId="0" xfId="65" applyFill="1" applyBorder="1" applyAlignment="1">
      <alignment/>
    </xf>
    <xf numFmtId="176" fontId="0" fillId="35" borderId="0" xfId="65" applyNumberFormat="1" applyFill="1" applyBorder="1" applyAlignment="1">
      <alignment/>
    </xf>
    <xf numFmtId="44" fontId="10" fillId="35" borderId="0" xfId="65" applyFont="1" applyFill="1" applyBorder="1" applyAlignment="1">
      <alignment/>
    </xf>
    <xf numFmtId="44" fontId="10" fillId="35" borderId="19" xfId="65" applyFont="1" applyFill="1" applyBorder="1" applyAlignment="1">
      <alignment/>
    </xf>
    <xf numFmtId="17" fontId="12" fillId="35" borderId="0" xfId="0" applyNumberFormat="1" applyFont="1" applyFill="1" applyAlignment="1" quotePrefix="1">
      <alignment horizontal="center"/>
    </xf>
    <xf numFmtId="44" fontId="1" fillId="35" borderId="0" xfId="65" applyFont="1" applyFill="1" applyBorder="1" applyAlignment="1">
      <alignment/>
    </xf>
    <xf numFmtId="44" fontId="0" fillId="35" borderId="0" xfId="0" applyNumberFormat="1" applyFill="1" applyAlignment="1">
      <alignment/>
    </xf>
    <xf numFmtId="17" fontId="27" fillId="35" borderId="0" xfId="0" applyNumberFormat="1" applyFont="1" applyFill="1" applyAlignment="1" quotePrefix="1">
      <alignment horizontal="center"/>
    </xf>
    <xf numFmtId="44" fontId="8" fillId="35" borderId="0" xfId="0" applyNumberFormat="1" applyFont="1" applyFill="1" applyAlignment="1">
      <alignment horizontal="center"/>
    </xf>
    <xf numFmtId="0" fontId="10" fillId="35" borderId="0" xfId="0" applyFont="1" applyFill="1" applyAlignment="1">
      <alignment horizontal="center"/>
    </xf>
    <xf numFmtId="3" fontId="27" fillId="35" borderId="0" xfId="0" applyNumberFormat="1" applyFont="1" applyFill="1" applyAlignment="1">
      <alignment/>
    </xf>
    <xf numFmtId="0" fontId="8" fillId="35" borderId="0" xfId="0" applyFont="1" applyFill="1" applyAlignment="1">
      <alignment/>
    </xf>
    <xf numFmtId="203" fontId="12" fillId="35" borderId="0" xfId="0" applyNumberFormat="1" applyFont="1" applyFill="1" applyAlignment="1" quotePrefix="1">
      <alignment horizontal="center"/>
    </xf>
    <xf numFmtId="14" fontId="12" fillId="35" borderId="0" xfId="0" applyNumberFormat="1" applyFont="1" applyFill="1" applyAlignment="1" quotePrefix="1">
      <alignment horizontal="center"/>
    </xf>
    <xf numFmtId="176" fontId="0" fillId="0" borderId="10" xfId="0" applyNumberFormat="1" applyBorder="1" applyAlignment="1">
      <alignment horizontal="right"/>
    </xf>
    <xf numFmtId="44" fontId="0" fillId="0" borderId="10" xfId="65" applyFill="1" applyBorder="1" applyAlignment="1">
      <alignment/>
    </xf>
    <xf numFmtId="176" fontId="0" fillId="0" borderId="10" xfId="65" applyNumberFormat="1" applyFill="1" applyBorder="1" applyAlignment="1">
      <alignment/>
    </xf>
    <xf numFmtId="166" fontId="0" fillId="0" borderId="10" xfId="65" applyNumberFormat="1" applyFill="1" applyBorder="1" applyAlignment="1">
      <alignment/>
    </xf>
    <xf numFmtId="0" fontId="0" fillId="0" borderId="0" xfId="0" applyFont="1" applyAlignment="1">
      <alignment/>
    </xf>
    <xf numFmtId="7" fontId="0" fillId="0" borderId="10" xfId="65" applyNumberFormat="1" applyFill="1" applyBorder="1" applyAlignment="1">
      <alignment/>
    </xf>
    <xf numFmtId="44" fontId="0" fillId="0" borderId="10" xfId="0" applyNumberFormat="1" applyBorder="1" applyAlignment="1">
      <alignment horizontal="right"/>
    </xf>
    <xf numFmtId="7" fontId="0" fillId="0" borderId="10" xfId="0" applyNumberFormat="1" applyBorder="1" applyAlignment="1">
      <alignment horizontal="right"/>
    </xf>
    <xf numFmtId="165" fontId="0" fillId="0" borderId="10" xfId="90" applyNumberFormat="1" applyFill="1" applyBorder="1" applyAlignment="1">
      <alignment horizontal="center"/>
    </xf>
    <xf numFmtId="7" fontId="1" fillId="0" borderId="0" xfId="65" applyNumberFormat="1" applyFont="1" applyFill="1" applyBorder="1" applyAlignment="1">
      <alignment/>
    </xf>
    <xf numFmtId="165" fontId="0" fillId="35" borderId="0" xfId="90" applyNumberFormat="1" applyFont="1" applyFill="1" applyBorder="1" applyAlignment="1">
      <alignment horizontal="center"/>
    </xf>
    <xf numFmtId="44" fontId="0" fillId="35" borderId="0" xfId="0" applyNumberFormat="1" applyFill="1" applyAlignment="1">
      <alignment horizontal="center"/>
    </xf>
    <xf numFmtId="165" fontId="0" fillId="0" borderId="10" xfId="90" applyNumberFormat="1" applyFont="1" applyFill="1" applyBorder="1" applyAlignment="1">
      <alignment horizontal="right"/>
    </xf>
    <xf numFmtId="165" fontId="0" fillId="0" borderId="10" xfId="0" applyNumberFormat="1" applyBorder="1" applyAlignment="1">
      <alignment horizontal="right"/>
    </xf>
    <xf numFmtId="169" fontId="0" fillId="0" borderId="10" xfId="65" applyNumberFormat="1" applyFill="1" applyBorder="1" applyAlignment="1">
      <alignment/>
    </xf>
    <xf numFmtId="183" fontId="0" fillId="0" borderId="10" xfId="65" applyNumberFormat="1" applyFill="1" applyBorder="1" applyAlignment="1">
      <alignment/>
    </xf>
    <xf numFmtId="189" fontId="0" fillId="0" borderId="10" xfId="65" applyNumberFormat="1" applyFill="1" applyBorder="1" applyAlignment="1">
      <alignment/>
    </xf>
    <xf numFmtId="171" fontId="0" fillId="0" borderId="10" xfId="0" applyNumberFormat="1" applyBorder="1" applyAlignment="1">
      <alignment horizontal="right"/>
    </xf>
    <xf numFmtId="44" fontId="1" fillId="0" borderId="0" xfId="90" applyNumberFormat="1" applyFont="1" applyFill="1" applyBorder="1" applyAlignment="1">
      <alignment/>
    </xf>
    <xf numFmtId="178" fontId="0" fillId="0" borderId="10" xfId="65" applyNumberFormat="1" applyFill="1" applyBorder="1" applyAlignment="1">
      <alignment/>
    </xf>
    <xf numFmtId="0" fontId="26" fillId="0" borderId="0" xfId="0" applyFont="1" applyAlignment="1">
      <alignment/>
    </xf>
    <xf numFmtId="3" fontId="1" fillId="0" borderId="0" xfId="0" applyNumberFormat="1" applyFont="1" applyAlignment="1">
      <alignment/>
    </xf>
    <xf numFmtId="3" fontId="1" fillId="35" borderId="0" xfId="0" applyNumberFormat="1" applyFont="1" applyFill="1" applyAlignment="1">
      <alignment/>
    </xf>
    <xf numFmtId="0" fontId="0" fillId="35" borderId="19" xfId="0" applyFill="1" applyBorder="1" applyAlignment="1">
      <alignment horizontal="center"/>
    </xf>
    <xf numFmtId="3" fontId="1" fillId="0" borderId="19" xfId="0" applyNumberFormat="1" applyFont="1" applyBorder="1" applyAlignment="1">
      <alignment/>
    </xf>
    <xf numFmtId="44" fontId="8" fillId="0" borderId="0" xfId="0" applyNumberFormat="1" applyFont="1" applyAlignment="1">
      <alignment horizontal="center"/>
    </xf>
    <xf numFmtId="0" fontId="13" fillId="35" borderId="0" xfId="0" applyFont="1" applyFill="1" applyAlignment="1">
      <alignment/>
    </xf>
    <xf numFmtId="176" fontId="0" fillId="0" borderId="10" xfId="56" applyNumberFormat="1" applyFill="1" applyBorder="1" applyAlignment="1">
      <alignment/>
    </xf>
    <xf numFmtId="165" fontId="0" fillId="35" borderId="0" xfId="90" applyNumberFormat="1" applyFill="1" applyBorder="1" applyAlignment="1">
      <alignment/>
    </xf>
    <xf numFmtId="44" fontId="0" fillId="0" borderId="10" xfId="65" applyFont="1" applyFill="1" applyBorder="1" applyAlignment="1">
      <alignment/>
    </xf>
    <xf numFmtId="0" fontId="25" fillId="35" borderId="0" xfId="0" applyFont="1" applyFill="1" applyAlignment="1">
      <alignment horizontal="center"/>
    </xf>
    <xf numFmtId="44" fontId="4" fillId="35" borderId="19" xfId="65" applyFont="1" applyFill="1" applyBorder="1" applyAlignment="1">
      <alignment/>
    </xf>
    <xf numFmtId="186" fontId="0" fillId="35" borderId="0" xfId="0" applyNumberFormat="1" applyFill="1" applyAlignment="1">
      <alignment/>
    </xf>
    <xf numFmtId="0" fontId="0" fillId="35" borderId="0" xfId="0" applyFont="1" applyFill="1" applyAlignment="1">
      <alignment/>
    </xf>
    <xf numFmtId="186" fontId="12" fillId="35" borderId="0" xfId="0" applyNumberFormat="1" applyFont="1" applyFill="1" applyAlignment="1" quotePrefix="1">
      <alignment horizontal="center"/>
    </xf>
    <xf numFmtId="170" fontId="0" fillId="35" borderId="0" xfId="90" applyNumberFormat="1" applyFont="1" applyFill="1" applyBorder="1" applyAlignment="1">
      <alignment/>
    </xf>
    <xf numFmtId="14" fontId="5" fillId="35" borderId="0" xfId="0" applyNumberFormat="1" applyFont="1" applyFill="1" applyAlignment="1">
      <alignment horizontal="left"/>
    </xf>
    <xf numFmtId="0" fontId="9" fillId="35" borderId="0" xfId="0" applyFont="1" applyFill="1" applyAlignment="1">
      <alignment/>
    </xf>
    <xf numFmtId="44" fontId="24" fillId="0" borderId="0" xfId="0" applyNumberFormat="1" applyFont="1" applyAlignment="1">
      <alignment/>
    </xf>
    <xf numFmtId="0" fontId="7" fillId="0" borderId="0" xfId="0" applyFont="1" applyAlignment="1">
      <alignment/>
    </xf>
    <xf numFmtId="0" fontId="6" fillId="35" borderId="0" xfId="0" applyFont="1" applyFill="1" applyAlignment="1">
      <alignment/>
    </xf>
    <xf numFmtId="0" fontId="1" fillId="0" borderId="0" xfId="0" applyFont="1" applyBorder="1" applyAlignment="1">
      <alignment horizontal="center"/>
    </xf>
    <xf numFmtId="198" fontId="0" fillId="37" borderId="0" xfId="56" applyNumberFormat="1" applyFont="1" applyFill="1" applyBorder="1" applyAlignment="1">
      <alignment horizontal="center"/>
    </xf>
    <xf numFmtId="174" fontId="0" fillId="0" borderId="0" xfId="56" applyNumberFormat="1" applyFill="1" applyBorder="1" applyAlignment="1">
      <alignment/>
    </xf>
    <xf numFmtId="171" fontId="0" fillId="0" borderId="0" xfId="82" applyNumberFormat="1" applyFont="1" applyFill="1" applyBorder="1" applyAlignment="1">
      <alignment horizontal="right"/>
    </xf>
    <xf numFmtId="165" fontId="0" fillId="0" borderId="0" xfId="0" applyNumberFormat="1" applyFont="1" applyBorder="1" applyAlignment="1">
      <alignment horizontal="center"/>
    </xf>
    <xf numFmtId="171" fontId="0" fillId="0" borderId="0" xfId="82" applyNumberFormat="1" applyFont="1" applyBorder="1" applyAlignment="1">
      <alignment horizontal="center"/>
    </xf>
    <xf numFmtId="0" fontId="29" fillId="0" borderId="0" xfId="0" applyFont="1" applyBorder="1" applyAlignment="1">
      <alignment horizontal="center"/>
    </xf>
    <xf numFmtId="14" fontId="0" fillId="0" borderId="0" xfId="0" applyNumberFormat="1" applyBorder="1" applyAlignment="1">
      <alignment/>
    </xf>
    <xf numFmtId="0" fontId="29" fillId="0" borderId="0" xfId="0" applyFont="1" applyFill="1" applyBorder="1" applyAlignment="1">
      <alignment horizontal="center"/>
    </xf>
    <xf numFmtId="14" fontId="0" fillId="0" borderId="0" xfId="0" applyNumberFormat="1" applyFont="1" applyFill="1" applyBorder="1" applyAlignment="1">
      <alignment/>
    </xf>
    <xf numFmtId="0" fontId="0" fillId="0" borderId="0" xfId="0" applyFill="1" applyBorder="1" applyAlignment="1">
      <alignment horizontal="center" vertical="center"/>
    </xf>
    <xf numFmtId="176" fontId="0" fillId="0" borderId="0" xfId="56" applyNumberFormat="1" applyFont="1" applyFill="1" applyBorder="1" applyAlignment="1">
      <alignment horizontal="center" vertical="center"/>
    </xf>
    <xf numFmtId="176" fontId="0" fillId="0" borderId="0" xfId="56" applyNumberFormat="1" applyFont="1" applyFill="1" applyBorder="1" applyAlignment="1">
      <alignment horizontal="center" vertical="center"/>
    </xf>
    <xf numFmtId="176" fontId="0" fillId="0" borderId="0" xfId="0" applyNumberFormat="1" applyFill="1" applyBorder="1" applyAlignment="1">
      <alignment horizontal="center" vertical="center"/>
    </xf>
    <xf numFmtId="14" fontId="0" fillId="0" borderId="0" xfId="0" applyNumberFormat="1" applyBorder="1" applyAlignment="1">
      <alignment horizontal="center" vertical="center"/>
    </xf>
    <xf numFmtId="198" fontId="0" fillId="0" borderId="0" xfId="56" applyNumberFormat="1" applyFont="1" applyFill="1" applyBorder="1" applyAlignment="1">
      <alignment/>
    </xf>
    <xf numFmtId="44" fontId="0" fillId="0" borderId="0" xfId="56" applyNumberFormat="1" applyFill="1" applyBorder="1" applyAlignment="1">
      <alignment/>
    </xf>
    <xf numFmtId="0" fontId="5" fillId="0" borderId="0" xfId="0" applyFont="1" applyFill="1" applyBorder="1" applyAlignment="1">
      <alignment horizontal="center"/>
    </xf>
    <xf numFmtId="165" fontId="0" fillId="0" borderId="0" xfId="82" applyNumberFormat="1" applyFill="1" applyBorder="1" applyAlignment="1">
      <alignment/>
    </xf>
    <xf numFmtId="44" fontId="0" fillId="0" borderId="0" xfId="56" applyFont="1" applyFill="1" applyBorder="1" applyAlignment="1">
      <alignment/>
    </xf>
    <xf numFmtId="176" fontId="0" fillId="0" borderId="0" xfId="56" applyNumberFormat="1" applyBorder="1" applyAlignment="1">
      <alignment/>
    </xf>
    <xf numFmtId="198" fontId="2" fillId="0" borderId="0" xfId="56" applyNumberFormat="1" applyFont="1" applyBorder="1" applyAlignment="1">
      <alignment horizontal="center"/>
    </xf>
    <xf numFmtId="0" fontId="0" fillId="0" borderId="0" xfId="0" applyFont="1" applyBorder="1" applyAlignment="1">
      <alignment/>
    </xf>
    <xf numFmtId="7" fontId="0" fillId="0" borderId="0" xfId="0" applyNumberFormat="1" applyFont="1" applyBorder="1" applyAlignment="1">
      <alignment horizontal="center"/>
    </xf>
    <xf numFmtId="44" fontId="0" fillId="0" borderId="0" xfId="56" applyFont="1" applyFill="1" applyBorder="1" applyAlignment="1">
      <alignment/>
    </xf>
    <xf numFmtId="165" fontId="0" fillId="0" borderId="0" xfId="82" applyNumberFormat="1" applyFont="1" applyBorder="1" applyAlignment="1">
      <alignment/>
    </xf>
    <xf numFmtId="44" fontId="0" fillId="0" borderId="0" xfId="56" applyFont="1" applyBorder="1" applyAlignment="1">
      <alignment/>
    </xf>
    <xf numFmtId="176" fontId="0" fillId="35" borderId="0" xfId="56" applyNumberFormat="1" applyFont="1" applyFill="1" applyBorder="1" applyAlignment="1">
      <alignment horizontal="center"/>
    </xf>
    <xf numFmtId="44" fontId="0" fillId="0" borderId="10" xfId="56" applyFont="1" applyFill="1" applyBorder="1" applyAlignment="1">
      <alignment/>
    </xf>
    <xf numFmtId="165" fontId="0" fillId="0" borderId="10" xfId="82" applyNumberFormat="1" applyFill="1" applyBorder="1" applyAlignment="1">
      <alignment/>
    </xf>
    <xf numFmtId="176" fontId="0" fillId="0" borderId="10" xfId="56" applyNumberFormat="1" applyFont="1" applyFill="1" applyBorder="1" applyAlignment="1">
      <alignment/>
    </xf>
    <xf numFmtId="165" fontId="0" fillId="0" borderId="10" xfId="80" applyNumberFormat="1" applyFont="1" applyFill="1" applyBorder="1" applyAlignment="1">
      <alignment horizontal="right"/>
    </xf>
    <xf numFmtId="176" fontId="0" fillId="0" borderId="10" xfId="56" applyNumberFormat="1" applyFont="1" applyFill="1" applyBorder="1" applyAlignment="1">
      <alignment/>
    </xf>
    <xf numFmtId="165" fontId="0" fillId="0" borderId="0" xfId="82" applyNumberFormat="1" applyFont="1" applyFill="1" applyBorder="1" applyAlignment="1">
      <alignment horizontal="center"/>
    </xf>
    <xf numFmtId="0" fontId="0" fillId="0" borderId="10" xfId="0" applyBorder="1" applyAlignment="1">
      <alignment/>
    </xf>
    <xf numFmtId="0" fontId="0" fillId="0" borderId="22" xfId="0" applyFill="1" applyBorder="1" applyAlignment="1">
      <alignment horizontal="center" vertical="center"/>
    </xf>
    <xf numFmtId="176" fontId="0" fillId="0" borderId="22" xfId="56" applyNumberFormat="1" applyFont="1" applyFill="1" applyBorder="1" applyAlignment="1">
      <alignment horizontal="center" vertical="center"/>
    </xf>
    <xf numFmtId="165" fontId="0" fillId="0" borderId="0" xfId="82" applyNumberFormat="1" applyFont="1" applyFill="1" applyAlignment="1">
      <alignment/>
    </xf>
    <xf numFmtId="14" fontId="0" fillId="0" borderId="0" xfId="0" applyNumberFormat="1" applyFont="1" applyAlignment="1">
      <alignment horizontal="right"/>
    </xf>
    <xf numFmtId="175" fontId="0" fillId="0" borderId="10" xfId="0" applyNumberFormat="1" applyFill="1" applyBorder="1" applyAlignment="1">
      <alignment horizontal="center" vertical="center"/>
    </xf>
    <xf numFmtId="175" fontId="0" fillId="0" borderId="0" xfId="0" applyNumberFormat="1" applyFill="1" applyBorder="1" applyAlignment="1">
      <alignment horizontal="center" vertical="center"/>
    </xf>
    <xf numFmtId="198" fontId="0" fillId="0" borderId="10" xfId="56" applyNumberFormat="1" applyFont="1" applyFill="1" applyBorder="1" applyAlignment="1">
      <alignment/>
    </xf>
    <xf numFmtId="176" fontId="0" fillId="0" borderId="10" xfId="56" applyNumberFormat="1" applyFont="1" applyBorder="1" applyAlignment="1">
      <alignment/>
    </xf>
    <xf numFmtId="44" fontId="0" fillId="0" borderId="10" xfId="56" applyNumberFormat="1" applyFill="1" applyBorder="1" applyAlignment="1">
      <alignment/>
    </xf>
    <xf numFmtId="0" fontId="3" fillId="33" borderId="0" xfId="0" applyFont="1" applyFill="1" applyAlignment="1">
      <alignment horizontal="center"/>
    </xf>
    <xf numFmtId="0" fontId="19" fillId="33" borderId="0" xfId="0" applyFont="1" applyFill="1" applyAlignment="1">
      <alignment vertical="center" wrapText="1"/>
    </xf>
    <xf numFmtId="0" fontId="22" fillId="33" borderId="0" xfId="0" applyFont="1" applyFill="1" applyAlignment="1">
      <alignment horizontal="center"/>
    </xf>
    <xf numFmtId="0" fontId="23" fillId="33" borderId="0" xfId="0" applyFont="1" applyFill="1" applyAlignment="1">
      <alignment horizontal="center"/>
    </xf>
    <xf numFmtId="0" fontId="1" fillId="33" borderId="0" xfId="0" applyFont="1" applyFill="1" applyAlignment="1">
      <alignment horizontal="center"/>
    </xf>
    <xf numFmtId="0" fontId="0" fillId="33" borderId="0" xfId="0" applyFill="1" applyAlignment="1">
      <alignment horizontal="center"/>
    </xf>
    <xf numFmtId="0" fontId="2" fillId="0" borderId="21" xfId="0" applyFont="1" applyFill="1" applyBorder="1" applyAlignment="1" applyProtection="1">
      <alignment horizontal="left"/>
      <protection locked="0"/>
    </xf>
    <xf numFmtId="0" fontId="2" fillId="0" borderId="22" xfId="0" applyFont="1" applyFill="1" applyBorder="1" applyAlignment="1" applyProtection="1">
      <alignment horizontal="left"/>
      <protection locked="0"/>
    </xf>
    <xf numFmtId="0" fontId="0" fillId="35" borderId="21" xfId="0" applyFill="1" applyBorder="1" applyAlignment="1">
      <alignment horizontal="center"/>
    </xf>
    <xf numFmtId="0" fontId="0" fillId="35" borderId="24" xfId="0" applyFill="1" applyBorder="1" applyAlignment="1">
      <alignment horizontal="center"/>
    </xf>
    <xf numFmtId="0" fontId="0" fillId="35" borderId="22" xfId="0" applyFill="1" applyBorder="1" applyAlignment="1">
      <alignment horizontal="center"/>
    </xf>
    <xf numFmtId="0" fontId="1" fillId="35" borderId="21" xfId="0" applyFont="1" applyFill="1" applyBorder="1" applyAlignment="1">
      <alignment horizontal="center"/>
    </xf>
    <xf numFmtId="0" fontId="0" fillId="0" borderId="24" xfId="0" applyBorder="1" applyAlignment="1">
      <alignment/>
    </xf>
    <xf numFmtId="0" fontId="0" fillId="0" borderId="22" xfId="0" applyBorder="1" applyAlignment="1">
      <alignment/>
    </xf>
    <xf numFmtId="0" fontId="4" fillId="0" borderId="0" xfId="0" applyFont="1" applyAlignment="1">
      <alignment vertical="center" wrapText="1"/>
    </xf>
    <xf numFmtId="0" fontId="6" fillId="35" borderId="0" xfId="0" applyFont="1" applyFill="1" applyAlignment="1">
      <alignment horizontal="center"/>
    </xf>
    <xf numFmtId="0" fontId="7" fillId="0" borderId="0" xfId="0" applyFont="1" applyAlignment="1">
      <alignment horizontal="center"/>
    </xf>
    <xf numFmtId="44" fontId="24" fillId="0" borderId="0" xfId="0" applyNumberFormat="1" applyFont="1" applyAlignment="1">
      <alignment horizontal="center"/>
    </xf>
    <xf numFmtId="168" fontId="11" fillId="0" borderId="0" xfId="0" applyNumberFormat="1" applyFont="1" applyAlignment="1">
      <alignment horizontal="left"/>
    </xf>
    <xf numFmtId="0" fontId="2" fillId="0" borderId="0" xfId="0" applyFont="1" applyBorder="1" applyAlignment="1">
      <alignment horizontal="center"/>
    </xf>
    <xf numFmtId="0" fontId="4" fillId="0" borderId="0" xfId="0" applyFont="1" applyAlignment="1">
      <alignment vertical="center" wrapText="1"/>
    </xf>
    <xf numFmtId="0" fontId="2" fillId="0" borderId="0" xfId="0" applyFont="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Alignment="1">
      <alignment horizontal="center"/>
    </xf>
    <xf numFmtId="0" fontId="0" fillId="0" borderId="0" xfId="0" applyAlignment="1">
      <alignment horizontal="center"/>
    </xf>
    <xf numFmtId="0" fontId="16" fillId="34" borderId="25" xfId="0" applyFont="1" applyFill="1" applyBorder="1" applyAlignment="1" applyProtection="1">
      <alignment horizontal="center"/>
      <protection locked="0"/>
    </xf>
    <xf numFmtId="0" fontId="16" fillId="34" borderId="18" xfId="0" applyFont="1" applyFill="1" applyBorder="1" applyAlignment="1" applyProtection="1">
      <alignment horizontal="center"/>
      <protection locked="0"/>
    </xf>
    <xf numFmtId="0" fontId="4" fillId="0" borderId="0" xfId="0" applyFont="1" applyBorder="1" applyAlignment="1">
      <alignment vertical="center"/>
    </xf>
    <xf numFmtId="0" fontId="0" fillId="34" borderId="20" xfId="0" applyFill="1" applyBorder="1" applyAlignment="1">
      <alignment horizontal="center" vertical="center"/>
    </xf>
    <xf numFmtId="0" fontId="0" fillId="34" borderId="26" xfId="0" applyFill="1" applyBorder="1" applyAlignment="1">
      <alignment horizontal="center" vertical="center"/>
    </xf>
    <xf numFmtId="0" fontId="0" fillId="34" borderId="11" xfId="0" applyFill="1" applyBorder="1" applyAlignment="1">
      <alignment horizontal="center" vertical="center"/>
    </xf>
    <xf numFmtId="0" fontId="1" fillId="0" borderId="0" xfId="0" applyFont="1" applyAlignment="1">
      <alignment vertical="center" wrapText="1"/>
    </xf>
    <xf numFmtId="0" fontId="0" fillId="0" borderId="0" xfId="0" applyAlignment="1">
      <alignment vertical="center" wrapText="1"/>
    </xf>
    <xf numFmtId="0" fontId="5" fillId="0" borderId="0" xfId="0" applyFont="1" applyAlignment="1">
      <alignment horizontal="center"/>
    </xf>
    <xf numFmtId="0" fontId="16" fillId="34" borderId="27" xfId="0" applyFont="1" applyFill="1" applyBorder="1" applyAlignment="1" applyProtection="1">
      <alignment horizontal="center"/>
      <protection locked="0"/>
    </xf>
  </cellXfs>
  <cellStyles count="8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2 4" xfId="47"/>
    <cellStyle name="Comma 3" xfId="48"/>
    <cellStyle name="Comma 4" xfId="49"/>
    <cellStyle name="Comma 4 2" xfId="50"/>
    <cellStyle name="Comma 5" xfId="51"/>
    <cellStyle name="Comma 6" xfId="52"/>
    <cellStyle name="Currency" xfId="53"/>
    <cellStyle name="Currency [0]" xfId="54"/>
    <cellStyle name="Currency 2" xfId="55"/>
    <cellStyle name="Currency 2 2" xfId="56"/>
    <cellStyle name="Currency 2 2 2" xfId="57"/>
    <cellStyle name="Currency 2 3" xfId="58"/>
    <cellStyle name="Currency 2 4" xfId="59"/>
    <cellStyle name="Currency 3" xfId="60"/>
    <cellStyle name="Currency 4" xfId="61"/>
    <cellStyle name="Currency 4 2" xfId="62"/>
    <cellStyle name="Currency 5" xfId="63"/>
    <cellStyle name="Currency 6" xfId="64"/>
    <cellStyle name="Currency 7" xfId="65"/>
    <cellStyle name="Explanatory Text" xfId="66"/>
    <cellStyle name="Followed Hyperlink" xfId="67"/>
    <cellStyle name="Good" xfId="68"/>
    <cellStyle name="Heading 1" xfId="69"/>
    <cellStyle name="Heading 2" xfId="70"/>
    <cellStyle name="Heading 3" xfId="71"/>
    <cellStyle name="Heading 4" xfId="72"/>
    <cellStyle name="Hyperlink" xfId="73"/>
    <cellStyle name="Input" xfId="74"/>
    <cellStyle name="Linked Cell" xfId="75"/>
    <cellStyle name="Neutral" xfId="76"/>
    <cellStyle name="Normal 2" xfId="77"/>
    <cellStyle name="Note" xfId="78"/>
    <cellStyle name="Output" xfId="79"/>
    <cellStyle name="Percent" xfId="80"/>
    <cellStyle name="Percent 2" xfId="81"/>
    <cellStyle name="Percent 2 2" xfId="82"/>
    <cellStyle name="Percent 2 3" xfId="83"/>
    <cellStyle name="Percent 2 4" xfId="84"/>
    <cellStyle name="Percent 3" xfId="85"/>
    <cellStyle name="Percent 4" xfId="86"/>
    <cellStyle name="Percent 4 2" xfId="87"/>
    <cellStyle name="Percent 5" xfId="88"/>
    <cellStyle name="Percent 6" xfId="89"/>
    <cellStyle name="Percent 7" xfId="90"/>
    <cellStyle name="Title" xfId="91"/>
    <cellStyle name="Total" xfId="92"/>
    <cellStyle name="Warning Text"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24</xdr:row>
      <xdr:rowOff>114300</xdr:rowOff>
    </xdr:from>
    <xdr:ext cx="180975" cy="266700"/>
    <xdr:sp fLocksText="0">
      <xdr:nvSpPr>
        <xdr:cNvPr id="1" name="TextBox 1"/>
        <xdr:cNvSpPr txBox="1">
          <a:spLocks noChangeArrowheads="1"/>
        </xdr:cNvSpPr>
      </xdr:nvSpPr>
      <xdr:spPr>
        <a:xfrm>
          <a:off x="9258300" y="49815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003738\Downloads\CSPRate05012023ResidentialRatetoCompare%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stomer Info"/>
      <sheetName val="Rider Def"/>
      <sheetName val="Dec 2022"/>
      <sheetName val="Jan 2023"/>
      <sheetName val="Feb 2023"/>
      <sheetName val="Mar 2023"/>
      <sheetName val="Mar 2022"/>
      <sheetName val="Apr 2023"/>
      <sheetName val="Apr 2022"/>
      <sheetName val="May 2023"/>
      <sheetName val="May 2022"/>
      <sheetName val="June 2022"/>
      <sheetName val="July 2022"/>
      <sheetName val="Aug 2022"/>
      <sheetName val="Sep 2022"/>
      <sheetName val="Oct 2022"/>
      <sheetName val="Nov 2022"/>
      <sheetName val="0123 Riders"/>
      <sheetName val="0223 Riders"/>
      <sheetName val="0323 Riders"/>
      <sheetName val="0322 Riders"/>
      <sheetName val="0423 Riders"/>
      <sheetName val="0523 Riders"/>
      <sheetName val="0422 Riders"/>
      <sheetName val="0522 Riders"/>
      <sheetName val="0622 Riders"/>
      <sheetName val="0722 Riders"/>
      <sheetName val="0822 Riders"/>
      <sheetName val="0922 Riders"/>
      <sheetName val="1022 Riders"/>
      <sheetName val="1122 Riders"/>
      <sheetName val="1222 Riders"/>
      <sheetName val="Riders"/>
    </sheetNames>
    <sheetDataSet>
      <sheetData sheetId="0">
        <row r="28">
          <cell r="B28">
            <v>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GS-@%20TOD%20(On-Peak)" TargetMode="External" /><Relationship Id="rId2" Type="http://schemas.openxmlformats.org/officeDocument/2006/relationships/hyperlink" Target="mailto:GS-@%20TOD%20(On-Peak)" TargetMode="Externa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hyperlink" Target="mailto:GS-@%20TOD%20(On-Peak)" TargetMode="External" /><Relationship Id="rId2" Type="http://schemas.openxmlformats.org/officeDocument/2006/relationships/hyperlink" Target="mailto:GS-@%20TOD%20(On-Peak)" TargetMode="Externa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hyperlink" Target="mailto:GS-@%20TOD%20(On-Peak)" TargetMode="External" /><Relationship Id="rId2" Type="http://schemas.openxmlformats.org/officeDocument/2006/relationships/hyperlink" Target="mailto:GS-@%20TOD%20(On-Peak)" TargetMode="External"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mailto:GS-@%20TOD%20(On-Peak)" TargetMode="External" /><Relationship Id="rId2" Type="http://schemas.openxmlformats.org/officeDocument/2006/relationships/hyperlink" Target="mailto:GS-@%20TOD%20(On-Pea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mailto:GS-@%20TOD%20(On-Peak)" TargetMode="External" /><Relationship Id="rId2" Type="http://schemas.openxmlformats.org/officeDocument/2006/relationships/hyperlink" Target="mailto:GS-@%20TOD%20(On-Pea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mailto:GS-@%20TOD%20(On-Peak)" TargetMode="External" /><Relationship Id="rId2" Type="http://schemas.openxmlformats.org/officeDocument/2006/relationships/hyperlink" Target="mailto:GS-@%20TOD%20(On-Peak)" TargetMode="External"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hyperlink" Target="mailto:GS-@%20TOD%20(On-Peak)" TargetMode="External" /><Relationship Id="rId2" Type="http://schemas.openxmlformats.org/officeDocument/2006/relationships/hyperlink" Target="mailto:GS-@%20TOD%20(On-Peak)" TargetMode="External"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5.bin" /></Relationships>
</file>

<file path=xl/worksheets/_rels/sheet27.xml.rels><?xml version="1.0" encoding="utf-8" standalone="yes"?><Relationships xmlns="http://schemas.openxmlformats.org/package/2006/relationships"><Relationship Id="rId1" Type="http://schemas.openxmlformats.org/officeDocument/2006/relationships/hyperlink" Target="mailto:GS-@%20TOD%20(On-Peak)" TargetMode="External" /><Relationship Id="rId2" Type="http://schemas.openxmlformats.org/officeDocument/2006/relationships/hyperlink" Target="mailto:GS-@%20TOD%20(On-Peak)" TargetMode="External"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6.bin" /></Relationships>
</file>

<file path=xl/worksheets/_rels/sheet29.xml.rels><?xml version="1.0" encoding="utf-8" standalone="yes"?><Relationships xmlns="http://schemas.openxmlformats.org/package/2006/relationships"><Relationship Id="rId1" Type="http://schemas.openxmlformats.org/officeDocument/2006/relationships/hyperlink" Target="mailto:GS-@%20TOD%20(On-Peak)" TargetMode="External" /><Relationship Id="rId2" Type="http://schemas.openxmlformats.org/officeDocument/2006/relationships/hyperlink" Target="mailto:GS-@%20TOD%20(On-Peak)" TargetMode="Externa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GS-@%20TOD%20(On-Peak)" TargetMode="External" /><Relationship Id="rId2" Type="http://schemas.openxmlformats.org/officeDocument/2006/relationships/hyperlink" Target="mailto:GS-@%20TOD%20(On-Pea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GS-@%20TOD%20(On-Peak)" TargetMode="External" /><Relationship Id="rId2" Type="http://schemas.openxmlformats.org/officeDocument/2006/relationships/hyperlink" Target="mailto:GS-@%20TOD%20(On-Pea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GS-@%20TOD%20(On-Peak)" TargetMode="External" /><Relationship Id="rId2" Type="http://schemas.openxmlformats.org/officeDocument/2006/relationships/hyperlink" Target="mailto:GS-@%20TOD%20(On-Pea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mailto:GS-@%20TOD%20(On-Peak)" TargetMode="External" /><Relationship Id="rId2" Type="http://schemas.openxmlformats.org/officeDocument/2006/relationships/hyperlink" Target="mailto:GS-@%20TOD%20(On-Peak)" TargetMode="External" /></Relationships>
</file>

<file path=xl/worksheets/sheet1.xml><?xml version="1.0" encoding="utf-8"?>
<worksheet xmlns="http://schemas.openxmlformats.org/spreadsheetml/2006/main" xmlns:r="http://schemas.openxmlformats.org/officeDocument/2006/relationships">
  <sheetPr codeName="Sheet2"/>
  <dimension ref="A1:R34"/>
  <sheetViews>
    <sheetView showGridLines="0" tabSelected="1" zoomScalePageLayoutView="0" workbookViewId="0" topLeftCell="A1">
      <selection activeCell="F20" sqref="F20"/>
    </sheetView>
  </sheetViews>
  <sheetFormatPr defaultColWidth="9.140625" defaultRowHeight="12.75"/>
  <cols>
    <col min="1" max="1" width="32.140625" style="0" customWidth="1"/>
    <col min="2" max="2" width="15.421875" style="0" customWidth="1"/>
    <col min="3" max="3" width="11.57421875" style="0" customWidth="1"/>
    <col min="4" max="4" width="15.28125" style="0" customWidth="1"/>
    <col min="5" max="5" width="11.00390625" style="0" customWidth="1"/>
    <col min="6" max="6" width="20.00390625" style="0" customWidth="1"/>
    <col min="7" max="12" width="5.57421875" style="0" customWidth="1"/>
  </cols>
  <sheetData>
    <row r="1" spans="1:12" ht="15.75">
      <c r="A1" s="365" t="s">
        <v>58</v>
      </c>
      <c r="B1" s="366"/>
      <c r="C1" s="366"/>
      <c r="D1" s="366"/>
      <c r="E1" s="366"/>
      <c r="F1" s="366"/>
      <c r="G1" s="4"/>
      <c r="H1" s="4"/>
      <c r="I1" s="4"/>
      <c r="J1" s="4"/>
      <c r="K1" s="4"/>
      <c r="L1" s="4"/>
    </row>
    <row r="2" spans="1:12" ht="12.75">
      <c r="A2" s="367" t="s">
        <v>59</v>
      </c>
      <c r="B2" s="368"/>
      <c r="C2" s="368"/>
      <c r="D2" s="368"/>
      <c r="E2" s="368"/>
      <c r="F2" s="368"/>
      <c r="G2" s="4" t="s">
        <v>13</v>
      </c>
      <c r="H2" s="4"/>
      <c r="I2" s="4"/>
      <c r="J2" s="4"/>
      <c r="K2" s="4"/>
      <c r="L2" s="4"/>
    </row>
    <row r="3" spans="1:6" ht="12.75">
      <c r="A3" s="363" t="s">
        <v>22</v>
      </c>
      <c r="B3" s="363"/>
      <c r="C3" s="363"/>
      <c r="D3" s="363"/>
      <c r="E3" s="363"/>
      <c r="F3" s="363"/>
    </row>
    <row r="4" spans="1:6" ht="21.75" customHeight="1">
      <c r="A4" s="12"/>
      <c r="B4" s="12"/>
      <c r="C4" s="12"/>
      <c r="D4" s="12"/>
      <c r="E4" s="12"/>
      <c r="F4" s="12"/>
    </row>
    <row r="5" spans="1:18" ht="77.25" customHeight="1">
      <c r="A5" s="364" t="s">
        <v>149</v>
      </c>
      <c r="B5" s="364"/>
      <c r="C5" s="364"/>
      <c r="D5" s="364"/>
      <c r="E5" s="364"/>
      <c r="F5" s="364"/>
      <c r="L5" s="178"/>
      <c r="M5" s="178"/>
      <c r="N5" s="178"/>
      <c r="O5" s="178"/>
      <c r="P5" s="178"/>
      <c r="Q5" s="178"/>
      <c r="R5" s="178"/>
    </row>
    <row r="6" spans="1:18" ht="12.75">
      <c r="A6" s="12"/>
      <c r="B6" s="12"/>
      <c r="C6" s="12"/>
      <c r="D6" s="12"/>
      <c r="E6" s="12"/>
      <c r="F6" s="11"/>
      <c r="L6" s="178"/>
      <c r="M6" s="178"/>
      <c r="N6" s="178"/>
      <c r="O6" s="178"/>
      <c r="P6" s="178"/>
      <c r="Q6" s="178"/>
      <c r="R6" s="178"/>
    </row>
    <row r="7" spans="1:18" ht="12.75">
      <c r="A7" s="12" t="s">
        <v>1</v>
      </c>
      <c r="B7" s="369"/>
      <c r="C7" s="370"/>
      <c r="D7" s="13"/>
      <c r="E7" s="13"/>
      <c r="F7" s="11"/>
      <c r="G7" s="1"/>
      <c r="H7" s="1"/>
      <c r="I7" s="1"/>
      <c r="J7" s="1"/>
      <c r="K7" s="1"/>
      <c r="L7" s="178"/>
      <c r="M7" s="178"/>
      <c r="N7" s="178"/>
      <c r="O7" s="178"/>
      <c r="P7" s="178"/>
      <c r="Q7" s="178"/>
      <c r="R7" s="178"/>
    </row>
    <row r="8" spans="1:18" ht="12.75">
      <c r="A8" s="12" t="s">
        <v>147</v>
      </c>
      <c r="B8" s="369"/>
      <c r="C8" s="370"/>
      <c r="D8" s="13"/>
      <c r="E8" s="13"/>
      <c r="F8" s="13"/>
      <c r="G8" s="1"/>
      <c r="H8" s="1"/>
      <c r="I8" s="1"/>
      <c r="J8" s="1"/>
      <c r="K8" s="1"/>
      <c r="L8" s="178"/>
      <c r="M8" s="178"/>
      <c r="N8" s="178"/>
      <c r="O8" s="178"/>
      <c r="P8" s="178"/>
      <c r="Q8" s="178"/>
      <c r="R8" s="178"/>
    </row>
    <row r="9" spans="1:18" ht="12.75">
      <c r="A9" s="12" t="s">
        <v>148</v>
      </c>
      <c r="B9" s="169"/>
      <c r="C9" s="170"/>
      <c r="D9" s="13"/>
      <c r="E9" s="13"/>
      <c r="F9" s="13"/>
      <c r="G9" s="1"/>
      <c r="H9" s="1"/>
      <c r="I9" s="1"/>
      <c r="J9" s="1"/>
      <c r="K9" s="1"/>
      <c r="L9" s="178"/>
      <c r="M9" s="178"/>
      <c r="N9" s="178"/>
      <c r="O9" s="178"/>
      <c r="P9" s="178"/>
      <c r="Q9" s="178"/>
      <c r="R9" s="178"/>
    </row>
    <row r="10" spans="1:18" ht="12.75">
      <c r="A10" s="12" t="s">
        <v>146</v>
      </c>
      <c r="B10" s="369"/>
      <c r="C10" s="370"/>
      <c r="D10" s="13"/>
      <c r="E10" s="13"/>
      <c r="F10" s="13"/>
      <c r="G10" s="1"/>
      <c r="H10" s="1"/>
      <c r="I10" s="1"/>
      <c r="J10" s="1"/>
      <c r="K10" s="1"/>
      <c r="L10" s="178"/>
      <c r="M10" s="178"/>
      <c r="N10" s="178"/>
      <c r="O10" s="178"/>
      <c r="P10" s="178"/>
      <c r="Q10" s="178"/>
      <c r="R10" s="178"/>
    </row>
    <row r="11" spans="1:18" ht="12.75">
      <c r="A11" s="12"/>
      <c r="B11" s="12"/>
      <c r="C11" s="12"/>
      <c r="D11" s="12"/>
      <c r="E11" s="75"/>
      <c r="F11" s="13"/>
      <c r="L11" s="178"/>
      <c r="M11" s="178"/>
      <c r="N11" s="178"/>
      <c r="O11" s="178"/>
      <c r="P11" s="178"/>
      <c r="Q11" s="178"/>
      <c r="R11" s="178"/>
    </row>
    <row r="12" spans="1:18" ht="12.75">
      <c r="A12" s="12"/>
      <c r="B12" s="12"/>
      <c r="C12" s="12"/>
      <c r="D12" s="12"/>
      <c r="E12" s="12"/>
      <c r="F12" s="12"/>
      <c r="L12" s="178"/>
      <c r="M12" s="178"/>
      <c r="N12" s="178"/>
      <c r="O12" s="178"/>
      <c r="P12" s="178"/>
      <c r="Q12" s="178"/>
      <c r="R12" s="178"/>
    </row>
    <row r="13" spans="1:18" ht="12.75">
      <c r="A13" s="141" t="s">
        <v>154</v>
      </c>
      <c r="B13" s="12"/>
      <c r="C13" s="12"/>
      <c r="D13" s="12"/>
      <c r="E13" s="12"/>
      <c r="F13" s="11"/>
      <c r="L13" s="178"/>
      <c r="M13" s="178"/>
      <c r="N13" s="178"/>
      <c r="O13" s="178"/>
      <c r="P13" s="178"/>
      <c r="Q13" s="178"/>
      <c r="R13" s="178"/>
    </row>
    <row r="14" spans="1:18" ht="12.75">
      <c r="A14" s="12"/>
      <c r="B14" s="12"/>
      <c r="C14" s="12"/>
      <c r="D14" s="12"/>
      <c r="E14" s="12"/>
      <c r="F14" s="12"/>
      <c r="L14" s="178"/>
      <c r="M14" s="178"/>
      <c r="N14" s="178"/>
      <c r="O14" s="178"/>
      <c r="P14" s="178"/>
      <c r="Q14" s="178"/>
      <c r="R14" s="178"/>
    </row>
    <row r="15" spans="1:18" ht="12.75">
      <c r="A15" s="12"/>
      <c r="B15" s="12"/>
      <c r="C15" s="12"/>
      <c r="D15" s="175" t="s">
        <v>145</v>
      </c>
      <c r="E15" s="12"/>
      <c r="F15" s="12"/>
      <c r="L15" s="178"/>
      <c r="M15" s="178"/>
      <c r="N15" s="178"/>
      <c r="O15" s="178"/>
      <c r="P15" s="178"/>
      <c r="Q15" s="178"/>
      <c r="R15" s="178"/>
    </row>
    <row r="16" spans="1:18" ht="12.75">
      <c r="A16" s="166" t="s">
        <v>81</v>
      </c>
      <c r="B16" s="157" t="s">
        <v>81</v>
      </c>
      <c r="C16" s="157" t="s">
        <v>60</v>
      </c>
      <c r="D16" s="176" t="s">
        <v>32</v>
      </c>
      <c r="E16" s="35"/>
      <c r="F16" s="158" t="s">
        <v>144</v>
      </c>
      <c r="L16" s="178"/>
      <c r="M16" s="178"/>
      <c r="N16" s="178"/>
      <c r="O16" s="178"/>
      <c r="P16" s="178"/>
      <c r="Q16" s="178"/>
      <c r="R16" s="178"/>
    </row>
    <row r="17" spans="1:18" ht="12.75">
      <c r="A17" s="167" t="s">
        <v>69</v>
      </c>
      <c r="B17" s="156">
        <v>1</v>
      </c>
      <c r="C17" s="156">
        <v>2024</v>
      </c>
      <c r="D17" s="68"/>
      <c r="E17" s="140" t="s">
        <v>32</v>
      </c>
      <c r="F17" s="159">
        <f>'January 2024'!O64</f>
        <v>17.67</v>
      </c>
      <c r="L17" s="178"/>
      <c r="M17" s="178"/>
      <c r="N17" s="178"/>
      <c r="O17" s="178"/>
      <c r="P17" s="178"/>
      <c r="Q17" s="178"/>
      <c r="R17" s="178"/>
    </row>
    <row r="18" spans="1:18" ht="12.75">
      <c r="A18" s="167" t="s">
        <v>70</v>
      </c>
      <c r="B18" s="156">
        <v>2</v>
      </c>
      <c r="C18" s="156">
        <v>2024</v>
      </c>
      <c r="D18" s="68"/>
      <c r="E18" s="140" t="s">
        <v>32</v>
      </c>
      <c r="F18" s="159">
        <f>'February 2024 '!O64</f>
        <v>17.67</v>
      </c>
      <c r="L18" s="178"/>
      <c r="M18" s="178"/>
      <c r="N18" s="178"/>
      <c r="O18" s="178"/>
      <c r="P18" s="178"/>
      <c r="Q18" s="178"/>
      <c r="R18" s="178"/>
    </row>
    <row r="19" spans="1:18" ht="12.75">
      <c r="A19" s="167" t="s">
        <v>71</v>
      </c>
      <c r="B19" s="156">
        <v>3</v>
      </c>
      <c r="C19" s="156">
        <v>2024</v>
      </c>
      <c r="D19" s="68"/>
      <c r="E19" s="140" t="s">
        <v>32</v>
      </c>
      <c r="F19" s="159">
        <f>'March 2024  '!O64</f>
        <v>17.82</v>
      </c>
      <c r="L19" s="178"/>
      <c r="M19" s="178"/>
      <c r="N19" s="178"/>
      <c r="O19" s="178"/>
      <c r="P19" s="178"/>
      <c r="Q19" s="178"/>
      <c r="R19" s="178"/>
    </row>
    <row r="20" spans="1:6" ht="12.75">
      <c r="A20" s="167" t="s">
        <v>72</v>
      </c>
      <c r="B20" s="156">
        <v>4</v>
      </c>
      <c r="C20" s="156">
        <v>2024</v>
      </c>
      <c r="D20" s="68"/>
      <c r="E20" s="140" t="s">
        <v>32</v>
      </c>
      <c r="F20" s="159">
        <f>'April 2024   '!O64</f>
        <v>17.88</v>
      </c>
    </row>
    <row r="21" spans="1:6" ht="12.75">
      <c r="A21" s="167" t="s">
        <v>73</v>
      </c>
      <c r="B21" s="156">
        <v>5</v>
      </c>
      <c r="C21" s="156">
        <v>2023</v>
      </c>
      <c r="D21" s="68"/>
      <c r="E21" s="140" t="s">
        <v>32</v>
      </c>
      <c r="F21" s="159">
        <f>'May 2023'!O64</f>
        <v>13.18</v>
      </c>
    </row>
    <row r="22" spans="1:6" ht="12.75">
      <c r="A22" s="167" t="s">
        <v>74</v>
      </c>
      <c r="B22" s="156">
        <v>6</v>
      </c>
      <c r="C22" s="156">
        <v>2023</v>
      </c>
      <c r="D22" s="68"/>
      <c r="E22" s="140" t="s">
        <v>32</v>
      </c>
      <c r="F22" s="159">
        <f>'June 2023 '!O64</f>
        <v>13.14</v>
      </c>
    </row>
    <row r="23" spans="1:12" ht="12.75">
      <c r="A23" s="168" t="s">
        <v>75</v>
      </c>
      <c r="B23" s="156">
        <v>7</v>
      </c>
      <c r="C23" s="156">
        <v>2023</v>
      </c>
      <c r="D23" s="68"/>
      <c r="E23" s="140" t="s">
        <v>32</v>
      </c>
      <c r="F23" s="159">
        <f>'July 2023  '!O64</f>
        <v>13.77</v>
      </c>
      <c r="G23" s="2"/>
      <c r="H23" s="2"/>
      <c r="I23" s="2"/>
      <c r="J23" s="2"/>
      <c r="K23" s="2"/>
      <c r="L23" s="2"/>
    </row>
    <row r="24" spans="1:12" ht="13.5" customHeight="1">
      <c r="A24" s="168" t="s">
        <v>76</v>
      </c>
      <c r="B24" s="156">
        <v>8</v>
      </c>
      <c r="C24" s="156">
        <v>2023</v>
      </c>
      <c r="D24" s="68"/>
      <c r="E24" s="140" t="s">
        <v>32</v>
      </c>
      <c r="F24" s="159">
        <f>'August 2023 '!O64</f>
        <v>13.81</v>
      </c>
      <c r="G24" s="2"/>
      <c r="H24" s="2"/>
      <c r="I24" s="2"/>
      <c r="J24" s="2"/>
      <c r="K24" s="2"/>
      <c r="L24" s="2"/>
    </row>
    <row r="25" spans="1:12" ht="12.75">
      <c r="A25" s="168" t="s">
        <v>77</v>
      </c>
      <c r="B25" s="156">
        <v>9</v>
      </c>
      <c r="C25" s="156">
        <v>2023</v>
      </c>
      <c r="D25" s="68"/>
      <c r="E25" s="140" t="s">
        <v>32</v>
      </c>
      <c r="F25" s="159">
        <f>'September 2023  '!O64</f>
        <v>14.419999999999998</v>
      </c>
      <c r="G25" s="2"/>
      <c r="H25" s="2"/>
      <c r="I25" s="2"/>
      <c r="J25" s="2"/>
      <c r="K25" s="2"/>
      <c r="L25" s="2"/>
    </row>
    <row r="26" spans="1:12" ht="12.75">
      <c r="A26" s="168" t="s">
        <v>79</v>
      </c>
      <c r="B26" s="156">
        <v>10</v>
      </c>
      <c r="C26" s="156">
        <v>2023</v>
      </c>
      <c r="D26" s="68"/>
      <c r="E26" s="140" t="s">
        <v>32</v>
      </c>
      <c r="F26" s="159">
        <f>'October 2023   '!O64</f>
        <v>14.419999999999998</v>
      </c>
      <c r="G26" s="2"/>
      <c r="H26" s="2"/>
      <c r="I26" s="2"/>
      <c r="J26" s="2"/>
      <c r="K26" s="2"/>
      <c r="L26" s="2"/>
    </row>
    <row r="27" spans="1:12" ht="12.75">
      <c r="A27" s="168" t="s">
        <v>78</v>
      </c>
      <c r="B27" s="156">
        <v>11</v>
      </c>
      <c r="C27" s="156">
        <v>2023</v>
      </c>
      <c r="D27" s="68"/>
      <c r="E27" s="140" t="s">
        <v>32</v>
      </c>
      <c r="F27" s="159">
        <f>'November 2023    '!O64</f>
        <v>15.719999999999999</v>
      </c>
      <c r="G27" s="2"/>
      <c r="H27" s="2"/>
      <c r="I27" s="2"/>
      <c r="J27" s="2"/>
      <c r="K27" s="2"/>
      <c r="L27" s="2"/>
    </row>
    <row r="28" spans="1:12" ht="15">
      <c r="A28" s="168" t="s">
        <v>80</v>
      </c>
      <c r="B28" s="156">
        <v>12</v>
      </c>
      <c r="C28" s="156">
        <v>2023</v>
      </c>
      <c r="D28" s="68"/>
      <c r="E28" s="140" t="s">
        <v>32</v>
      </c>
      <c r="F28" s="171">
        <f>'December 2023'!O64</f>
        <v>16.35</v>
      </c>
      <c r="G28" s="2"/>
      <c r="H28" s="2"/>
      <c r="I28" s="2"/>
      <c r="J28" s="2"/>
      <c r="K28" s="2"/>
      <c r="L28" s="2"/>
    </row>
    <row r="29" spans="1:12" ht="12.75">
      <c r="A29" s="12"/>
      <c r="B29" s="14"/>
      <c r="C29" s="14"/>
      <c r="D29" s="140"/>
      <c r="E29" s="162" t="s">
        <v>27</v>
      </c>
      <c r="F29" s="163">
        <f>SUM(F17:F28)</f>
        <v>185.84999999999997</v>
      </c>
      <c r="G29" s="2"/>
      <c r="H29" s="2"/>
      <c r="I29" s="2"/>
      <c r="J29" s="2"/>
      <c r="K29" s="2"/>
      <c r="L29" s="2"/>
    </row>
    <row r="30" spans="1:6" ht="12.75">
      <c r="A30" s="12"/>
      <c r="B30" s="14"/>
      <c r="C30" s="14"/>
      <c r="D30" s="140"/>
      <c r="E30" s="135"/>
      <c r="F30" s="133"/>
    </row>
    <row r="31" spans="1:12" ht="12.75">
      <c r="A31" s="12"/>
      <c r="B31" s="131"/>
      <c r="C31" s="140"/>
      <c r="D31" s="140"/>
      <c r="E31" s="142"/>
      <c r="F31" s="134"/>
      <c r="G31" s="2"/>
      <c r="H31" s="2"/>
      <c r="I31" s="2"/>
      <c r="J31" s="2"/>
      <c r="K31" s="2"/>
      <c r="L31" s="2"/>
    </row>
    <row r="32" spans="1:6" ht="12.75">
      <c r="A32" s="136"/>
      <c r="B32" s="12"/>
      <c r="C32" s="136"/>
      <c r="D32" s="136"/>
      <c r="E32" s="141"/>
      <c r="F32" s="147" t="s">
        <v>215</v>
      </c>
    </row>
    <row r="33" spans="1:6" ht="12.75">
      <c r="A33" s="12"/>
      <c r="B33" s="44"/>
      <c r="C33" s="12"/>
      <c r="D33" s="12"/>
      <c r="E33" s="12"/>
      <c r="F33" s="147"/>
    </row>
    <row r="34" ht="12.75">
      <c r="B34" s="3"/>
    </row>
  </sheetData>
  <sheetProtection password="D7A1" sheet="1"/>
  <mergeCells count="7">
    <mergeCell ref="A3:F3"/>
    <mergeCell ref="A5:F5"/>
    <mergeCell ref="A1:F1"/>
    <mergeCell ref="A2:F2"/>
    <mergeCell ref="B8:C8"/>
    <mergeCell ref="B10:C10"/>
    <mergeCell ref="B7:C7"/>
  </mergeCells>
  <hyperlinks>
    <hyperlink ref="G30:L30" location="'Bundled GS-4 Pri'!A1" display="GS-4 Pri Bundled"/>
  </hyperlinks>
  <printOptions horizontalCentered="1"/>
  <pageMargins left="0.5" right="0.5" top="0.5" bottom="0.5" header="0.25" footer="0.25"/>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codeName="Sheet21"/>
  <dimension ref="A1:J139"/>
  <sheetViews>
    <sheetView zoomScalePageLayoutView="0" workbookViewId="0" topLeftCell="A10">
      <selection activeCell="A25" sqref="A25"/>
    </sheetView>
  </sheetViews>
  <sheetFormatPr defaultColWidth="9.140625" defaultRowHeight="12.75"/>
  <cols>
    <col min="1" max="1" width="71.421875" style="0" bestFit="1" customWidth="1"/>
    <col min="2" max="2" width="13.421875" style="0" bestFit="1" customWidth="1"/>
    <col min="3" max="3" width="12.28125" style="0" bestFit="1" customWidth="1"/>
    <col min="4" max="4" width="13.57421875" style="0" bestFit="1" customWidth="1"/>
    <col min="6" max="6" width="15.140625" style="0" bestFit="1" customWidth="1"/>
    <col min="7" max="7" width="11.7109375" style="0" bestFit="1" customWidth="1"/>
  </cols>
  <sheetData>
    <row r="1" spans="1:6" ht="12.75">
      <c r="A1" s="49" t="s">
        <v>88</v>
      </c>
      <c r="B1" s="49" t="s">
        <v>0</v>
      </c>
      <c r="C1" s="49"/>
      <c r="D1" s="49" t="s">
        <v>5</v>
      </c>
      <c r="E1" s="49" t="s">
        <v>0</v>
      </c>
      <c r="F1" s="49" t="s">
        <v>5</v>
      </c>
    </row>
    <row r="3" ht="12.75">
      <c r="A3" s="24" t="s">
        <v>91</v>
      </c>
    </row>
    <row r="4" spans="1:4" ht="12.75">
      <c r="A4" s="79" t="s">
        <v>89</v>
      </c>
      <c r="B4" s="181">
        <v>0.0053667</v>
      </c>
      <c r="C4" s="182"/>
      <c r="D4" s="25">
        <v>44925</v>
      </c>
    </row>
    <row r="5" spans="1:4" ht="12.75">
      <c r="A5" s="79" t="s">
        <v>90</v>
      </c>
      <c r="B5" s="181">
        <v>0.0001756</v>
      </c>
      <c r="C5" s="182"/>
      <c r="D5" s="25">
        <v>44925</v>
      </c>
    </row>
    <row r="7" spans="1:4" ht="12.75">
      <c r="A7" s="24" t="s">
        <v>92</v>
      </c>
      <c r="D7" s="25">
        <v>44531</v>
      </c>
    </row>
    <row r="8" spans="1:4" ht="12.75">
      <c r="A8" s="79" t="s">
        <v>93</v>
      </c>
      <c r="B8" s="183">
        <v>0.00465</v>
      </c>
      <c r="C8" s="183"/>
      <c r="D8" s="25"/>
    </row>
    <row r="9" spans="1:4" ht="12.75">
      <c r="A9" s="138" t="s">
        <v>94</v>
      </c>
      <c r="B9" s="183">
        <v>0.00419</v>
      </c>
      <c r="C9" s="183"/>
      <c r="D9" s="25"/>
    </row>
    <row r="10" spans="1:4" ht="12.75">
      <c r="A10" s="79" t="s">
        <v>156</v>
      </c>
      <c r="B10" s="183">
        <v>0.00363</v>
      </c>
      <c r="C10" s="183"/>
      <c r="D10" s="25"/>
    </row>
    <row r="12" spans="1:4" ht="12.75">
      <c r="A12" s="70" t="s">
        <v>95</v>
      </c>
      <c r="B12" s="184">
        <v>0</v>
      </c>
      <c r="C12" s="184"/>
      <c r="D12" s="25">
        <v>44531</v>
      </c>
    </row>
    <row r="14" spans="1:10" ht="12.75">
      <c r="A14" s="164" t="s">
        <v>102</v>
      </c>
      <c r="B14" s="387"/>
      <c r="C14" s="388"/>
      <c r="D14" s="388"/>
      <c r="G14" s="164"/>
      <c r="H14" s="387"/>
      <c r="I14" s="387"/>
      <c r="J14" s="387"/>
    </row>
    <row r="15" spans="1:10" ht="12.75">
      <c r="A15" s="138" t="s">
        <v>157</v>
      </c>
      <c r="B15" s="187">
        <v>0.0015688</v>
      </c>
      <c r="C15" s="187"/>
      <c r="D15" s="25">
        <v>44743</v>
      </c>
      <c r="G15" s="138"/>
      <c r="H15" s="187"/>
      <c r="I15" s="187"/>
      <c r="J15" s="25"/>
    </row>
    <row r="16" spans="1:4" ht="12.75">
      <c r="A16" s="189" t="s">
        <v>158</v>
      </c>
      <c r="B16" s="187">
        <v>0.0007051</v>
      </c>
      <c r="C16" s="187"/>
      <c r="D16" s="25">
        <v>44743</v>
      </c>
    </row>
    <row r="18" spans="1:6" ht="12.75">
      <c r="A18" s="24" t="s">
        <v>159</v>
      </c>
      <c r="B18" s="191">
        <v>0</v>
      </c>
      <c r="C18" s="25"/>
      <c r="D18" s="25">
        <v>44531</v>
      </c>
      <c r="E18" s="192">
        <v>0</v>
      </c>
      <c r="F18" s="25">
        <v>44531</v>
      </c>
    </row>
    <row r="20" spans="1:3" ht="12.75">
      <c r="A20" s="70" t="s">
        <v>117</v>
      </c>
      <c r="B20" s="151" t="s">
        <v>106</v>
      </c>
      <c r="C20" s="151" t="s">
        <v>107</v>
      </c>
    </row>
    <row r="21" spans="1:4" ht="12.75">
      <c r="A21" s="138" t="s">
        <v>160</v>
      </c>
      <c r="B21" s="182">
        <v>0.06041</v>
      </c>
      <c r="C21" s="182">
        <v>0.06041</v>
      </c>
      <c r="D21" s="25">
        <v>44713</v>
      </c>
    </row>
    <row r="22" spans="1:4" ht="12.75">
      <c r="A22" s="138" t="s">
        <v>161</v>
      </c>
      <c r="B22" s="182">
        <v>0.06041</v>
      </c>
      <c r="C22" s="182">
        <v>0.06041</v>
      </c>
      <c r="D22" s="25">
        <v>44713</v>
      </c>
    </row>
    <row r="23" spans="1:4" ht="12.75">
      <c r="A23" s="138" t="s">
        <v>162</v>
      </c>
      <c r="B23" s="182">
        <v>0.06041</v>
      </c>
      <c r="C23" s="182">
        <v>0.06041</v>
      </c>
      <c r="D23" s="25">
        <v>44713</v>
      </c>
    </row>
    <row r="24" spans="1:4" ht="12.75">
      <c r="A24" s="138" t="s">
        <v>163</v>
      </c>
      <c r="B24" s="193">
        <v>0.05838</v>
      </c>
      <c r="C24" s="193">
        <v>0.05838</v>
      </c>
      <c r="D24" s="25">
        <v>44713</v>
      </c>
    </row>
    <row r="25" spans="1:4" ht="12.75">
      <c r="A25" s="138" t="s">
        <v>164</v>
      </c>
      <c r="B25" s="193">
        <v>0.05732</v>
      </c>
      <c r="C25" s="193">
        <v>0.05732</v>
      </c>
      <c r="D25" s="25">
        <v>44713</v>
      </c>
    </row>
    <row r="26" spans="1:4" ht="12.75">
      <c r="A26" s="79"/>
      <c r="B26" s="193"/>
      <c r="C26" s="193"/>
      <c r="D26" s="25"/>
    </row>
    <row r="27" spans="1:4" ht="12.75">
      <c r="A27" s="70" t="s">
        <v>104</v>
      </c>
      <c r="B27" s="151" t="s">
        <v>106</v>
      </c>
      <c r="C27" s="151" t="s">
        <v>107</v>
      </c>
      <c r="D27" s="25"/>
    </row>
    <row r="28" spans="1:4" ht="12.75">
      <c r="A28" s="138" t="s">
        <v>165</v>
      </c>
      <c r="B28" s="193">
        <v>0.00581</v>
      </c>
      <c r="C28" s="182"/>
      <c r="D28" s="25">
        <v>44713</v>
      </c>
    </row>
    <row r="29" spans="1:4" ht="12.75">
      <c r="A29" s="79" t="s">
        <v>166</v>
      </c>
      <c r="B29" s="193">
        <v>0.0080592</v>
      </c>
      <c r="C29" s="193">
        <v>0.0080592</v>
      </c>
      <c r="D29" s="25">
        <v>44713</v>
      </c>
    </row>
    <row r="30" spans="1:4" ht="12.75">
      <c r="A30" s="79" t="s">
        <v>167</v>
      </c>
      <c r="B30" s="193">
        <v>0.0076558</v>
      </c>
      <c r="C30" s="193">
        <v>0.0043614</v>
      </c>
      <c r="D30" s="25">
        <v>44713</v>
      </c>
    </row>
    <row r="31" spans="1:4" ht="12.75">
      <c r="A31" s="79" t="s">
        <v>168</v>
      </c>
      <c r="B31" s="193">
        <v>0.0071634</v>
      </c>
      <c r="C31" s="193">
        <v>0.0051006</v>
      </c>
      <c r="D31" s="25">
        <v>44713</v>
      </c>
    </row>
    <row r="32" spans="1:4" ht="12.75">
      <c r="A32" s="79" t="s">
        <v>169</v>
      </c>
      <c r="B32" s="193">
        <v>0.0100544</v>
      </c>
      <c r="C32" s="193"/>
      <c r="D32" s="25">
        <v>44713</v>
      </c>
    </row>
    <row r="33" spans="1:4" ht="12.75">
      <c r="A33" s="79" t="s">
        <v>170</v>
      </c>
      <c r="B33" s="193">
        <v>0.0034494</v>
      </c>
      <c r="C33" s="182"/>
      <c r="D33" s="25">
        <v>44713</v>
      </c>
    </row>
    <row r="34" spans="1:4" ht="12.75">
      <c r="A34" s="79" t="s">
        <v>171</v>
      </c>
      <c r="B34" s="193">
        <v>0.0485453</v>
      </c>
      <c r="C34" s="182"/>
      <c r="D34" s="25">
        <v>44713</v>
      </c>
    </row>
    <row r="35" spans="1:4" ht="12.75">
      <c r="A35" s="79" t="s">
        <v>172</v>
      </c>
      <c r="B35" s="193">
        <v>0</v>
      </c>
      <c r="C35" s="182"/>
      <c r="D35" s="25">
        <v>44713</v>
      </c>
    </row>
    <row r="36" spans="1:4" ht="12.75">
      <c r="A36" s="79" t="s">
        <v>173</v>
      </c>
      <c r="B36" s="193">
        <v>0.00491</v>
      </c>
      <c r="C36" s="193"/>
      <c r="D36" s="25">
        <v>44713</v>
      </c>
    </row>
    <row r="37" spans="1:4" ht="12.75">
      <c r="A37" s="138" t="s">
        <v>162</v>
      </c>
      <c r="B37" s="193">
        <v>0.00471</v>
      </c>
      <c r="C37" s="182"/>
      <c r="D37" s="25">
        <v>44713</v>
      </c>
    </row>
    <row r="38" spans="1:4" ht="12.75">
      <c r="A38" s="138" t="s">
        <v>174</v>
      </c>
      <c r="B38" s="193">
        <v>0.0411797</v>
      </c>
      <c r="C38" s="182"/>
      <c r="D38" s="25">
        <v>44713</v>
      </c>
    </row>
    <row r="39" spans="1:4" ht="12.75">
      <c r="A39" s="138" t="s">
        <v>175</v>
      </c>
      <c r="B39" s="193">
        <v>0</v>
      </c>
      <c r="C39" s="182"/>
      <c r="D39" s="25">
        <v>44713</v>
      </c>
    </row>
    <row r="40" spans="1:4" ht="12.75">
      <c r="A40" s="79" t="s">
        <v>176</v>
      </c>
      <c r="B40" s="193">
        <v>0.0146956</v>
      </c>
      <c r="D40" s="25">
        <v>44713</v>
      </c>
    </row>
    <row r="41" spans="1:4" ht="12.75">
      <c r="A41" s="79" t="s">
        <v>177</v>
      </c>
      <c r="B41" s="182">
        <v>5.02E-05</v>
      </c>
      <c r="D41" s="25">
        <v>44713</v>
      </c>
    </row>
    <row r="42" spans="1:4" ht="12.75">
      <c r="A42" s="138" t="s">
        <v>163</v>
      </c>
      <c r="B42" s="182">
        <v>0.00373</v>
      </c>
      <c r="D42" s="25">
        <v>44713</v>
      </c>
    </row>
    <row r="43" spans="1:4" ht="12.75">
      <c r="A43" s="138" t="s">
        <v>164</v>
      </c>
      <c r="B43" s="182">
        <v>0.00278</v>
      </c>
      <c r="D43" s="25">
        <v>44713</v>
      </c>
    </row>
    <row r="44" ht="12.75">
      <c r="D44" s="25"/>
    </row>
    <row r="45" spans="1:4" ht="12.75">
      <c r="A45" s="79"/>
      <c r="D45" s="25"/>
    </row>
    <row r="46" spans="1:4" ht="12.75">
      <c r="A46" s="70" t="s">
        <v>118</v>
      </c>
      <c r="B46" s="235">
        <v>0.0047805</v>
      </c>
      <c r="D46" s="233">
        <v>45016</v>
      </c>
    </row>
    <row r="47" spans="1:4" ht="12.75">
      <c r="A47" s="79"/>
      <c r="D47" s="25"/>
    </row>
    <row r="48" spans="1:5" ht="12.75">
      <c r="A48" s="70" t="s">
        <v>153</v>
      </c>
      <c r="B48" s="194" t="s">
        <v>178</v>
      </c>
      <c r="C48" s="194" t="s">
        <v>179</v>
      </c>
      <c r="D48" s="194" t="s">
        <v>27</v>
      </c>
      <c r="E48" s="194" t="s">
        <v>180</v>
      </c>
    </row>
    <row r="49" spans="1:5" ht="12.75">
      <c r="A49" s="138" t="s">
        <v>181</v>
      </c>
      <c r="B49" s="236">
        <v>-0.46</v>
      </c>
      <c r="C49" s="237">
        <v>-0.02</v>
      </c>
      <c r="D49" s="253">
        <f>SUM(B49:C49)</f>
        <v>-0.48000000000000004</v>
      </c>
      <c r="E49" s="196">
        <v>44927</v>
      </c>
    </row>
    <row r="50" spans="1:5" ht="12.75">
      <c r="A50" s="138" t="s">
        <v>182</v>
      </c>
      <c r="B50" s="236">
        <v>-0.000701</v>
      </c>
      <c r="C50" s="237">
        <v>-5.8E-05</v>
      </c>
      <c r="D50" s="253">
        <f>SUM(B50:C50)</f>
        <v>-0.000759</v>
      </c>
      <c r="E50" s="196">
        <v>44927</v>
      </c>
    </row>
    <row r="51" spans="1:4" ht="12.75">
      <c r="A51" s="138"/>
      <c r="B51" s="239"/>
      <c r="D51" s="25"/>
    </row>
    <row r="52" spans="1:4" ht="12.75">
      <c r="A52" s="138"/>
      <c r="B52" s="239"/>
      <c r="D52" s="25"/>
    </row>
    <row r="53" spans="1:4" ht="12.75">
      <c r="A53" s="138"/>
      <c r="B53" s="239"/>
      <c r="D53" s="25"/>
    </row>
    <row r="54" spans="1:4" ht="12.75">
      <c r="A54" s="79"/>
      <c r="D54" s="25"/>
    </row>
    <row r="55" ht="12.75">
      <c r="A55" s="70" t="s">
        <v>119</v>
      </c>
    </row>
    <row r="56" spans="1:8" ht="12.75">
      <c r="A56" s="138" t="s">
        <v>160</v>
      </c>
      <c r="B56" s="198">
        <v>0.0331659</v>
      </c>
      <c r="D56" s="233">
        <v>45016</v>
      </c>
      <c r="F56" s="3" t="s">
        <v>183</v>
      </c>
      <c r="G56" s="197">
        <v>0.0270381</v>
      </c>
      <c r="H56" s="233">
        <v>45016</v>
      </c>
    </row>
    <row r="57" spans="1:8" ht="12.75">
      <c r="A57" s="138" t="s">
        <v>161</v>
      </c>
      <c r="B57" s="198">
        <v>0.0270381</v>
      </c>
      <c r="D57" s="233">
        <v>45016</v>
      </c>
      <c r="F57" s="3" t="s">
        <v>184</v>
      </c>
      <c r="G57" s="197">
        <v>0.0283392</v>
      </c>
      <c r="H57" s="233">
        <v>45016</v>
      </c>
    </row>
    <row r="58" spans="1:4" ht="12.75">
      <c r="A58" s="138" t="s">
        <v>162</v>
      </c>
      <c r="B58" s="198">
        <v>0.0004909</v>
      </c>
      <c r="D58" s="233">
        <v>45016</v>
      </c>
    </row>
    <row r="59" spans="1:4" ht="12.75">
      <c r="A59" s="138" t="s">
        <v>163</v>
      </c>
      <c r="B59" s="198">
        <v>0.0004744</v>
      </c>
      <c r="D59" s="233">
        <v>45016</v>
      </c>
    </row>
    <row r="60" spans="1:4" ht="12.75">
      <c r="A60" s="138" t="s">
        <v>164</v>
      </c>
      <c r="B60" s="198">
        <v>0.0004658</v>
      </c>
      <c r="D60" s="233">
        <v>45016</v>
      </c>
    </row>
    <row r="61" ht="12.75">
      <c r="B61" s="193"/>
    </row>
    <row r="62" ht="12.75">
      <c r="A62" s="70" t="s">
        <v>185</v>
      </c>
    </row>
    <row r="63" spans="1:4" ht="12.75">
      <c r="A63" s="138" t="s">
        <v>162</v>
      </c>
      <c r="B63" s="252">
        <v>8.84</v>
      </c>
      <c r="D63" s="233">
        <v>45016</v>
      </c>
    </row>
    <row r="64" spans="1:4" ht="12.75">
      <c r="A64" s="138" t="s">
        <v>163</v>
      </c>
      <c r="B64" s="252">
        <v>8.55</v>
      </c>
      <c r="D64" s="233">
        <v>45016</v>
      </c>
    </row>
    <row r="65" spans="1:4" ht="12.75">
      <c r="A65" s="138" t="s">
        <v>164</v>
      </c>
      <c r="B65" s="252">
        <v>8.64</v>
      </c>
      <c r="D65" s="233">
        <v>45016</v>
      </c>
    </row>
    <row r="66" spans="1:4" ht="12.75">
      <c r="A66" s="79"/>
      <c r="D66" s="25"/>
    </row>
    <row r="67" spans="1:4" ht="12.75">
      <c r="A67" s="70" t="s">
        <v>96</v>
      </c>
      <c r="C67" s="180" t="s">
        <v>186</v>
      </c>
      <c r="D67" s="25"/>
    </row>
    <row r="68" spans="1:4" ht="12.75">
      <c r="A68" s="79" t="s">
        <v>187</v>
      </c>
      <c r="B68" s="182">
        <v>0</v>
      </c>
      <c r="C68" s="182">
        <v>0</v>
      </c>
      <c r="D68" s="25">
        <v>44531</v>
      </c>
    </row>
    <row r="69" spans="1:4" ht="12.75">
      <c r="A69" s="79" t="s">
        <v>173</v>
      </c>
      <c r="B69" s="182">
        <v>0</v>
      </c>
      <c r="C69" s="182">
        <v>0</v>
      </c>
      <c r="D69" s="25">
        <v>44531</v>
      </c>
    </row>
    <row r="70" spans="1:4" ht="12.75">
      <c r="A70" s="79" t="s">
        <v>188</v>
      </c>
      <c r="B70" s="182">
        <v>0</v>
      </c>
      <c r="C70" s="182">
        <v>0</v>
      </c>
      <c r="D70" s="25">
        <v>44531</v>
      </c>
    </row>
    <row r="71" spans="1:4" ht="12.75">
      <c r="A71" s="79" t="s">
        <v>189</v>
      </c>
      <c r="B71" s="182">
        <v>0</v>
      </c>
      <c r="C71" s="182">
        <v>0</v>
      </c>
      <c r="D71" s="25">
        <v>44531</v>
      </c>
    </row>
    <row r="72" spans="1:4" ht="12.75">
      <c r="A72" s="79" t="s">
        <v>190</v>
      </c>
      <c r="B72" s="182">
        <v>0</v>
      </c>
      <c r="C72" s="182">
        <v>0</v>
      </c>
      <c r="D72" s="25">
        <v>44531</v>
      </c>
    </row>
    <row r="73" spans="1:4" ht="12.75">
      <c r="A73" s="79" t="s">
        <v>191</v>
      </c>
      <c r="B73" s="182">
        <v>0</v>
      </c>
      <c r="C73" s="182">
        <v>0</v>
      </c>
      <c r="D73" s="25">
        <v>44531</v>
      </c>
    </row>
    <row r="74" spans="1:4" ht="12.75">
      <c r="A74" s="79"/>
      <c r="B74" s="193"/>
      <c r="C74" s="193"/>
      <c r="D74" s="25"/>
    </row>
    <row r="75" spans="1:4" ht="12.75">
      <c r="A75" s="70" t="s">
        <v>192</v>
      </c>
      <c r="D75" s="25"/>
    </row>
    <row r="76" spans="1:4" ht="12.75">
      <c r="A76" s="79" t="s">
        <v>173</v>
      </c>
      <c r="B76" s="252">
        <v>0</v>
      </c>
      <c r="C76" s="182"/>
      <c r="D76" s="25">
        <v>44197</v>
      </c>
    </row>
    <row r="77" spans="1:4" ht="12.75">
      <c r="A77" s="79" t="s">
        <v>189</v>
      </c>
      <c r="B77" s="252">
        <v>0</v>
      </c>
      <c r="C77" s="182"/>
      <c r="D77" s="25">
        <v>44197</v>
      </c>
    </row>
    <row r="78" spans="1:4" ht="12.75">
      <c r="A78" s="79"/>
      <c r="B78" s="193"/>
      <c r="C78" s="193"/>
      <c r="D78" s="25"/>
    </row>
    <row r="79" spans="1:4" ht="12.75">
      <c r="A79" s="70" t="s">
        <v>193</v>
      </c>
      <c r="D79" s="25"/>
    </row>
    <row r="80" spans="1:4" ht="12.75">
      <c r="A80" s="79" t="s">
        <v>188</v>
      </c>
      <c r="B80" s="252">
        <v>0</v>
      </c>
      <c r="C80" s="182"/>
      <c r="D80" s="25">
        <v>44197</v>
      </c>
    </row>
    <row r="81" spans="1:4" ht="12.75">
      <c r="A81" s="79" t="s">
        <v>190</v>
      </c>
      <c r="B81" s="252">
        <v>0</v>
      </c>
      <c r="C81" s="182"/>
      <c r="D81" s="25">
        <v>44197</v>
      </c>
    </row>
    <row r="82" spans="1:4" ht="12.75">
      <c r="A82" s="79" t="s">
        <v>191</v>
      </c>
      <c r="B82" s="252">
        <v>0</v>
      </c>
      <c r="C82" s="193"/>
      <c r="D82" s="25">
        <v>44197</v>
      </c>
    </row>
    <row r="83" spans="1:4" ht="12.75">
      <c r="A83" s="79"/>
      <c r="B83" s="193"/>
      <c r="C83" s="193"/>
      <c r="D83" s="25"/>
    </row>
    <row r="84" spans="1:4" ht="12.75">
      <c r="A84" s="70" t="s">
        <v>97</v>
      </c>
      <c r="B84" s="200">
        <v>0.018765</v>
      </c>
      <c r="C84" s="200"/>
      <c r="D84" s="233">
        <v>45016</v>
      </c>
    </row>
    <row r="85" spans="1:4" ht="12.75">
      <c r="A85" s="79"/>
      <c r="D85" s="25"/>
    </row>
    <row r="86" spans="1:4" ht="12.75">
      <c r="A86" s="24" t="s">
        <v>98</v>
      </c>
      <c r="B86" s="200">
        <v>0.0590761</v>
      </c>
      <c r="C86" s="200"/>
      <c r="D86" s="25">
        <v>44986</v>
      </c>
    </row>
    <row r="88" spans="1:4" ht="12.75">
      <c r="A88" s="24" t="s">
        <v>140</v>
      </c>
      <c r="D88" s="25"/>
    </row>
    <row r="89" spans="1:4" ht="12.75">
      <c r="A89" s="138" t="s">
        <v>160</v>
      </c>
      <c r="B89" s="251">
        <v>1.95</v>
      </c>
      <c r="C89" s="251"/>
      <c r="D89" s="25">
        <v>44986</v>
      </c>
    </row>
    <row r="90" spans="1:4" ht="12.75">
      <c r="A90" s="138" t="s">
        <v>194</v>
      </c>
      <c r="B90" s="251">
        <v>15.89</v>
      </c>
      <c r="C90" s="251"/>
      <c r="D90" s="25">
        <v>44986</v>
      </c>
    </row>
    <row r="92" spans="1:4" ht="12.75">
      <c r="A92" s="24" t="s">
        <v>195</v>
      </c>
      <c r="B92" s="200"/>
      <c r="C92" s="200"/>
      <c r="D92" s="25"/>
    </row>
    <row r="93" spans="1:6" ht="12.75">
      <c r="A93" s="79" t="s">
        <v>187</v>
      </c>
      <c r="B93" s="182">
        <v>0</v>
      </c>
      <c r="C93" s="182"/>
      <c r="D93" s="25">
        <v>44531</v>
      </c>
      <c r="E93" s="202"/>
      <c r="F93" s="25"/>
    </row>
    <row r="94" spans="1:6" ht="12.75">
      <c r="A94" s="79" t="s">
        <v>173</v>
      </c>
      <c r="B94" s="182">
        <v>0</v>
      </c>
      <c r="C94" s="182"/>
      <c r="D94" s="25">
        <v>44531</v>
      </c>
      <c r="E94" s="202"/>
      <c r="F94" s="25"/>
    </row>
    <row r="95" spans="1:6" ht="12.75">
      <c r="A95" s="79" t="s">
        <v>196</v>
      </c>
      <c r="B95" s="182">
        <v>0</v>
      </c>
      <c r="C95" s="182"/>
      <c r="D95" s="25">
        <v>44531</v>
      </c>
      <c r="E95" s="202"/>
      <c r="F95" s="25"/>
    </row>
    <row r="96" spans="1:6" ht="12.75">
      <c r="A96" s="79" t="s">
        <v>197</v>
      </c>
      <c r="B96" s="182">
        <v>0</v>
      </c>
      <c r="C96" s="182"/>
      <c r="D96" s="25">
        <v>44531</v>
      </c>
      <c r="E96" s="202"/>
      <c r="F96" s="25"/>
    </row>
    <row r="97" spans="1:6" ht="12.75">
      <c r="A97" s="79" t="s">
        <v>198</v>
      </c>
      <c r="B97" s="182">
        <v>0</v>
      </c>
      <c r="C97" s="182"/>
      <c r="D97" s="25">
        <v>44531</v>
      </c>
      <c r="E97" s="202"/>
      <c r="F97" s="25"/>
    </row>
    <row r="98" spans="1:6" ht="12.75">
      <c r="A98" s="79" t="s">
        <v>199</v>
      </c>
      <c r="B98" s="182">
        <v>0</v>
      </c>
      <c r="C98" s="182"/>
      <c r="D98" s="25">
        <v>44531</v>
      </c>
      <c r="E98" s="202"/>
      <c r="F98" s="25"/>
    </row>
    <row r="99" spans="1:6" ht="12.75">
      <c r="A99" s="79" t="s">
        <v>200</v>
      </c>
      <c r="B99" s="182">
        <v>0</v>
      </c>
      <c r="C99" s="182"/>
      <c r="D99" s="25">
        <v>44531</v>
      </c>
      <c r="E99" s="202"/>
      <c r="F99" s="25"/>
    </row>
    <row r="100" spans="1:6" ht="12.75">
      <c r="A100" s="79" t="s">
        <v>201</v>
      </c>
      <c r="B100" s="182">
        <v>0</v>
      </c>
      <c r="C100" s="182"/>
      <c r="D100" s="25">
        <v>44531</v>
      </c>
      <c r="E100" s="202"/>
      <c r="F100" s="25"/>
    </row>
    <row r="101" spans="1:6" ht="12.75">
      <c r="A101" s="79" t="s">
        <v>202</v>
      </c>
      <c r="B101" s="182">
        <v>0</v>
      </c>
      <c r="C101" s="182"/>
      <c r="D101" s="25">
        <v>44531</v>
      </c>
      <c r="E101" s="202"/>
      <c r="F101" s="25"/>
    </row>
    <row r="102" spans="1:6" ht="12.75">
      <c r="A102" s="79" t="s">
        <v>203</v>
      </c>
      <c r="B102" s="182">
        <v>0</v>
      </c>
      <c r="C102" s="182"/>
      <c r="D102" s="25">
        <v>44531</v>
      </c>
      <c r="E102" s="202"/>
      <c r="F102" s="25"/>
    </row>
    <row r="104" spans="1:4" ht="12.75">
      <c r="A104" s="24" t="s">
        <v>99</v>
      </c>
      <c r="B104" s="247">
        <v>0.0826965</v>
      </c>
      <c r="C104" s="200"/>
      <c r="D104" s="25">
        <v>44986</v>
      </c>
    </row>
    <row r="106" spans="1:4" ht="12.75">
      <c r="A106" s="24" t="s">
        <v>152</v>
      </c>
      <c r="D106" s="25"/>
    </row>
    <row r="107" spans="1:4" ht="12.75">
      <c r="A107" s="138" t="s">
        <v>160</v>
      </c>
      <c r="B107" s="251">
        <v>0</v>
      </c>
      <c r="C107" s="251"/>
      <c r="D107" s="25">
        <v>44894</v>
      </c>
    </row>
    <row r="108" spans="1:4" ht="12.75">
      <c r="A108" s="138" t="s">
        <v>194</v>
      </c>
      <c r="B108" s="251">
        <v>0</v>
      </c>
      <c r="C108" s="251"/>
      <c r="D108" s="25">
        <v>44894</v>
      </c>
    </row>
    <row r="110" spans="1:4" ht="12.75">
      <c r="A110" s="70" t="s">
        <v>139</v>
      </c>
      <c r="D110" s="25"/>
    </row>
    <row r="111" spans="1:4" ht="12.75">
      <c r="A111" s="79" t="s">
        <v>204</v>
      </c>
      <c r="B111" s="203">
        <v>0.0038973</v>
      </c>
      <c r="C111" s="193"/>
      <c r="D111" s="25">
        <v>44531</v>
      </c>
    </row>
    <row r="112" spans="1:4" ht="12.75">
      <c r="A112" s="79" t="s">
        <v>205</v>
      </c>
      <c r="B112" s="203">
        <v>0.0037618</v>
      </c>
      <c r="C112" s="193"/>
      <c r="D112" s="25">
        <v>44531</v>
      </c>
    </row>
    <row r="113" spans="1:4" ht="12.75">
      <c r="A113" s="79" t="s">
        <v>206</v>
      </c>
      <c r="B113" s="203">
        <v>0.0036866</v>
      </c>
      <c r="C113" s="193"/>
      <c r="D113" s="25">
        <v>44531</v>
      </c>
    </row>
    <row r="115" ht="12.75">
      <c r="A115" s="70" t="s">
        <v>150</v>
      </c>
    </row>
    <row r="116" spans="1:4" ht="12.75">
      <c r="A116" s="79" t="s">
        <v>160</v>
      </c>
      <c r="B116" s="204">
        <v>-0.00023</v>
      </c>
      <c r="D116" s="25">
        <v>44531</v>
      </c>
    </row>
    <row r="117" spans="1:4" ht="12.75">
      <c r="A117" s="79" t="s">
        <v>194</v>
      </c>
      <c r="B117" s="204">
        <v>-0.00062</v>
      </c>
      <c r="D117" s="25">
        <v>44531</v>
      </c>
    </row>
    <row r="118" ht="12.75">
      <c r="C118" s="3"/>
    </row>
    <row r="119" spans="1:4" ht="12.75">
      <c r="A119" s="24" t="s">
        <v>138</v>
      </c>
      <c r="D119" s="25"/>
    </row>
    <row r="120" spans="1:4" ht="12.75">
      <c r="A120" s="138" t="s">
        <v>160</v>
      </c>
      <c r="B120" s="205">
        <v>0</v>
      </c>
      <c r="C120" s="201"/>
      <c r="D120" s="25">
        <v>44894</v>
      </c>
    </row>
    <row r="121" spans="1:4" ht="12.75">
      <c r="A121" s="138" t="s">
        <v>194</v>
      </c>
      <c r="B121" s="205">
        <v>0</v>
      </c>
      <c r="C121" s="201"/>
      <c r="D121" s="25">
        <v>44894</v>
      </c>
    </row>
    <row r="123" spans="1:5" ht="12.75">
      <c r="A123" s="70" t="s">
        <v>155</v>
      </c>
      <c r="B123" s="206"/>
      <c r="E123" s="25"/>
    </row>
    <row r="124" spans="1:5" ht="12.75">
      <c r="A124" s="138" t="s">
        <v>160</v>
      </c>
      <c r="B124" s="207">
        <v>0.1</v>
      </c>
      <c r="C124" s="25"/>
      <c r="E124" s="25">
        <v>44927</v>
      </c>
    </row>
    <row r="125" spans="1:5" ht="12.75">
      <c r="A125" s="79" t="s">
        <v>89</v>
      </c>
      <c r="B125" s="208">
        <v>0.000285</v>
      </c>
      <c r="C125" s="209">
        <v>242</v>
      </c>
      <c r="D125" t="s">
        <v>207</v>
      </c>
      <c r="E125" s="25">
        <v>44927</v>
      </c>
    </row>
    <row r="126" spans="1:5" ht="12.75">
      <c r="A126" s="79" t="s">
        <v>90</v>
      </c>
      <c r="B126" s="208">
        <v>0</v>
      </c>
      <c r="E126" s="25">
        <v>44927</v>
      </c>
    </row>
    <row r="128" ht="12.75">
      <c r="A128" s="70" t="s">
        <v>208</v>
      </c>
    </row>
    <row r="129" spans="1:4" ht="12.75">
      <c r="A129" s="138" t="s">
        <v>160</v>
      </c>
      <c r="B129" s="209">
        <v>0</v>
      </c>
      <c r="D129" s="25">
        <v>44531</v>
      </c>
    </row>
    <row r="130" spans="1:4" ht="12.75">
      <c r="A130" s="138" t="s">
        <v>161</v>
      </c>
      <c r="B130" s="209">
        <v>0</v>
      </c>
      <c r="D130" s="25">
        <v>44531</v>
      </c>
    </row>
    <row r="131" spans="1:4" ht="12.75">
      <c r="A131" s="138" t="s">
        <v>162</v>
      </c>
      <c r="B131" s="209">
        <v>0</v>
      </c>
      <c r="D131" s="25">
        <v>44531</v>
      </c>
    </row>
    <row r="132" spans="1:4" ht="12.75">
      <c r="A132" s="138" t="s">
        <v>163</v>
      </c>
      <c r="B132" s="209">
        <v>0</v>
      </c>
      <c r="D132" s="25">
        <v>44531</v>
      </c>
    </row>
    <row r="133" spans="1:4" ht="12.75">
      <c r="A133" s="138" t="s">
        <v>164</v>
      </c>
      <c r="B133" s="209">
        <v>0</v>
      </c>
      <c r="D133" s="25">
        <v>44531</v>
      </c>
    </row>
    <row r="135" spans="1:4" ht="12.75">
      <c r="A135" s="24" t="s">
        <v>209</v>
      </c>
      <c r="D135" s="25"/>
    </row>
    <row r="136" spans="1:4" ht="12.75">
      <c r="A136" s="138" t="s">
        <v>160</v>
      </c>
      <c r="B136" s="201">
        <v>0</v>
      </c>
      <c r="C136" s="201"/>
      <c r="D136" s="25">
        <v>44531</v>
      </c>
    </row>
    <row r="137" spans="1:4" ht="12.75">
      <c r="A137" s="138" t="s">
        <v>194</v>
      </c>
      <c r="B137" s="201">
        <v>0</v>
      </c>
      <c r="C137" s="201"/>
      <c r="D137" s="25">
        <v>44531</v>
      </c>
    </row>
    <row r="139" spans="1:4" ht="12.75">
      <c r="A139" s="24" t="s">
        <v>210</v>
      </c>
      <c r="D139" t="s">
        <v>211</v>
      </c>
    </row>
  </sheetData>
  <sheetProtection password="D7A1" sheet="1"/>
  <mergeCells count="2">
    <mergeCell ref="B14:D14"/>
    <mergeCell ref="H14:J14"/>
  </mergeCells>
  <hyperlinks>
    <hyperlink ref="A40" r:id="rId1" display="GS-@ TOD (On-Peak)"/>
    <hyperlink ref="A41" r:id="rId2" display="GS-@ TOD (On-Peak)"/>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
    <pageSetUpPr fitToPage="1"/>
  </sheetPr>
  <dimension ref="A1:G33"/>
  <sheetViews>
    <sheetView showGridLines="0" zoomScalePageLayoutView="0" workbookViewId="0" topLeftCell="A1">
      <selection activeCell="A27" sqref="A27:E27"/>
    </sheetView>
  </sheetViews>
  <sheetFormatPr defaultColWidth="9.140625" defaultRowHeight="12.75"/>
  <cols>
    <col min="1" max="1" width="42.421875" style="0" customWidth="1"/>
    <col min="2" max="2" width="19.140625" style="0" customWidth="1"/>
    <col min="3" max="3" width="13.57421875" style="0" customWidth="1"/>
    <col min="4" max="4" width="12.7109375" style="0" customWidth="1"/>
    <col min="5" max="5" width="12.57421875" style="0" customWidth="1"/>
    <col min="6" max="6" width="1.8515625" style="0" customWidth="1"/>
    <col min="7" max="7" width="11.28125" style="0" customWidth="1"/>
  </cols>
  <sheetData>
    <row r="1" ht="12.75">
      <c r="D1" s="4"/>
    </row>
    <row r="2" spans="1:5" ht="13.5" thickBot="1">
      <c r="A2" s="397" t="s">
        <v>28</v>
      </c>
      <c r="B2" s="397"/>
      <c r="C2" s="397"/>
      <c r="D2" s="397"/>
      <c r="E2" s="397"/>
    </row>
    <row r="3" spans="1:5" ht="13.5" thickBot="1">
      <c r="A3" s="15" t="s">
        <v>21</v>
      </c>
      <c r="B3" s="16" t="s">
        <v>5</v>
      </c>
      <c r="C3" s="16" t="s">
        <v>0</v>
      </c>
      <c r="D3" s="16" t="s">
        <v>4</v>
      </c>
      <c r="E3" s="17" t="s">
        <v>41</v>
      </c>
    </row>
    <row r="4" spans="1:7" ht="12.75">
      <c r="A4" s="9" t="s">
        <v>3</v>
      </c>
      <c r="B4" s="5">
        <v>2001</v>
      </c>
      <c r="C4" s="7">
        <v>-0.0487829</v>
      </c>
      <c r="D4" s="8" t="s">
        <v>40</v>
      </c>
      <c r="E4" s="43" t="b">
        <v>1</v>
      </c>
      <c r="G4" s="32" t="s">
        <v>29</v>
      </c>
    </row>
    <row r="5" spans="1:7" ht="12.75">
      <c r="A5" s="36" t="s">
        <v>43</v>
      </c>
      <c r="B5" s="392">
        <v>2001</v>
      </c>
      <c r="C5" s="38">
        <v>0.0007713</v>
      </c>
      <c r="D5" s="37" t="s">
        <v>42</v>
      </c>
      <c r="E5" s="389" t="b">
        <v>1</v>
      </c>
      <c r="G5" s="33"/>
    </row>
    <row r="6" spans="1:7" ht="12.75">
      <c r="A6" s="36" t="s">
        <v>44</v>
      </c>
      <c r="B6" s="394"/>
      <c r="C6" s="38">
        <v>0.000183</v>
      </c>
      <c r="D6" s="37" t="s">
        <v>42</v>
      </c>
      <c r="E6" s="390"/>
      <c r="G6" s="33"/>
    </row>
    <row r="7" spans="1:7" ht="12.75">
      <c r="A7" s="10" t="s">
        <v>2</v>
      </c>
      <c r="B7" s="5">
        <v>2001</v>
      </c>
      <c r="C7" s="31">
        <v>0.00010758</v>
      </c>
      <c r="D7" s="5" t="s">
        <v>42</v>
      </c>
      <c r="E7" s="34" t="b">
        <v>1</v>
      </c>
      <c r="G7" s="33"/>
    </row>
    <row r="8" spans="1:7" ht="12.75" customHeight="1">
      <c r="A8" s="39" t="s">
        <v>34</v>
      </c>
      <c r="B8" s="392">
        <v>2001</v>
      </c>
      <c r="C8" s="40">
        <v>0.00465</v>
      </c>
      <c r="D8" s="392" t="s">
        <v>42</v>
      </c>
      <c r="E8" s="389" t="b">
        <v>1</v>
      </c>
      <c r="G8" s="391" t="s">
        <v>29</v>
      </c>
    </row>
    <row r="9" spans="1:7" ht="12.75">
      <c r="A9" s="39" t="s">
        <v>35</v>
      </c>
      <c r="B9" s="393"/>
      <c r="C9" s="40">
        <v>0.00419</v>
      </c>
      <c r="D9" s="393"/>
      <c r="E9" s="398" t="b">
        <v>0</v>
      </c>
      <c r="G9" s="391"/>
    </row>
    <row r="10" spans="1:7" ht="12.75">
      <c r="A10" s="39" t="s">
        <v>36</v>
      </c>
      <c r="B10" s="394"/>
      <c r="C10" s="40">
        <v>0.00363</v>
      </c>
      <c r="D10" s="394"/>
      <c r="E10" s="390"/>
      <c r="G10" s="391"/>
    </row>
    <row r="11" spans="1:5" ht="12.75">
      <c r="A11" s="10" t="s">
        <v>11</v>
      </c>
      <c r="B11" s="5">
        <v>2002</v>
      </c>
      <c r="C11" s="6">
        <v>4.36E-05</v>
      </c>
      <c r="D11" s="5" t="s">
        <v>42</v>
      </c>
      <c r="E11" s="34" t="b">
        <v>1</v>
      </c>
    </row>
    <row r="12" spans="1:5" ht="12.75">
      <c r="A12" s="39" t="s">
        <v>12</v>
      </c>
      <c r="B12" s="41">
        <v>2002</v>
      </c>
      <c r="C12" s="40">
        <v>0.0001252</v>
      </c>
      <c r="D12" s="41" t="s">
        <v>42</v>
      </c>
      <c r="E12" s="42" t="b">
        <v>1</v>
      </c>
    </row>
    <row r="13" spans="1:5" ht="12.75">
      <c r="A13" s="10" t="s">
        <v>14</v>
      </c>
      <c r="B13" s="5">
        <v>2002</v>
      </c>
      <c r="C13" s="6">
        <v>0.0003369</v>
      </c>
      <c r="D13" s="5" t="s">
        <v>42</v>
      </c>
      <c r="E13" s="34" t="b">
        <v>1</v>
      </c>
    </row>
    <row r="14" spans="1:5" ht="12.75">
      <c r="A14" s="39" t="s">
        <v>15</v>
      </c>
      <c r="B14" s="41">
        <v>2002</v>
      </c>
      <c r="C14" s="40">
        <v>0.0009673</v>
      </c>
      <c r="D14" s="41" t="s">
        <v>42</v>
      </c>
      <c r="E14" s="42" t="b">
        <v>1</v>
      </c>
    </row>
    <row r="15" spans="1:5" ht="12.75">
      <c r="A15" s="10" t="s">
        <v>45</v>
      </c>
      <c r="B15" s="5">
        <v>2001</v>
      </c>
      <c r="C15" s="6">
        <v>0.0006308</v>
      </c>
      <c r="D15" s="5" t="s">
        <v>42</v>
      </c>
      <c r="E15" s="34" t="b">
        <v>1</v>
      </c>
    </row>
    <row r="16" spans="1:5" ht="12.75">
      <c r="A16" s="39" t="s">
        <v>7</v>
      </c>
      <c r="B16" s="41">
        <v>2001</v>
      </c>
      <c r="C16" s="40">
        <v>0.0005529</v>
      </c>
      <c r="D16" s="41" t="s">
        <v>42</v>
      </c>
      <c r="E16" s="42" t="b">
        <v>1</v>
      </c>
    </row>
    <row r="17" spans="1:5" ht="12.75">
      <c r="A17" s="10" t="s">
        <v>8</v>
      </c>
      <c r="B17" s="5">
        <v>2001</v>
      </c>
      <c r="C17" s="6">
        <v>0.0005678</v>
      </c>
      <c r="D17" s="5" t="s">
        <v>42</v>
      </c>
      <c r="E17" s="34" t="b">
        <v>1</v>
      </c>
    </row>
    <row r="18" spans="1:5" ht="12.75">
      <c r="A18" s="39" t="s">
        <v>9</v>
      </c>
      <c r="B18" s="41">
        <v>2001</v>
      </c>
      <c r="C18" s="40">
        <v>0.0004562</v>
      </c>
      <c r="D18" s="41" t="s">
        <v>42</v>
      </c>
      <c r="E18" s="42" t="b">
        <v>1</v>
      </c>
    </row>
    <row r="19" spans="1:5" ht="12.75">
      <c r="A19" s="10" t="s">
        <v>10</v>
      </c>
      <c r="B19" s="5">
        <v>2001</v>
      </c>
      <c r="C19" s="6">
        <v>0.0003959</v>
      </c>
      <c r="D19" s="5" t="s">
        <v>42</v>
      </c>
      <c r="E19" s="34" t="b">
        <v>1</v>
      </c>
    </row>
    <row r="20" spans="1:5" ht="12.75">
      <c r="A20" s="39" t="s">
        <v>16</v>
      </c>
      <c r="B20" s="41">
        <v>2001</v>
      </c>
      <c r="C20" s="40">
        <v>-0.0015193</v>
      </c>
      <c r="D20" s="41" t="s">
        <v>42</v>
      </c>
      <c r="E20" s="42" t="b">
        <v>1</v>
      </c>
    </row>
    <row r="21" spans="1:5" ht="12.75">
      <c r="A21" s="10" t="s">
        <v>17</v>
      </c>
      <c r="B21" s="5">
        <v>2001</v>
      </c>
      <c r="C21" s="6">
        <v>-0.0013071</v>
      </c>
      <c r="D21" s="5" t="s">
        <v>42</v>
      </c>
      <c r="E21" s="34" t="b">
        <v>1</v>
      </c>
    </row>
    <row r="22" spans="1:5" ht="12.75">
      <c r="A22" s="39" t="s">
        <v>18</v>
      </c>
      <c r="B22" s="41">
        <v>2001</v>
      </c>
      <c r="C22" s="40">
        <v>-0.001332</v>
      </c>
      <c r="D22" s="41" t="s">
        <v>42</v>
      </c>
      <c r="E22" s="42" t="b">
        <v>1</v>
      </c>
    </row>
    <row r="23" spans="1:5" ht="12.75">
      <c r="A23" s="10" t="s">
        <v>19</v>
      </c>
      <c r="B23" s="5">
        <v>2001</v>
      </c>
      <c r="C23" s="6">
        <v>-0.0010335</v>
      </c>
      <c r="D23" s="5" t="s">
        <v>42</v>
      </c>
      <c r="E23" s="34" t="b">
        <v>1</v>
      </c>
    </row>
    <row r="24" spans="1:5" ht="12.75">
      <c r="A24" s="39" t="s">
        <v>20</v>
      </c>
      <c r="B24" s="41">
        <v>2001</v>
      </c>
      <c r="C24" s="40">
        <v>-0.0008773</v>
      </c>
      <c r="D24" s="41" t="s">
        <v>42</v>
      </c>
      <c r="E24" s="42" t="b">
        <v>1</v>
      </c>
    </row>
    <row r="25" spans="1:5" ht="12.75">
      <c r="A25" s="10" t="s">
        <v>31</v>
      </c>
      <c r="B25" s="5">
        <v>2001</v>
      </c>
      <c r="C25" s="6">
        <v>-0.0025</v>
      </c>
      <c r="D25" s="5" t="s">
        <v>42</v>
      </c>
      <c r="E25" s="34" t="b">
        <v>1</v>
      </c>
    </row>
    <row r="26" spans="1:5" ht="12.75">
      <c r="A26" s="32" t="s">
        <v>30</v>
      </c>
      <c r="C26" s="19"/>
      <c r="D26" s="20"/>
      <c r="E26" s="21"/>
    </row>
    <row r="27" spans="1:5" ht="101.25" customHeight="1">
      <c r="A27" s="396"/>
      <c r="B27" s="396"/>
      <c r="C27" s="396"/>
      <c r="D27" s="396"/>
      <c r="E27" s="396"/>
    </row>
    <row r="28" spans="1:5" ht="78" customHeight="1">
      <c r="A28" s="396"/>
      <c r="B28" s="396"/>
      <c r="C28" s="396"/>
      <c r="D28" s="396"/>
      <c r="E28" s="396"/>
    </row>
    <row r="29" spans="1:5" ht="46.5" customHeight="1">
      <c r="A29" s="396"/>
      <c r="B29" s="396"/>
      <c r="C29" s="396"/>
      <c r="D29" s="396"/>
      <c r="E29" s="396"/>
    </row>
    <row r="30" spans="1:5" ht="32.25" customHeight="1">
      <c r="A30" s="395"/>
      <c r="B30" s="395"/>
      <c r="C30" s="395"/>
      <c r="D30" s="395"/>
      <c r="E30" s="395"/>
    </row>
    <row r="31" spans="1:5" ht="79.5" customHeight="1">
      <c r="A31" s="396"/>
      <c r="B31" s="396"/>
      <c r="C31" s="396"/>
      <c r="D31" s="396"/>
      <c r="E31" s="396"/>
    </row>
    <row r="32" spans="1:5" ht="39" customHeight="1">
      <c r="A32" s="395"/>
      <c r="B32" s="396"/>
      <c r="C32" s="396"/>
      <c r="D32" s="396"/>
      <c r="E32" s="396"/>
    </row>
    <row r="33" spans="1:5" ht="38.25" customHeight="1">
      <c r="A33" s="395"/>
      <c r="B33" s="396"/>
      <c r="C33" s="396"/>
      <c r="D33" s="396"/>
      <c r="E33" s="396"/>
    </row>
  </sheetData>
  <sheetProtection password="D7A1" sheet="1" objects="1" scenarios="1"/>
  <mergeCells count="14">
    <mergeCell ref="A31:E31"/>
    <mergeCell ref="A29:E29"/>
    <mergeCell ref="E8:E10"/>
    <mergeCell ref="B5:B6"/>
    <mergeCell ref="E5:E6"/>
    <mergeCell ref="G8:G10"/>
    <mergeCell ref="D8:D10"/>
    <mergeCell ref="B8:B10"/>
    <mergeCell ref="A33:E33"/>
    <mergeCell ref="A2:E2"/>
    <mergeCell ref="A27:E27"/>
    <mergeCell ref="A28:E28"/>
    <mergeCell ref="A32:E32"/>
    <mergeCell ref="A30:E30"/>
  </mergeCells>
  <printOptions horizontalCentered="1"/>
  <pageMargins left="0.75" right="0.5" top="1" bottom="1" header="0.5" footer="0.5"/>
  <pageSetup fitToHeight="2" fitToWidth="1" horizontalDpi="300" verticalDpi="300" orientation="portrait" scale="83" r:id="rId2"/>
  <legacyDrawing r:id="rId1"/>
</worksheet>
</file>

<file path=xl/worksheets/sheet12.xml><?xml version="1.0" encoding="utf-8"?>
<worksheet xmlns="http://schemas.openxmlformats.org/spreadsheetml/2006/main" xmlns:r="http://schemas.openxmlformats.org/officeDocument/2006/relationships">
  <sheetPr codeName="Sheet141"/>
  <dimension ref="A1:IE92"/>
  <sheetViews>
    <sheetView showGridLines="0" zoomScale="85" zoomScaleNormal="85" zoomScalePageLayoutView="0" workbookViewId="0" topLeftCell="A19">
      <selection activeCell="I48" sqref="I48"/>
    </sheetView>
  </sheetViews>
  <sheetFormatPr defaultColWidth="9.140625" defaultRowHeight="12.75"/>
  <cols>
    <col min="1" max="1" width="39.00390625" style="0" customWidth="1"/>
    <col min="2" max="2" width="2.57421875" style="0" customWidth="1"/>
    <col min="3" max="3" width="13.57421875" style="0" customWidth="1"/>
    <col min="4" max="4" width="15.28125" style="0" customWidth="1"/>
    <col min="5" max="5" width="9.7109375" style="0" customWidth="1"/>
    <col min="6" max="6" width="2.7109375" style="0" customWidth="1"/>
    <col min="7" max="8" width="13.28125" style="0" customWidth="1"/>
    <col min="9" max="9" width="14.57421875" style="0" customWidth="1"/>
    <col min="10" max="10" width="13.28125" style="0" customWidth="1"/>
    <col min="11" max="11" width="6.57421875" style="0" customWidth="1"/>
    <col min="12" max="12" width="15.140625" style="0" customWidth="1"/>
    <col min="13" max="13" width="17.28125" style="0" bestFit="1" customWidth="1"/>
    <col min="14" max="14" width="17.421875" style="0" customWidth="1"/>
    <col min="15" max="15" width="17.28125" style="0" bestFit="1" customWidth="1"/>
    <col min="16" max="16" width="13.00390625" style="0" customWidth="1"/>
    <col min="17" max="17" width="12.8515625" style="0" customWidth="1"/>
    <col min="18" max="20" width="12.8515625" style="0" hidden="1" customWidth="1"/>
    <col min="21" max="21" width="10.57421875" style="0" hidden="1" customWidth="1"/>
    <col min="22" max="22" width="10.28125" style="0" hidden="1" customWidth="1"/>
    <col min="23" max="26" width="10.8515625" style="0" hidden="1" customWidth="1"/>
    <col min="27" max="29" width="10.28125" style="0" hidden="1" customWidth="1"/>
    <col min="30" max="30" width="10.57421875" style="0" hidden="1" customWidth="1"/>
    <col min="31" max="31" width="10.8515625" style="0" hidden="1" customWidth="1"/>
    <col min="32" max="33" width="10.00390625" style="0" hidden="1" customWidth="1"/>
    <col min="34" max="34" width="9.140625" style="0" customWidth="1"/>
    <col min="35" max="35" width="10.28125" style="0" customWidth="1"/>
    <col min="36" max="36" width="10.8515625" style="0" customWidth="1"/>
    <col min="37" max="37" width="10.28125" style="0" customWidth="1"/>
    <col min="38" max="50" width="9.140625" style="0" customWidth="1"/>
  </cols>
  <sheetData>
    <row r="1" spans="1:20" ht="20.25">
      <c r="A1" s="378" t="s">
        <v>84</v>
      </c>
      <c r="B1" s="378"/>
      <c r="C1" s="378"/>
      <c r="D1" s="378"/>
      <c r="E1" s="378"/>
      <c r="F1" s="378"/>
      <c r="G1" s="378"/>
      <c r="H1" s="378"/>
      <c r="I1" s="378"/>
      <c r="J1" s="378"/>
      <c r="K1" s="378"/>
      <c r="L1" s="378"/>
      <c r="M1" s="378"/>
      <c r="N1" s="378"/>
      <c r="O1" s="378"/>
      <c r="P1" s="378"/>
      <c r="Q1" s="126"/>
      <c r="R1" s="126"/>
      <c r="S1" s="126"/>
      <c r="T1" s="126"/>
    </row>
    <row r="2" spans="1:16" ht="20.25">
      <c r="A2" s="378" t="s">
        <v>87</v>
      </c>
      <c r="B2" s="378"/>
      <c r="C2" s="378"/>
      <c r="D2" s="378"/>
      <c r="E2" s="378"/>
      <c r="F2" s="378"/>
      <c r="G2" s="378"/>
      <c r="H2" s="378"/>
      <c r="I2" s="378"/>
      <c r="J2" s="378"/>
      <c r="K2" s="378"/>
      <c r="L2" s="378"/>
      <c r="M2" s="378"/>
      <c r="N2" s="378"/>
      <c r="O2" s="378"/>
      <c r="P2" s="378"/>
    </row>
    <row r="3" spans="1:20" ht="18">
      <c r="A3" s="379" t="s">
        <v>82</v>
      </c>
      <c r="B3" s="379"/>
      <c r="C3" s="379"/>
      <c r="D3" s="379"/>
      <c r="E3" s="379"/>
      <c r="F3" s="379"/>
      <c r="G3" s="379"/>
      <c r="H3" s="379"/>
      <c r="I3" s="379"/>
      <c r="J3" s="379"/>
      <c r="K3" s="379"/>
      <c r="L3" s="379"/>
      <c r="M3" s="379"/>
      <c r="N3" s="379"/>
      <c r="O3" s="379"/>
      <c r="P3" s="379"/>
      <c r="Q3" s="127"/>
      <c r="R3" s="127"/>
      <c r="S3" s="127"/>
      <c r="T3" s="127"/>
    </row>
    <row r="4" spans="1:20" ht="15.75">
      <c r="A4" s="380"/>
      <c r="B4" s="380"/>
      <c r="C4" s="380"/>
      <c r="D4" s="380"/>
      <c r="E4" s="380"/>
      <c r="F4" s="380"/>
      <c r="G4" s="380"/>
      <c r="H4" s="380"/>
      <c r="I4" s="380"/>
      <c r="J4" s="380"/>
      <c r="K4" s="380"/>
      <c r="L4" s="380"/>
      <c r="M4" s="380"/>
      <c r="N4" s="380"/>
      <c r="O4" s="380"/>
      <c r="P4" s="380"/>
      <c r="Q4" s="128"/>
      <c r="R4" s="128"/>
      <c r="S4" s="128"/>
      <c r="T4" s="128"/>
    </row>
    <row r="5" spans="1:20" ht="15">
      <c r="A5" s="45"/>
      <c r="B5" s="45"/>
      <c r="C5" s="45"/>
      <c r="D5" s="45"/>
      <c r="E5" s="45"/>
      <c r="F5" s="45"/>
      <c r="G5" s="45"/>
      <c r="H5" s="45"/>
      <c r="I5" s="45"/>
      <c r="J5" s="45"/>
      <c r="K5" s="45"/>
      <c r="L5" s="45"/>
      <c r="M5" s="45"/>
      <c r="N5" s="45"/>
      <c r="O5" s="45"/>
      <c r="P5" s="45"/>
      <c r="Q5" s="45"/>
      <c r="R5" s="45"/>
      <c r="S5" s="45"/>
      <c r="T5" s="45"/>
    </row>
    <row r="6" spans="1:15" ht="12.75">
      <c r="A6" s="46">
        <f ca="1">TODAY()</f>
        <v>45400</v>
      </c>
      <c r="B6" s="381" t="s">
        <v>116</v>
      </c>
      <c r="C6" s="381"/>
      <c r="D6" s="381"/>
      <c r="E6" s="381"/>
      <c r="F6" s="381"/>
      <c r="G6" s="381"/>
      <c r="H6" s="381"/>
      <c r="I6" s="381"/>
      <c r="J6" s="381"/>
      <c r="K6" s="381"/>
      <c r="L6" s="381"/>
      <c r="M6" s="381"/>
      <c r="N6" s="381"/>
      <c r="O6" s="381"/>
    </row>
    <row r="7" spans="1:11" ht="12.75">
      <c r="A7" s="382" t="s">
        <v>13</v>
      </c>
      <c r="B7" s="382"/>
      <c r="C7" s="382"/>
      <c r="D7" s="382"/>
      <c r="E7" s="382"/>
      <c r="F7" s="382"/>
      <c r="G7" s="382"/>
      <c r="H7" s="382"/>
      <c r="I7" s="382"/>
      <c r="J7" s="382"/>
      <c r="K7" s="382"/>
    </row>
    <row r="8" spans="3:11" ht="12.75">
      <c r="C8" s="18"/>
      <c r="D8" s="18"/>
      <c r="E8" s="18"/>
      <c r="F8" s="18"/>
      <c r="G8" s="18"/>
      <c r="H8" s="18"/>
      <c r="I8" s="18"/>
      <c r="J8" s="18"/>
      <c r="K8" s="18"/>
    </row>
    <row r="9" spans="1:9" ht="15">
      <c r="A9" s="22" t="s">
        <v>1</v>
      </c>
      <c r="B9" s="23"/>
      <c r="C9" s="24">
        <f>'Customer Info'!B7</f>
        <v>0</v>
      </c>
      <c r="I9" s="25"/>
    </row>
    <row r="10" spans="1:3" ht="15">
      <c r="A10" s="26" t="s">
        <v>23</v>
      </c>
      <c r="B10" s="23"/>
      <c r="C10" s="24">
        <f>'Customer Info'!B8</f>
        <v>0</v>
      </c>
    </row>
    <row r="11" spans="1:33" ht="12.75">
      <c r="A11" s="22" t="s">
        <v>68</v>
      </c>
      <c r="B11" s="160">
        <f>'Customer Info'!B28</f>
        <v>12</v>
      </c>
      <c r="C11" s="161" t="s">
        <v>76</v>
      </c>
      <c r="D11" s="161">
        <v>2023</v>
      </c>
      <c r="V11">
        <v>1</v>
      </c>
      <c r="W11">
        <v>2</v>
      </c>
      <c r="X11">
        <v>3</v>
      </c>
      <c r="Y11">
        <v>4</v>
      </c>
      <c r="Z11">
        <v>5</v>
      </c>
      <c r="AA11">
        <v>6</v>
      </c>
      <c r="AB11">
        <v>7</v>
      </c>
      <c r="AC11">
        <v>8</v>
      </c>
      <c r="AD11">
        <v>9</v>
      </c>
      <c r="AE11">
        <v>10</v>
      </c>
      <c r="AF11">
        <v>11</v>
      </c>
      <c r="AG11">
        <v>12</v>
      </c>
    </row>
    <row r="12" spans="1:33" ht="12.75">
      <c r="A12" s="76"/>
      <c r="B12" s="77"/>
      <c r="C12" s="78"/>
      <c r="D12" s="78"/>
      <c r="E12" s="78"/>
      <c r="F12" s="78"/>
      <c r="G12" s="78"/>
      <c r="H12" s="78"/>
      <c r="I12" s="78"/>
      <c r="J12" s="78"/>
      <c r="K12" s="78"/>
      <c r="L12" s="78"/>
      <c r="M12" s="78"/>
      <c r="N12" s="78"/>
      <c r="O12" s="78"/>
      <c r="P12" s="78"/>
      <c r="U12" t="s">
        <v>81</v>
      </c>
      <c r="V12" s="79" t="s">
        <v>69</v>
      </c>
      <c r="W12" s="79" t="s">
        <v>70</v>
      </c>
      <c r="X12" s="79" t="s">
        <v>71</v>
      </c>
      <c r="Y12" s="79" t="s">
        <v>72</v>
      </c>
      <c r="Z12" s="79" t="s">
        <v>73</v>
      </c>
      <c r="AA12" s="79" t="s">
        <v>74</v>
      </c>
      <c r="AB12" s="79" t="s">
        <v>75</v>
      </c>
      <c r="AC12" s="79" t="s">
        <v>76</v>
      </c>
      <c r="AD12" s="79" t="s">
        <v>77</v>
      </c>
      <c r="AE12" s="79" t="s">
        <v>79</v>
      </c>
      <c r="AF12" s="79" t="s">
        <v>78</v>
      </c>
      <c r="AG12" s="79" t="s">
        <v>80</v>
      </c>
    </row>
    <row r="13" spans="1:34" ht="15">
      <c r="A13" s="81" t="s">
        <v>24</v>
      </c>
      <c r="B13" s="82"/>
      <c r="C13" s="83"/>
      <c r="D13" s="48"/>
      <c r="E13" s="48"/>
      <c r="F13" s="48"/>
      <c r="G13" s="48"/>
      <c r="H13" s="48"/>
      <c r="I13" s="48"/>
      <c r="J13" s="84"/>
      <c r="K13" s="84"/>
      <c r="L13" s="84"/>
      <c r="M13" s="84"/>
      <c r="N13" s="84"/>
      <c r="O13" s="84"/>
      <c r="P13" s="84"/>
      <c r="U13" s="48" t="s">
        <v>113</v>
      </c>
      <c r="V13" s="149" t="e">
        <f>#REF!</f>
        <v>#REF!</v>
      </c>
      <c r="W13" s="149" t="e">
        <f>#REF!</f>
        <v>#REF!</v>
      </c>
      <c r="X13" s="149" t="e">
        <f>#REF!</f>
        <v>#REF!</v>
      </c>
      <c r="Y13" s="149" t="e">
        <f>#REF!</f>
        <v>#REF!</v>
      </c>
      <c r="Z13" s="149" t="e">
        <f>#REF!</f>
        <v>#REF!</v>
      </c>
      <c r="AA13" s="149" t="e">
        <f>#REF!</f>
        <v>#REF!</v>
      </c>
      <c r="AB13" s="149" t="e">
        <f>#REF!</f>
        <v>#REF!</v>
      </c>
      <c r="AC13" s="149" t="e">
        <f>#REF!</f>
        <v>#REF!</v>
      </c>
      <c r="AD13" s="149" t="e">
        <f>#REF!</f>
        <v>#REF!</v>
      </c>
      <c r="AE13" s="149" t="e">
        <f>#REF!</f>
        <v>#REF!</v>
      </c>
      <c r="AF13" s="149" t="e">
        <f>#REF!</f>
        <v>#REF!</v>
      </c>
      <c r="AG13" s="149" t="e">
        <f>#REF!</f>
        <v>#REF!</v>
      </c>
      <c r="AH13" s="48"/>
    </row>
    <row r="14" spans="1:62" ht="12.75">
      <c r="A14" s="48"/>
      <c r="B14" s="48"/>
      <c r="C14" s="48"/>
      <c r="D14" s="48"/>
      <c r="E14" s="48"/>
      <c r="F14" s="48"/>
      <c r="G14" s="74" t="s">
        <v>13</v>
      </c>
      <c r="H14" s="74"/>
      <c r="I14" s="85" t="s">
        <v>13</v>
      </c>
      <c r="J14" s="84"/>
      <c r="K14" s="84"/>
      <c r="L14" s="84"/>
      <c r="M14" s="84"/>
      <c r="N14" s="84"/>
      <c r="O14" s="84"/>
      <c r="P14" s="84"/>
      <c r="Q14" s="48"/>
      <c r="R14" s="48"/>
      <c r="S14" s="48"/>
      <c r="T14" s="48"/>
      <c r="U14" s="48" t="s">
        <v>114</v>
      </c>
      <c r="V14" s="149" t="e">
        <f>#REF!</f>
        <v>#REF!</v>
      </c>
      <c r="W14" s="149" t="e">
        <f>#REF!</f>
        <v>#REF!</v>
      </c>
      <c r="X14" s="149" t="e">
        <f>#REF!</f>
        <v>#REF!</v>
      </c>
      <c r="Y14" s="149" t="e">
        <f>#REF!</f>
        <v>#REF!</v>
      </c>
      <c r="Z14" s="149" t="e">
        <f>#REF!</f>
        <v>#REF!</v>
      </c>
      <c r="AA14" s="149" t="e">
        <f>#REF!</f>
        <v>#REF!</v>
      </c>
      <c r="AB14" s="149" t="e">
        <f>#REF!</f>
        <v>#REF!</v>
      </c>
      <c r="AC14" s="149" t="e">
        <f>#REF!</f>
        <v>#REF!</v>
      </c>
      <c r="AD14" s="149" t="e">
        <f>#REF!</f>
        <v>#REF!</v>
      </c>
      <c r="AE14" s="149" t="e">
        <f>#REF!</f>
        <v>#REF!</v>
      </c>
      <c r="AF14" s="149" t="e">
        <f>#REF!</f>
        <v>#REF!</v>
      </c>
      <c r="AG14" s="149" t="e">
        <f>#REF!</f>
        <v>#REF!</v>
      </c>
      <c r="AH14" s="48"/>
      <c r="AJ14" s="79"/>
      <c r="AK14" s="79"/>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row>
    <row r="15" spans="1:62" ht="12.75">
      <c r="A15" s="48"/>
      <c r="B15" s="48"/>
      <c r="C15" s="48"/>
      <c r="D15" s="48"/>
      <c r="E15" s="48"/>
      <c r="F15" s="48"/>
      <c r="G15" s="48"/>
      <c r="H15" s="48"/>
      <c r="I15" s="48"/>
      <c r="J15" s="84"/>
      <c r="K15" s="84"/>
      <c r="L15" s="84"/>
      <c r="M15" s="84"/>
      <c r="N15" s="84"/>
      <c r="O15" s="84"/>
      <c r="P15" s="84"/>
      <c r="Q15" s="48"/>
      <c r="R15" s="48"/>
      <c r="S15" s="48"/>
      <c r="T15" s="48"/>
      <c r="U15" s="130" t="s">
        <v>121</v>
      </c>
      <c r="V15" s="48" t="e">
        <f>#REF!</f>
        <v>#REF!</v>
      </c>
      <c r="W15" s="48" t="e">
        <f>#REF!</f>
        <v>#REF!</v>
      </c>
      <c r="X15" s="48" t="e">
        <f>#REF!</f>
        <v>#REF!</v>
      </c>
      <c r="Y15" s="48" t="e">
        <f>#REF!</f>
        <v>#REF!</v>
      </c>
      <c r="Z15" s="48" t="e">
        <f>#REF!</f>
        <v>#REF!</v>
      </c>
      <c r="AA15" s="48" t="e">
        <f>#REF!</f>
        <v>#REF!</v>
      </c>
      <c r="AB15" s="48" t="e">
        <f>#REF!</f>
        <v>#REF!</v>
      </c>
      <c r="AC15" s="48" t="e">
        <f>#REF!</f>
        <v>#REF!</v>
      </c>
      <c r="AD15" s="48" t="e">
        <f>#REF!</f>
        <v>#REF!</v>
      </c>
      <c r="AE15" s="48" t="e">
        <f>#REF!</f>
        <v>#REF!</v>
      </c>
      <c r="AF15" s="48" t="e">
        <f>#REF!</f>
        <v>#REF!</v>
      </c>
      <c r="AG15" s="48" t="e">
        <f>#REF!</f>
        <v>#REF!</v>
      </c>
      <c r="AH15" s="48"/>
      <c r="AJ15" s="124"/>
      <c r="AK15" s="124"/>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row>
    <row r="16" spans="1:62" ht="12.75">
      <c r="A16" s="86"/>
      <c r="B16" s="48"/>
      <c r="C16" s="87"/>
      <c r="D16" s="86"/>
      <c r="E16" s="48"/>
      <c r="F16" s="48"/>
      <c r="G16" s="48"/>
      <c r="H16" s="48"/>
      <c r="I16" s="48"/>
      <c r="J16" s="84"/>
      <c r="K16" s="84"/>
      <c r="L16" s="84"/>
      <c r="M16" s="84"/>
      <c r="N16" s="84"/>
      <c r="O16" s="84"/>
      <c r="P16" s="84"/>
      <c r="Q16" s="48"/>
      <c r="R16" s="48"/>
      <c r="S16" s="48"/>
      <c r="T16" s="48"/>
      <c r="U16" s="48"/>
      <c r="V16" s="48"/>
      <c r="W16" s="48"/>
      <c r="X16" s="48"/>
      <c r="Y16" s="48"/>
      <c r="Z16" s="48"/>
      <c r="AA16" s="48"/>
      <c r="AB16" s="48"/>
      <c r="AC16" s="48"/>
      <c r="AD16" s="48"/>
      <c r="AE16" s="48"/>
      <c r="AF16" s="48"/>
      <c r="AG16" s="48"/>
      <c r="AH16" s="48"/>
      <c r="AI16" s="48"/>
      <c r="AJ16" s="124"/>
      <c r="AK16" s="124"/>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row>
    <row r="17" spans="1:62" ht="12.75">
      <c r="A17" s="86" t="s">
        <v>38</v>
      </c>
      <c r="B17" s="48"/>
      <c r="D17" s="87">
        <f>'Customer Info'!D24</f>
        <v>0</v>
      </c>
      <c r="E17" s="86" t="s">
        <v>32</v>
      </c>
      <c r="F17" s="48"/>
      <c r="G17" s="48"/>
      <c r="H17" s="48"/>
      <c r="I17" s="48"/>
      <c r="J17" s="84"/>
      <c r="K17" s="84"/>
      <c r="L17" s="84"/>
      <c r="M17" s="84"/>
      <c r="N17" s="84"/>
      <c r="O17" s="84"/>
      <c r="P17" s="84"/>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row>
    <row r="18" spans="1:62" ht="12.75">
      <c r="A18" s="86"/>
      <c r="B18" s="48"/>
      <c r="C18" s="87"/>
      <c r="D18" s="86"/>
      <c r="E18" s="48"/>
      <c r="F18" s="48"/>
      <c r="G18" s="48"/>
      <c r="H18" s="48"/>
      <c r="I18" s="48"/>
      <c r="J18" s="84"/>
      <c r="K18" s="84"/>
      <c r="L18" s="84"/>
      <c r="M18" s="84"/>
      <c r="N18" s="84"/>
      <c r="O18" s="84"/>
      <c r="P18" s="84"/>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row>
    <row r="19" spans="1:62" ht="12.75">
      <c r="A19" s="86"/>
      <c r="B19" s="48"/>
      <c r="C19" s="87"/>
      <c r="D19" s="86"/>
      <c r="E19" s="48"/>
      <c r="F19" s="48"/>
      <c r="G19" s="48"/>
      <c r="H19" s="48"/>
      <c r="I19" s="48"/>
      <c r="J19" s="84"/>
      <c r="K19" s="84"/>
      <c r="L19" s="84"/>
      <c r="M19" s="84"/>
      <c r="N19" s="84"/>
      <c r="O19" s="84"/>
      <c r="P19" s="84"/>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row>
    <row r="20" spans="1:62" ht="12.75">
      <c r="A20" s="86"/>
      <c r="B20" s="48"/>
      <c r="C20" s="87"/>
      <c r="D20" s="86"/>
      <c r="E20" s="48"/>
      <c r="F20" s="48"/>
      <c r="G20" s="48"/>
      <c r="H20" s="48"/>
      <c r="I20" s="48"/>
      <c r="J20" s="84"/>
      <c r="K20" s="84"/>
      <c r="L20" s="84"/>
      <c r="M20" s="84"/>
      <c r="N20" s="84"/>
      <c r="O20" s="84"/>
      <c r="P20" s="84"/>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row>
    <row r="21" spans="1:62" ht="12.75">
      <c r="A21" s="86"/>
      <c r="B21" s="48"/>
      <c r="C21" s="87"/>
      <c r="D21" s="86"/>
      <c r="E21" s="48"/>
      <c r="F21" s="48"/>
      <c r="G21" s="48"/>
      <c r="H21" s="48"/>
      <c r="I21" s="48"/>
      <c r="J21" s="84"/>
      <c r="K21" s="84"/>
      <c r="L21" s="84"/>
      <c r="M21" s="84"/>
      <c r="N21" s="84"/>
      <c r="O21" s="84"/>
      <c r="P21" s="84"/>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row>
    <row r="22" spans="1:62" ht="12.75">
      <c r="A22" s="88"/>
      <c r="B22" s="88"/>
      <c r="C22" s="89"/>
      <c r="D22" s="88"/>
      <c r="E22" s="88"/>
      <c r="F22" s="90"/>
      <c r="G22" s="76"/>
      <c r="H22" s="88"/>
      <c r="I22" s="91"/>
      <c r="J22" s="78"/>
      <c r="K22" s="84"/>
      <c r="L22" s="84"/>
      <c r="M22" s="84"/>
      <c r="N22" s="84"/>
      <c r="O22" s="84"/>
      <c r="P22" s="84"/>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row>
    <row r="23" spans="1:62" ht="12.75">
      <c r="A23" s="81" t="s">
        <v>25</v>
      </c>
      <c r="B23" s="48"/>
      <c r="C23" s="48"/>
      <c r="D23" s="48"/>
      <c r="E23" s="48"/>
      <c r="F23" s="48"/>
      <c r="G23" s="371" t="s">
        <v>49</v>
      </c>
      <c r="H23" s="372"/>
      <c r="I23" s="372"/>
      <c r="J23" s="373"/>
      <c r="K23" s="92"/>
      <c r="L23" s="374" t="s">
        <v>50</v>
      </c>
      <c r="M23" s="375"/>
      <c r="N23" s="375"/>
      <c r="O23" s="376"/>
      <c r="P23" s="93"/>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row>
    <row r="24" spans="1:62" ht="12.75">
      <c r="A24" s="48"/>
      <c r="B24" s="48"/>
      <c r="C24" s="48"/>
      <c r="D24" s="48"/>
      <c r="E24" s="48"/>
      <c r="F24" s="48"/>
      <c r="G24" s="67" t="s">
        <v>46</v>
      </c>
      <c r="H24" s="67" t="s">
        <v>47</v>
      </c>
      <c r="I24" s="67" t="s">
        <v>48</v>
      </c>
      <c r="J24" s="67" t="s">
        <v>27</v>
      </c>
      <c r="K24" s="48"/>
      <c r="L24" s="80" t="s">
        <v>46</v>
      </c>
      <c r="M24" s="80" t="s">
        <v>47</v>
      </c>
      <c r="N24" s="80" t="s">
        <v>48</v>
      </c>
      <c r="O24" s="80" t="s">
        <v>27</v>
      </c>
      <c r="P24" s="94" t="s">
        <v>39</v>
      </c>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row>
    <row r="25" spans="1:62" ht="12.75">
      <c r="A25" s="48" t="s">
        <v>26</v>
      </c>
      <c r="B25" s="48"/>
      <c r="C25" s="48"/>
      <c r="D25" s="48"/>
      <c r="E25" s="48"/>
      <c r="F25" s="48"/>
      <c r="G25" s="95"/>
      <c r="H25" s="96"/>
      <c r="I25" s="96">
        <v>10</v>
      </c>
      <c r="J25" s="145">
        <f>SUM(G25:I25)</f>
        <v>10</v>
      </c>
      <c r="K25" s="48"/>
      <c r="L25" s="58"/>
      <c r="M25" s="58"/>
      <c r="N25" s="58">
        <f>I25</f>
        <v>10</v>
      </c>
      <c r="O25" s="58">
        <f>SUM(L25:N25)</f>
        <v>10</v>
      </c>
      <c r="P25" s="148">
        <v>42005</v>
      </c>
      <c r="Q25" s="48"/>
      <c r="R25" s="48"/>
      <c r="S25" s="48"/>
      <c r="T25" s="48"/>
      <c r="U25" s="108"/>
      <c r="V25" s="61"/>
      <c r="W25" s="62"/>
      <c r="X25" s="48"/>
      <c r="Y25" s="63"/>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row>
    <row r="26" spans="1:62" ht="12.75">
      <c r="A26" s="48" t="s">
        <v>115</v>
      </c>
      <c r="B26" s="48"/>
      <c r="C26" s="48"/>
      <c r="D26" s="1">
        <f>MAX($D$17,0)</f>
        <v>0</v>
      </c>
      <c r="E26" s="54" t="s">
        <v>32</v>
      </c>
      <c r="F26" s="59" t="s">
        <v>6</v>
      </c>
      <c r="G26" s="150"/>
      <c r="H26" s="96"/>
      <c r="I26" s="98">
        <v>0.0263125</v>
      </c>
      <c r="J26" s="56">
        <f>SUM(G26:I26)</f>
        <v>0.0263125</v>
      </c>
      <c r="K26" s="61" t="s">
        <v>61</v>
      </c>
      <c r="L26" s="58"/>
      <c r="M26" s="58"/>
      <c r="N26" s="58">
        <f>ROUND($D26*I26,2)</f>
        <v>0</v>
      </c>
      <c r="O26" s="58">
        <f>SUM(L26:N26)</f>
        <v>0</v>
      </c>
      <c r="P26" s="148">
        <v>42005</v>
      </c>
      <c r="Q26" s="48"/>
      <c r="T26" s="172">
        <f>O26</f>
        <v>0</v>
      </c>
      <c r="U26" s="60"/>
      <c r="V26" s="61"/>
      <c r="W26" s="62"/>
      <c r="X26" s="48"/>
      <c r="Y26" s="63"/>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row>
    <row r="27" spans="1:62" ht="12.75">
      <c r="A27" s="99" t="s">
        <v>37</v>
      </c>
      <c r="B27" s="99"/>
      <c r="C27" s="99"/>
      <c r="D27" s="100"/>
      <c r="E27" s="100"/>
      <c r="F27" s="99"/>
      <c r="G27" s="100"/>
      <c r="H27" s="100"/>
      <c r="I27" s="100"/>
      <c r="J27" s="100"/>
      <c r="K27" s="101"/>
      <c r="L27" s="102"/>
      <c r="M27" s="102"/>
      <c r="N27" s="102">
        <f>SUM(N25:N26)</f>
        <v>10</v>
      </c>
      <c r="O27" s="215">
        <f>SUM(O25:O26)</f>
        <v>10</v>
      </c>
      <c r="P27" s="93"/>
      <c r="Q27" s="48"/>
      <c r="T27" s="172">
        <f>SUM(T26)</f>
        <v>0</v>
      </c>
      <c r="U27" s="60"/>
      <c r="V27" s="61"/>
      <c r="W27" s="62"/>
      <c r="X27" s="48"/>
      <c r="Y27" s="63"/>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row>
    <row r="28" spans="1:62" ht="12.75">
      <c r="A28" s="103"/>
      <c r="B28" s="103"/>
      <c r="C28" s="103"/>
      <c r="D28" s="104"/>
      <c r="E28" s="104"/>
      <c r="F28" s="103"/>
      <c r="G28" s="104"/>
      <c r="H28" s="104"/>
      <c r="I28" s="104"/>
      <c r="J28" s="104"/>
      <c r="K28" s="105"/>
      <c r="L28" s="104"/>
      <c r="M28" s="104"/>
      <c r="N28" s="104"/>
      <c r="O28" s="216"/>
      <c r="P28" s="106"/>
      <c r="Q28" s="48"/>
      <c r="R28" s="48"/>
      <c r="S28" s="48"/>
      <c r="T28" s="48"/>
      <c r="U28" s="60"/>
      <c r="V28" s="61"/>
      <c r="W28" s="62"/>
      <c r="X28" s="48"/>
      <c r="Y28" s="63"/>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row>
    <row r="29" spans="1:224" ht="12.75">
      <c r="A29" s="81" t="s">
        <v>51</v>
      </c>
      <c r="B29" s="99"/>
      <c r="C29" s="99"/>
      <c r="D29" s="100"/>
      <c r="E29" s="100"/>
      <c r="F29" s="99"/>
      <c r="G29" s="100"/>
      <c r="H29" s="100"/>
      <c r="I29" s="100"/>
      <c r="J29" s="100"/>
      <c r="K29" s="100"/>
      <c r="L29" s="100"/>
      <c r="M29" s="100"/>
      <c r="N29" s="100"/>
      <c r="O29" s="217"/>
      <c r="P29" s="93"/>
      <c r="Q29" s="48"/>
      <c r="R29" s="48"/>
      <c r="S29" s="48"/>
      <c r="T29" s="48"/>
      <c r="U29" s="60"/>
      <c r="V29" s="61"/>
      <c r="W29" s="62"/>
      <c r="X29" s="48"/>
      <c r="Y29" s="63"/>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row>
    <row r="30" spans="1:224" ht="12.75">
      <c r="A30" s="84"/>
      <c r="B30" s="84"/>
      <c r="C30" s="84"/>
      <c r="D30" s="84"/>
      <c r="E30" s="84"/>
      <c r="F30" s="84"/>
      <c r="G30" s="84"/>
      <c r="H30" s="84"/>
      <c r="I30" s="84"/>
      <c r="J30" s="84"/>
      <c r="K30" s="84"/>
      <c r="L30" s="84"/>
      <c r="M30" s="84"/>
      <c r="N30" s="84"/>
      <c r="O30" s="137"/>
      <c r="P30" s="107"/>
      <c r="Q30" s="59"/>
      <c r="R30" s="59"/>
      <c r="S30" s="59"/>
      <c r="T30" s="59"/>
      <c r="U30" s="60"/>
      <c r="V30" s="61"/>
      <c r="W30" s="62"/>
      <c r="X30" s="48"/>
      <c r="Y30" s="63"/>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row>
    <row r="31" spans="1:224" ht="12.75">
      <c r="A31" s="218" t="s">
        <v>53</v>
      </c>
      <c r="B31" s="219"/>
      <c r="C31" s="219"/>
      <c r="D31" s="220">
        <f>IF($D$17&lt;0,0,IF($D$17&gt;833000,833000,$D$17))</f>
        <v>0</v>
      </c>
      <c r="E31" s="221" t="s">
        <v>32</v>
      </c>
      <c r="F31" s="222" t="s">
        <v>6</v>
      </c>
      <c r="G31" s="56"/>
      <c r="H31" s="56"/>
      <c r="I31" s="56">
        <f>'0723 Riders'!B4</f>
        <v>0.0053667</v>
      </c>
      <c r="J31" s="56">
        <f aca="true" t="shared" si="0" ref="J31:J37">SUM(G31:I31)</f>
        <v>0.0053667</v>
      </c>
      <c r="K31" s="223" t="s">
        <v>33</v>
      </c>
      <c r="L31" s="58"/>
      <c r="M31" s="58"/>
      <c r="N31" s="58">
        <f>ROUND(D31*I31,2)</f>
        <v>0</v>
      </c>
      <c r="O31" s="58">
        <f aca="true" t="shared" si="1" ref="O31:O53">SUM(L31:N31)</f>
        <v>0</v>
      </c>
      <c r="P31" s="148">
        <f>'0723 Riders'!D4</f>
        <v>44925</v>
      </c>
      <c r="Q31" s="59"/>
      <c r="R31" s="59"/>
      <c r="S31" s="59"/>
      <c r="T31" s="172">
        <f aca="true" t="shared" si="2" ref="T31:T43">O31</f>
        <v>0</v>
      </c>
      <c r="U31" s="60"/>
      <c r="V31" s="61"/>
      <c r="W31" s="62"/>
      <c r="X31" s="48"/>
      <c r="Y31" s="63"/>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row>
    <row r="32" spans="1:224" ht="12.75">
      <c r="A32" s="218" t="s">
        <v>54</v>
      </c>
      <c r="B32" s="190"/>
      <c r="C32" s="190"/>
      <c r="D32" s="224">
        <f>IF($D$17&gt;833000,$D$17-833000,0)</f>
        <v>0</v>
      </c>
      <c r="E32" s="221" t="s">
        <v>32</v>
      </c>
      <c r="F32" s="222" t="s">
        <v>6</v>
      </c>
      <c r="G32" s="56"/>
      <c r="H32" s="56"/>
      <c r="I32" s="56">
        <f>'0723 Riders'!$B$5</f>
        <v>0.0001756</v>
      </c>
      <c r="J32" s="56">
        <f t="shared" si="0"/>
        <v>0.0001756</v>
      </c>
      <c r="K32" s="223" t="s">
        <v>33</v>
      </c>
      <c r="L32" s="58"/>
      <c r="M32" s="58"/>
      <c r="N32" s="58">
        <f>ROUND(D32*I32,2)</f>
        <v>0</v>
      </c>
      <c r="O32" s="58">
        <f t="shared" si="1"/>
        <v>0</v>
      </c>
      <c r="P32" s="148">
        <f>'0723 Riders'!$D$5</f>
        <v>44925</v>
      </c>
      <c r="Q32" s="59"/>
      <c r="R32" s="59"/>
      <c r="S32" s="59"/>
      <c r="T32" s="172">
        <f t="shared" si="2"/>
        <v>0</v>
      </c>
      <c r="U32" s="60"/>
      <c r="V32" s="61"/>
      <c r="W32" s="62"/>
      <c r="X32" s="48"/>
      <c r="Y32" s="63"/>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row>
    <row r="33" spans="1:224" ht="12.75">
      <c r="A33" s="218" t="s">
        <v>65</v>
      </c>
      <c r="B33" s="190"/>
      <c r="C33" s="190"/>
      <c r="D33" s="220">
        <f>IF($D$17&lt;0,0,IF($D$17&gt;2000,2000,$D$17))</f>
        <v>0</v>
      </c>
      <c r="E33" s="221" t="s">
        <v>32</v>
      </c>
      <c r="F33" s="222" t="s">
        <v>6</v>
      </c>
      <c r="G33" s="56"/>
      <c r="H33" s="56"/>
      <c r="I33" s="109">
        <f>'0723 Riders'!$B$8</f>
        <v>0.00465</v>
      </c>
      <c r="J33" s="109">
        <f t="shared" si="0"/>
        <v>0.00465</v>
      </c>
      <c r="K33" s="223" t="s">
        <v>33</v>
      </c>
      <c r="L33" s="58"/>
      <c r="M33" s="58"/>
      <c r="N33" s="58">
        <f>ROUND(D33*I33,2)</f>
        <v>0</v>
      </c>
      <c r="O33" s="58">
        <f t="shared" si="1"/>
        <v>0</v>
      </c>
      <c r="P33" s="148">
        <f>'0723 Riders'!$D$8</f>
        <v>0</v>
      </c>
      <c r="Q33" s="59"/>
      <c r="R33" s="59"/>
      <c r="S33" s="59"/>
      <c r="T33" s="172">
        <f t="shared" si="2"/>
        <v>0</v>
      </c>
      <c r="U33" s="60"/>
      <c r="V33" s="61"/>
      <c r="W33" s="62"/>
      <c r="X33" s="48"/>
      <c r="Y33" s="63"/>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row>
    <row r="34" spans="1:224" ht="12.75">
      <c r="A34" s="218" t="s">
        <v>66</v>
      </c>
      <c r="B34" s="190"/>
      <c r="C34" s="190"/>
      <c r="D34" s="220">
        <f>IF($D$17&lt;=2000,0,IF($D$17=0,0,IF($D$17-2000&gt;13000,13000,$D$17-2000)))</f>
        <v>0</v>
      </c>
      <c r="E34" s="221" t="s">
        <v>32</v>
      </c>
      <c r="F34" s="222" t="s">
        <v>6</v>
      </c>
      <c r="G34" s="56"/>
      <c r="H34" s="56"/>
      <c r="I34" s="109">
        <f>'0723 Riders'!$B$9</f>
        <v>0.00419</v>
      </c>
      <c r="J34" s="109">
        <f t="shared" si="0"/>
        <v>0.00419</v>
      </c>
      <c r="K34" s="223" t="s">
        <v>33</v>
      </c>
      <c r="L34" s="58"/>
      <c r="M34" s="58"/>
      <c r="N34" s="58">
        <f>ROUND(D34*I34,2)</f>
        <v>0</v>
      </c>
      <c r="O34" s="58">
        <f t="shared" si="1"/>
        <v>0</v>
      </c>
      <c r="P34" s="148">
        <f>'0723 Riders'!$D$9</f>
        <v>0</v>
      </c>
      <c r="Q34" s="59"/>
      <c r="R34" s="59"/>
      <c r="S34" s="59"/>
      <c r="T34" s="172">
        <f t="shared" si="2"/>
        <v>0</v>
      </c>
      <c r="U34" s="60"/>
      <c r="V34" s="61"/>
      <c r="W34" s="62"/>
      <c r="X34" s="48"/>
      <c r="Y34" s="63"/>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row>
    <row r="35" spans="1:224" ht="12.75">
      <c r="A35" s="218" t="s">
        <v>67</v>
      </c>
      <c r="B35" s="190"/>
      <c r="C35" s="190"/>
      <c r="D35" s="220">
        <f>IF($D$17=0,0,IF($D$17-15000&gt;=0,$D$17-15000,0))</f>
        <v>0</v>
      </c>
      <c r="E35" s="221" t="s">
        <v>32</v>
      </c>
      <c r="F35" s="222" t="s">
        <v>6</v>
      </c>
      <c r="G35" s="56"/>
      <c r="H35" s="56"/>
      <c r="I35" s="109">
        <f>'0723 Riders'!$B$10</f>
        <v>0.00363</v>
      </c>
      <c r="J35" s="109">
        <f t="shared" si="0"/>
        <v>0.00363</v>
      </c>
      <c r="K35" s="223" t="s">
        <v>33</v>
      </c>
      <c r="L35" s="58"/>
      <c r="M35" s="58"/>
      <c r="N35" s="58">
        <f>ROUND(D35*I35,2)</f>
        <v>0</v>
      </c>
      <c r="O35" s="58">
        <f t="shared" si="1"/>
        <v>0</v>
      </c>
      <c r="P35" s="148">
        <f>'0723 Riders'!$D$10</f>
        <v>0</v>
      </c>
      <c r="Q35" s="59"/>
      <c r="R35" s="59"/>
      <c r="S35" s="59"/>
      <c r="T35" s="172">
        <f t="shared" si="2"/>
        <v>0</v>
      </c>
      <c r="U35" s="60"/>
      <c r="V35" s="61"/>
      <c r="W35" s="62"/>
      <c r="X35" s="48"/>
      <c r="Y35" s="63"/>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row>
    <row r="36" spans="1:224" ht="12.75">
      <c r="A36" s="225" t="s">
        <v>153</v>
      </c>
      <c r="B36" s="190"/>
      <c r="C36" s="190"/>
      <c r="D36" s="220"/>
      <c r="E36" s="221" t="s">
        <v>81</v>
      </c>
      <c r="F36" s="222"/>
      <c r="G36" s="56"/>
      <c r="H36" s="56"/>
      <c r="I36" s="56">
        <f>'0723 Riders'!$D$49</f>
        <v>0.15</v>
      </c>
      <c r="J36" s="56">
        <f t="shared" si="0"/>
        <v>0.15</v>
      </c>
      <c r="K36" s="223"/>
      <c r="L36" s="58"/>
      <c r="M36" s="58"/>
      <c r="N36" s="58">
        <f>J36</f>
        <v>0.15</v>
      </c>
      <c r="O36" s="58">
        <f>SUM(L36:N36)</f>
        <v>0.15</v>
      </c>
      <c r="P36" s="148">
        <f>'0723 Riders'!$E$49</f>
        <v>45108</v>
      </c>
      <c r="Q36" s="59"/>
      <c r="R36" s="59"/>
      <c r="S36" s="59"/>
      <c r="T36" s="172">
        <f t="shared" si="2"/>
        <v>0.15</v>
      </c>
      <c r="U36" s="60"/>
      <c r="V36" s="61"/>
      <c r="W36" s="62"/>
      <c r="X36" s="48"/>
      <c r="Y36" s="63"/>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row>
    <row r="37" spans="1:224" ht="12.75">
      <c r="A37" s="225" t="s">
        <v>212</v>
      </c>
      <c r="B37" s="190"/>
      <c r="C37" s="190"/>
      <c r="D37" s="226">
        <f>O27</f>
        <v>10</v>
      </c>
      <c r="E37" s="221" t="s">
        <v>86</v>
      </c>
      <c r="F37" s="222" t="s">
        <v>6</v>
      </c>
      <c r="G37" s="56"/>
      <c r="H37" s="56"/>
      <c r="I37" s="110">
        <f>'0723 Riders'!B18</f>
        <v>0</v>
      </c>
      <c r="J37" s="110">
        <f t="shared" si="0"/>
        <v>0</v>
      </c>
      <c r="K37" s="223"/>
      <c r="L37" s="58"/>
      <c r="M37" s="58"/>
      <c r="N37" s="58">
        <f>J37</f>
        <v>0</v>
      </c>
      <c r="O37" s="58">
        <f>SUM(L37:N37)</f>
        <v>0</v>
      </c>
      <c r="P37" s="148">
        <f>'0723 Riders'!D18</f>
        <v>44531</v>
      </c>
      <c r="Q37" s="59"/>
      <c r="R37" s="173">
        <f>$T$27</f>
        <v>0</v>
      </c>
      <c r="S37" s="174">
        <f>I37</f>
        <v>0</v>
      </c>
      <c r="T37" s="172">
        <f>ROUND(R37*S37,2)</f>
        <v>0</v>
      </c>
      <c r="U37" s="60"/>
      <c r="V37" s="61"/>
      <c r="W37" s="62"/>
      <c r="X37" s="48"/>
      <c r="Y37" s="63"/>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row>
    <row r="38" spans="1:224" ht="12.75">
      <c r="A38" s="225" t="s">
        <v>120</v>
      </c>
      <c r="B38" s="190"/>
      <c r="C38" s="190"/>
      <c r="D38" s="220">
        <f>$D$17</f>
        <v>0</v>
      </c>
      <c r="E38" s="221" t="s">
        <v>32</v>
      </c>
      <c r="F38" s="222" t="s">
        <v>6</v>
      </c>
      <c r="G38" s="56">
        <f>'0723 Riders'!B21</f>
        <v>0.10589</v>
      </c>
      <c r="H38" s="56"/>
      <c r="I38" s="56"/>
      <c r="J38" s="143">
        <f>SUM(G38:H38)</f>
        <v>0.10589</v>
      </c>
      <c r="K38" s="223" t="s">
        <v>33</v>
      </c>
      <c r="L38" s="58">
        <f>ROUND(D38*G38,2)</f>
        <v>0</v>
      </c>
      <c r="M38" s="58"/>
      <c r="N38" s="58"/>
      <c r="O38" s="58">
        <f t="shared" si="1"/>
        <v>0</v>
      </c>
      <c r="P38" s="148">
        <f>'0723 Riders'!D21</f>
        <v>45078</v>
      </c>
      <c r="Q38" s="59"/>
      <c r="R38" s="59"/>
      <c r="S38" s="59"/>
      <c r="T38" s="172">
        <f t="shared" si="2"/>
        <v>0</v>
      </c>
      <c r="U38" s="60"/>
      <c r="V38" s="61"/>
      <c r="W38" s="62"/>
      <c r="X38" s="48"/>
      <c r="Y38" s="63"/>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row>
    <row r="39" spans="1:224" ht="12.75">
      <c r="A39" s="225" t="s">
        <v>105</v>
      </c>
      <c r="B39" s="190"/>
      <c r="C39" s="190"/>
      <c r="D39" s="220">
        <f>$D$17</f>
        <v>0</v>
      </c>
      <c r="E39" s="221" t="s">
        <v>32</v>
      </c>
      <c r="F39" s="222" t="s">
        <v>6</v>
      </c>
      <c r="G39" s="56">
        <f>'0723 Riders'!B28</f>
        <v>0.00388</v>
      </c>
      <c r="H39" s="56"/>
      <c r="I39" s="56"/>
      <c r="J39" s="143">
        <f>SUM(G39:H39)</f>
        <v>0.00388</v>
      </c>
      <c r="K39" s="223" t="s">
        <v>33</v>
      </c>
      <c r="L39" s="145">
        <f>IF($D$39&lt;=800,ROUND($D$39*$G$39,2),(ROUND(800*$G$39,2)+(ROUND(($D$39-800)*$G$39,2))))</f>
        <v>0</v>
      </c>
      <c r="M39" s="58"/>
      <c r="N39" s="58"/>
      <c r="O39" s="58">
        <f>SUM(L39:N39)</f>
        <v>0</v>
      </c>
      <c r="P39" s="148">
        <f>'0723 Riders'!$D$28</f>
        <v>45078</v>
      </c>
      <c r="Q39" s="59"/>
      <c r="R39" s="59"/>
      <c r="S39" s="59"/>
      <c r="T39" s="172">
        <f t="shared" si="2"/>
        <v>0</v>
      </c>
      <c r="U39" s="60"/>
      <c r="V39" s="61"/>
      <c r="W39" s="62"/>
      <c r="X39" s="48"/>
      <c r="Y39" s="63"/>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row>
    <row r="40" spans="1:224" ht="12.75">
      <c r="A40" s="225" t="s">
        <v>124</v>
      </c>
      <c r="B40" s="190"/>
      <c r="C40" s="190"/>
      <c r="D40" s="220">
        <f>$D$17</f>
        <v>0</v>
      </c>
      <c r="E40" s="221" t="s">
        <v>32</v>
      </c>
      <c r="F40" s="222" t="s">
        <v>6</v>
      </c>
      <c r="G40" s="56">
        <f>'0723 Riders'!B46</f>
        <v>-0.0017124</v>
      </c>
      <c r="H40" s="56"/>
      <c r="I40" s="56"/>
      <c r="J40" s="143">
        <f>SUM(G40:H40)</f>
        <v>-0.0017124</v>
      </c>
      <c r="K40" s="223" t="s">
        <v>33</v>
      </c>
      <c r="L40" s="58">
        <f>ROUND(D40*G40,2)</f>
        <v>0</v>
      </c>
      <c r="M40" s="58"/>
      <c r="N40" s="58"/>
      <c r="O40" s="58">
        <f t="shared" si="1"/>
        <v>0</v>
      </c>
      <c r="P40" s="148">
        <f>'0723 Riders'!$D$23</f>
        <v>45078</v>
      </c>
      <c r="Q40" s="59"/>
      <c r="R40" s="59"/>
      <c r="S40" s="59"/>
      <c r="T40" s="172">
        <f t="shared" si="2"/>
        <v>0</v>
      </c>
      <c r="U40" s="60"/>
      <c r="V40" s="61"/>
      <c r="W40" s="62"/>
      <c r="X40" s="48"/>
      <c r="Y40" s="63"/>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48"/>
      <c r="HC40" s="48"/>
      <c r="HD40" s="48"/>
      <c r="HE40" s="48"/>
      <c r="HF40" s="48"/>
      <c r="HG40" s="48"/>
      <c r="HH40" s="48"/>
      <c r="HI40" s="48"/>
      <c r="HJ40" s="48"/>
      <c r="HK40" s="48"/>
      <c r="HL40" s="48"/>
      <c r="HM40" s="48"/>
      <c r="HN40" s="48"/>
      <c r="HO40" s="48"/>
      <c r="HP40" s="48"/>
    </row>
    <row r="41" spans="1:224" ht="12.75">
      <c r="A41" s="225" t="s">
        <v>103</v>
      </c>
      <c r="B41" s="190"/>
      <c r="C41" s="190"/>
      <c r="D41" s="220">
        <f>IF($D$17&lt;0,0,$D$17)</f>
        <v>0</v>
      </c>
      <c r="E41" s="221" t="s">
        <v>32</v>
      </c>
      <c r="F41" s="222" t="s">
        <v>6</v>
      </c>
      <c r="G41" s="56"/>
      <c r="H41" s="56"/>
      <c r="I41" s="56">
        <f>'0723 Riders'!B15</f>
        <v>0.0015688</v>
      </c>
      <c r="J41" s="98">
        <f aca="true" t="shared" si="3" ref="J41:J46">SUM(G41:I41)</f>
        <v>0.0015688</v>
      </c>
      <c r="K41" s="223" t="s">
        <v>33</v>
      </c>
      <c r="L41" s="58"/>
      <c r="M41" s="58"/>
      <c r="N41" s="96">
        <f>J41*D41</f>
        <v>0</v>
      </c>
      <c r="O41" s="58">
        <f>SUM(L41:N41)</f>
        <v>0</v>
      </c>
      <c r="P41" s="148">
        <f>'0723 Riders'!D15</f>
        <v>44743</v>
      </c>
      <c r="Q41" s="59"/>
      <c r="R41" s="59"/>
      <c r="S41" s="59"/>
      <c r="T41" s="172">
        <f t="shared" si="2"/>
        <v>0</v>
      </c>
      <c r="U41" s="60"/>
      <c r="V41" s="61"/>
      <c r="W41" s="62"/>
      <c r="X41" s="48"/>
      <c r="Y41" s="63"/>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48"/>
      <c r="HC41" s="48"/>
      <c r="HD41" s="48"/>
      <c r="HE41" s="48"/>
      <c r="HF41" s="48"/>
      <c r="HG41" s="48"/>
      <c r="HH41" s="48"/>
      <c r="HI41" s="48"/>
      <c r="HJ41" s="48"/>
      <c r="HK41" s="48"/>
      <c r="HL41" s="48"/>
      <c r="HM41" s="48"/>
      <c r="HN41" s="48"/>
      <c r="HO41" s="48"/>
      <c r="HP41" s="48"/>
    </row>
    <row r="42" spans="1:224" ht="12.75">
      <c r="A42" s="225" t="s">
        <v>122</v>
      </c>
      <c r="B42" s="190"/>
      <c r="C42" s="190"/>
      <c r="D42" s="220">
        <f>IF($D$17&lt;0,0,$D$17)</f>
        <v>0</v>
      </c>
      <c r="E42" s="227" t="s">
        <v>32</v>
      </c>
      <c r="F42" s="222" t="s">
        <v>6</v>
      </c>
      <c r="G42" s="56"/>
      <c r="H42" s="56">
        <f>'0723 Riders'!B56</f>
        <v>0.0331659</v>
      </c>
      <c r="I42" s="56"/>
      <c r="J42" s="56">
        <f t="shared" si="3"/>
        <v>0.0331659</v>
      </c>
      <c r="K42" s="223" t="s">
        <v>33</v>
      </c>
      <c r="L42" s="58"/>
      <c r="M42" s="58">
        <f>ROUND(D42*H42,2)</f>
        <v>0</v>
      </c>
      <c r="N42" s="129"/>
      <c r="O42" s="58">
        <f t="shared" si="1"/>
        <v>0</v>
      </c>
      <c r="P42" s="148">
        <f>'0723 Riders'!D56</f>
        <v>45016</v>
      </c>
      <c r="Q42" s="59"/>
      <c r="R42" s="59"/>
      <c r="S42" s="59"/>
      <c r="T42" s="172">
        <f t="shared" si="2"/>
        <v>0</v>
      </c>
      <c r="U42" s="60"/>
      <c r="V42" s="61"/>
      <c r="W42" s="62"/>
      <c r="X42" s="48"/>
      <c r="Y42" s="63"/>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48"/>
      <c r="HC42" s="48"/>
      <c r="HD42" s="48"/>
      <c r="HE42" s="48"/>
      <c r="HF42" s="48"/>
      <c r="HG42" s="48"/>
      <c r="HH42" s="48"/>
      <c r="HI42" s="48"/>
      <c r="HJ42" s="48"/>
      <c r="HK42" s="48"/>
      <c r="HL42" s="48"/>
      <c r="HM42" s="48"/>
      <c r="HN42" s="48"/>
      <c r="HO42" s="48"/>
      <c r="HP42" s="48"/>
    </row>
    <row r="43" spans="1:224" ht="12.75">
      <c r="A43" s="218" t="s">
        <v>64</v>
      </c>
      <c r="B43" s="190"/>
      <c r="C43" s="190"/>
      <c r="D43" s="220">
        <f>IF($D$17&lt;0,0,$D$17)</f>
        <v>0</v>
      </c>
      <c r="E43" s="221" t="s">
        <v>32</v>
      </c>
      <c r="F43" s="222" t="s">
        <v>6</v>
      </c>
      <c r="G43" s="56"/>
      <c r="H43" s="56"/>
      <c r="I43" s="56">
        <f>'0723 Riders'!B68+'0723 Riders'!C68</f>
        <v>0</v>
      </c>
      <c r="J43" s="56">
        <f t="shared" si="3"/>
        <v>0</v>
      </c>
      <c r="K43" s="223" t="s">
        <v>33</v>
      </c>
      <c r="L43" s="58"/>
      <c r="M43" s="58"/>
      <c r="N43" s="58">
        <f>J43*D43</f>
        <v>0</v>
      </c>
      <c r="O43" s="58">
        <f t="shared" si="1"/>
        <v>0</v>
      </c>
      <c r="P43" s="148">
        <f>'0723 Riders'!D28</f>
        <v>45078</v>
      </c>
      <c r="Q43" s="59"/>
      <c r="R43" s="59"/>
      <c r="S43" s="59"/>
      <c r="T43" s="172">
        <f t="shared" si="2"/>
        <v>0</v>
      </c>
      <c r="U43" s="60"/>
      <c r="V43" s="61"/>
      <c r="W43" s="62"/>
      <c r="X43" s="48"/>
      <c r="Y43" s="63"/>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48"/>
      <c r="HC43" s="48"/>
      <c r="HD43" s="48"/>
      <c r="HE43" s="48"/>
      <c r="HF43" s="48"/>
      <c r="HG43" s="48"/>
      <c r="HH43" s="48"/>
      <c r="HI43" s="48"/>
      <c r="HJ43" s="48"/>
      <c r="HK43" s="48"/>
      <c r="HL43" s="48"/>
      <c r="HM43" s="48"/>
      <c r="HN43" s="48"/>
      <c r="HO43" s="48"/>
      <c r="HP43" s="48"/>
    </row>
    <row r="44" spans="1:224" ht="12.75">
      <c r="A44" s="218" t="s">
        <v>55</v>
      </c>
      <c r="B44" s="190"/>
      <c r="C44" s="190"/>
      <c r="D44" s="228">
        <f>$N$27</f>
        <v>10</v>
      </c>
      <c r="E44" s="221" t="s">
        <v>86</v>
      </c>
      <c r="F44" s="222" t="s">
        <v>6</v>
      </c>
      <c r="G44" s="64"/>
      <c r="H44" s="65"/>
      <c r="I44" s="69">
        <f>'0723 Riders'!B84</f>
        <v>0.018765</v>
      </c>
      <c r="J44" s="69">
        <f t="shared" si="3"/>
        <v>0.018765</v>
      </c>
      <c r="K44" s="223"/>
      <c r="L44" s="58"/>
      <c r="M44" s="58"/>
      <c r="N44" s="58">
        <f>ROUND(D44*I44,2)</f>
        <v>0.19</v>
      </c>
      <c r="O44" s="58">
        <f t="shared" si="1"/>
        <v>0.19</v>
      </c>
      <c r="P44" s="148">
        <f>'0723 Riders'!D84</f>
        <v>45016</v>
      </c>
      <c r="Q44" s="59"/>
      <c r="R44" s="173">
        <f>$T$27</f>
        <v>0</v>
      </c>
      <c r="S44" s="174">
        <f>I44</f>
        <v>0.018765</v>
      </c>
      <c r="T44" s="172">
        <f>ROUND(R44*S44,2)</f>
        <v>0</v>
      </c>
      <c r="U44" s="60"/>
      <c r="V44" s="61"/>
      <c r="W44" s="62"/>
      <c r="X44" s="48"/>
      <c r="Y44" s="63"/>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48"/>
      <c r="HC44" s="48"/>
      <c r="HD44" s="48"/>
      <c r="HE44" s="48"/>
      <c r="HF44" s="48"/>
      <c r="HG44" s="48"/>
      <c r="HH44" s="48"/>
      <c r="HI44" s="48"/>
      <c r="HJ44" s="48"/>
      <c r="HK44" s="48"/>
      <c r="HL44" s="48"/>
      <c r="HM44" s="48"/>
      <c r="HN44" s="48"/>
      <c r="HO44" s="48"/>
      <c r="HP44" s="48"/>
    </row>
    <row r="45" spans="1:224" ht="12.75">
      <c r="A45" s="218" t="s">
        <v>56</v>
      </c>
      <c r="B45" s="190"/>
      <c r="C45" s="190"/>
      <c r="D45" s="228">
        <f>$N$27</f>
        <v>10</v>
      </c>
      <c r="E45" s="221" t="s">
        <v>86</v>
      </c>
      <c r="F45" s="222" t="s">
        <v>6</v>
      </c>
      <c r="G45" s="229"/>
      <c r="H45" s="65"/>
      <c r="I45" s="69">
        <f>'0723 Riders'!B86</f>
        <v>0.0590761</v>
      </c>
      <c r="J45" s="69">
        <f t="shared" si="3"/>
        <v>0.0590761</v>
      </c>
      <c r="K45" s="223"/>
      <c r="L45" s="58"/>
      <c r="M45" s="58"/>
      <c r="N45" s="58">
        <f>ROUND(D45*I45,2)</f>
        <v>0.59</v>
      </c>
      <c r="O45" s="58">
        <f t="shared" si="1"/>
        <v>0.59</v>
      </c>
      <c r="P45" s="148">
        <f>'0723 Riders'!D86</f>
        <v>44986</v>
      </c>
      <c r="Q45" s="59"/>
      <c r="R45" s="173">
        <f>$T$27</f>
        <v>0</v>
      </c>
      <c r="S45" s="174">
        <f>I45</f>
        <v>0.0590761</v>
      </c>
      <c r="T45" s="172">
        <f>ROUND(R45*S45,2)</f>
        <v>0</v>
      </c>
      <c r="U45" s="60"/>
      <c r="V45" s="61"/>
      <c r="W45" s="62"/>
      <c r="X45" s="48"/>
      <c r="Y45" s="63"/>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48"/>
      <c r="HC45" s="48"/>
      <c r="HD45" s="48"/>
      <c r="HE45" s="48"/>
      <c r="HF45" s="48"/>
      <c r="HG45" s="48"/>
      <c r="HH45" s="48"/>
      <c r="HI45" s="48"/>
      <c r="HJ45" s="48"/>
      <c r="HK45" s="48"/>
      <c r="HL45" s="48"/>
      <c r="HM45" s="48"/>
      <c r="HN45" s="48"/>
      <c r="HO45" s="48"/>
      <c r="HP45" s="48"/>
    </row>
    <row r="46" spans="1:224" ht="12.75">
      <c r="A46" s="225" t="s">
        <v>141</v>
      </c>
      <c r="B46" s="190"/>
      <c r="C46" s="190"/>
      <c r="D46" s="228"/>
      <c r="E46" s="227" t="s">
        <v>81</v>
      </c>
      <c r="F46" s="230"/>
      <c r="G46" s="229"/>
      <c r="H46" s="65"/>
      <c r="I46" s="125">
        <f>'0723 Riders'!B89</f>
        <v>1.91</v>
      </c>
      <c r="J46" s="125">
        <f t="shared" si="3"/>
        <v>1.91</v>
      </c>
      <c r="K46" s="223"/>
      <c r="L46" s="58"/>
      <c r="M46" s="58"/>
      <c r="N46" s="58">
        <f>I46</f>
        <v>1.91</v>
      </c>
      <c r="O46" s="58">
        <f>SUM(L46:N46)</f>
        <v>1.91</v>
      </c>
      <c r="P46" s="148">
        <f>'0723 Riders'!D89</f>
        <v>45078</v>
      </c>
      <c r="Q46" s="59"/>
      <c r="R46" s="59"/>
      <c r="S46" s="59"/>
      <c r="T46" s="172">
        <f>O46</f>
        <v>1.91</v>
      </c>
      <c r="U46" s="60"/>
      <c r="V46" s="61"/>
      <c r="W46" s="62"/>
      <c r="X46" s="48"/>
      <c r="Y46" s="63"/>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48"/>
      <c r="HC46" s="48"/>
      <c r="HD46" s="48"/>
      <c r="HE46" s="48"/>
      <c r="HF46" s="48"/>
      <c r="HG46" s="48"/>
      <c r="HH46" s="48"/>
      <c r="HI46" s="48"/>
      <c r="HJ46" s="48"/>
      <c r="HK46" s="48"/>
      <c r="HL46" s="48"/>
      <c r="HM46" s="48"/>
      <c r="HN46" s="48"/>
      <c r="HO46" s="48"/>
      <c r="HP46" s="48"/>
    </row>
    <row r="47" spans="1:224" ht="12.75">
      <c r="A47" s="225" t="s">
        <v>213</v>
      </c>
      <c r="B47" s="190"/>
      <c r="C47" s="190"/>
      <c r="D47" s="220">
        <f>IF($D$17&lt;0,0,$D$17)</f>
        <v>0</v>
      </c>
      <c r="E47" s="221" t="s">
        <v>32</v>
      </c>
      <c r="F47" s="222" t="s">
        <v>6</v>
      </c>
      <c r="G47" s="56"/>
      <c r="H47" s="56"/>
      <c r="I47" s="56"/>
      <c r="J47" s="56">
        <f>'0723 Riders'!B93</f>
        <v>0</v>
      </c>
      <c r="K47" s="223" t="s">
        <v>33</v>
      </c>
      <c r="L47" s="58"/>
      <c r="M47" s="58"/>
      <c r="N47" s="58"/>
      <c r="O47" s="58">
        <f>SUM(L47:N47)</f>
        <v>0</v>
      </c>
      <c r="P47" s="148">
        <f>'0723 Riders'!D93</f>
        <v>44531</v>
      </c>
      <c r="Q47" s="59"/>
      <c r="R47" s="59"/>
      <c r="S47" s="59"/>
      <c r="T47" s="172">
        <f>O47</f>
        <v>0</v>
      </c>
      <c r="U47" s="60"/>
      <c r="V47" s="61"/>
      <c r="W47" s="62"/>
      <c r="X47" s="48"/>
      <c r="Y47" s="63"/>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48"/>
      <c r="HC47" s="48"/>
      <c r="HD47" s="48"/>
      <c r="HE47" s="48"/>
      <c r="HF47" s="48"/>
      <c r="HG47" s="48"/>
      <c r="HH47" s="48"/>
      <c r="HI47" s="48"/>
      <c r="HJ47" s="48"/>
      <c r="HK47" s="48"/>
      <c r="HL47" s="48"/>
      <c r="HM47" s="48"/>
      <c r="HN47" s="48"/>
      <c r="HO47" s="48"/>
      <c r="HP47" s="48"/>
    </row>
    <row r="48" spans="1:224" ht="12.75">
      <c r="A48" s="218" t="s">
        <v>100</v>
      </c>
      <c r="B48" s="190"/>
      <c r="C48" s="190"/>
      <c r="D48" s="228">
        <f>$N$27</f>
        <v>10</v>
      </c>
      <c r="E48" s="221" t="s">
        <v>86</v>
      </c>
      <c r="F48" s="222" t="s">
        <v>6</v>
      </c>
      <c r="G48" s="229"/>
      <c r="H48" s="65"/>
      <c r="I48" s="69">
        <f>'0823 Riders '!B104</f>
        <v>0.0873511</v>
      </c>
      <c r="J48" s="144">
        <f>SUM(G48:I48)</f>
        <v>0.0873511</v>
      </c>
      <c r="K48" s="223"/>
      <c r="L48" s="58"/>
      <c r="M48" s="58"/>
      <c r="N48" s="58">
        <f>ROUND(D48*I48,2)</f>
        <v>0.87</v>
      </c>
      <c r="O48" s="58">
        <f t="shared" si="1"/>
        <v>0.87</v>
      </c>
      <c r="P48" s="148">
        <f>'0723 Riders'!D104</f>
        <v>44986</v>
      </c>
      <c r="Q48" s="59"/>
      <c r="R48" s="173">
        <f>$T$27</f>
        <v>0</v>
      </c>
      <c r="S48" s="174">
        <f>I48</f>
        <v>0.0873511</v>
      </c>
      <c r="T48" s="172">
        <f>ROUND(R48*S48,2)</f>
        <v>0</v>
      </c>
      <c r="U48" s="60"/>
      <c r="V48" s="61"/>
      <c r="W48" s="62"/>
      <c r="X48" s="48"/>
      <c r="Y48" s="63"/>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48"/>
      <c r="HC48" s="48"/>
      <c r="HD48" s="48"/>
      <c r="HE48" s="48"/>
      <c r="HF48" s="48"/>
      <c r="HG48" s="48"/>
      <c r="HH48" s="48"/>
      <c r="HI48" s="48"/>
      <c r="HJ48" s="48"/>
      <c r="HK48" s="48"/>
      <c r="HL48" s="48"/>
      <c r="HM48" s="48"/>
      <c r="HN48" s="48"/>
      <c r="HO48" s="48"/>
      <c r="HP48" s="48"/>
    </row>
    <row r="49" spans="1:224" ht="12.75">
      <c r="A49" s="225" t="s">
        <v>152</v>
      </c>
      <c r="B49" s="190"/>
      <c r="C49" s="190"/>
      <c r="D49" s="228"/>
      <c r="E49" s="227" t="s">
        <v>81</v>
      </c>
      <c r="F49" s="230"/>
      <c r="G49" s="229"/>
      <c r="H49" s="65"/>
      <c r="I49" s="125">
        <f>'0723 Riders'!B107</f>
        <v>0</v>
      </c>
      <c r="J49" s="125">
        <f>SUM(G49:I49)</f>
        <v>0</v>
      </c>
      <c r="K49" s="223"/>
      <c r="L49" s="58"/>
      <c r="M49" s="58"/>
      <c r="N49" s="58">
        <f>I49</f>
        <v>0</v>
      </c>
      <c r="O49" s="58">
        <f>SUM(L49:N49)</f>
        <v>0</v>
      </c>
      <c r="P49" s="148">
        <f>'0723 Riders'!$D$40</f>
        <v>45078</v>
      </c>
      <c r="Q49" s="59"/>
      <c r="R49" s="59"/>
      <c r="S49" s="59"/>
      <c r="T49" s="172">
        <f>O49</f>
        <v>0</v>
      </c>
      <c r="U49" s="60"/>
      <c r="V49" s="61"/>
      <c r="W49" s="62"/>
      <c r="X49" s="48"/>
      <c r="Y49" s="63"/>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48"/>
      <c r="HC49" s="48"/>
      <c r="HD49" s="48"/>
      <c r="HE49" s="48"/>
      <c r="HF49" s="48"/>
      <c r="HG49" s="48"/>
      <c r="HH49" s="48"/>
      <c r="HI49" s="48"/>
      <c r="HJ49" s="48"/>
      <c r="HK49" s="48"/>
      <c r="HL49" s="48"/>
      <c r="HM49" s="48"/>
      <c r="HN49" s="48"/>
      <c r="HO49" s="48"/>
      <c r="HP49" s="48"/>
    </row>
    <row r="50" spans="1:224" ht="12.75">
      <c r="A50" s="225" t="s">
        <v>138</v>
      </c>
      <c r="B50" s="190"/>
      <c r="C50" s="190"/>
      <c r="D50" s="228"/>
      <c r="E50" s="227" t="s">
        <v>81</v>
      </c>
      <c r="F50" s="230"/>
      <c r="G50" s="229"/>
      <c r="H50" s="65"/>
      <c r="I50" s="179">
        <f>'0723 Riders'!B120</f>
        <v>0</v>
      </c>
      <c r="J50" s="125">
        <f>SUM(G50:I50)</f>
        <v>0</v>
      </c>
      <c r="K50" s="223"/>
      <c r="L50" s="58"/>
      <c r="M50" s="58"/>
      <c r="N50" s="177">
        <f>I50</f>
        <v>0</v>
      </c>
      <c r="O50" s="58">
        <f>SUM(L50:N50)</f>
        <v>0</v>
      </c>
      <c r="P50" s="148">
        <f>'0723 Riders'!D120</f>
        <v>44894</v>
      </c>
      <c r="Q50" s="59"/>
      <c r="R50" s="59"/>
      <c r="S50" s="59"/>
      <c r="T50" s="172"/>
      <c r="U50" s="60"/>
      <c r="V50" s="61"/>
      <c r="W50" s="62"/>
      <c r="X50" s="48"/>
      <c r="Y50" s="63"/>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48"/>
      <c r="HC50" s="48"/>
      <c r="HD50" s="48"/>
      <c r="HE50" s="48"/>
      <c r="HF50" s="48"/>
      <c r="HG50" s="48"/>
      <c r="HH50" s="48"/>
      <c r="HI50" s="48"/>
      <c r="HJ50" s="48"/>
      <c r="HK50" s="48"/>
      <c r="HL50" s="48"/>
      <c r="HM50" s="48"/>
      <c r="HN50" s="48"/>
      <c r="HO50" s="48"/>
      <c r="HP50" s="48"/>
    </row>
    <row r="51" spans="1:224" ht="12.75">
      <c r="A51" s="218" t="s">
        <v>101</v>
      </c>
      <c r="B51" s="190"/>
      <c r="C51" s="190"/>
      <c r="D51" s="220">
        <f>$D$17</f>
        <v>0</v>
      </c>
      <c r="E51" s="221" t="s">
        <v>32</v>
      </c>
      <c r="F51" s="222" t="s">
        <v>6</v>
      </c>
      <c r="G51" s="56">
        <f>'0723 Riders'!B111</f>
        <v>0.0038973</v>
      </c>
      <c r="H51" s="56"/>
      <c r="I51" s="56"/>
      <c r="J51" s="143">
        <f>SUM(G51:H51)</f>
        <v>0.0038973</v>
      </c>
      <c r="K51" s="223" t="s">
        <v>33</v>
      </c>
      <c r="L51" s="58">
        <f>ROUND(D51*G51,2)</f>
        <v>0</v>
      </c>
      <c r="M51" s="58"/>
      <c r="N51" s="58"/>
      <c r="O51" s="58">
        <f t="shared" si="1"/>
        <v>0</v>
      </c>
      <c r="P51" s="148">
        <f>'0723 Riders'!D111</f>
        <v>44531</v>
      </c>
      <c r="Q51" s="59"/>
      <c r="R51" s="59"/>
      <c r="S51" s="59"/>
      <c r="T51" s="172">
        <f>O51</f>
        <v>0</v>
      </c>
      <c r="U51" s="60"/>
      <c r="V51" s="61"/>
      <c r="W51" s="62"/>
      <c r="X51" s="48"/>
      <c r="Y51" s="63"/>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48"/>
      <c r="HC51" s="48"/>
      <c r="HD51" s="48"/>
      <c r="HE51" s="48"/>
      <c r="HF51" s="48"/>
      <c r="HG51" s="48"/>
      <c r="HH51" s="48"/>
      <c r="HI51" s="48"/>
      <c r="HJ51" s="48"/>
      <c r="HK51" s="48"/>
      <c r="HL51" s="48"/>
      <c r="HM51" s="48"/>
      <c r="HN51" s="48"/>
      <c r="HO51" s="48"/>
      <c r="HP51" s="48"/>
    </row>
    <row r="52" spans="1:224" ht="12.75">
      <c r="A52" s="231" t="s">
        <v>151</v>
      </c>
      <c r="B52" s="190"/>
      <c r="C52" s="190"/>
      <c r="D52" s="220">
        <f>D17</f>
        <v>0</v>
      </c>
      <c r="E52" s="221" t="s">
        <v>32</v>
      </c>
      <c r="F52" s="222" t="s">
        <v>6</v>
      </c>
      <c r="G52" s="98"/>
      <c r="H52" s="98"/>
      <c r="I52" s="98">
        <f>'0723 Riders'!B116</f>
        <v>-0.00023</v>
      </c>
      <c r="J52" s="143">
        <f>SUM(G52:I52)</f>
        <v>-0.00023</v>
      </c>
      <c r="K52" s="223" t="s">
        <v>33</v>
      </c>
      <c r="L52" s="58"/>
      <c r="M52" s="58"/>
      <c r="N52" s="58">
        <f>J52*D52</f>
        <v>0</v>
      </c>
      <c r="O52" s="58">
        <f t="shared" si="1"/>
        <v>0</v>
      </c>
      <c r="P52" s="148">
        <f>'0723 Riders'!D116</f>
        <v>44531</v>
      </c>
      <c r="Q52" s="59"/>
      <c r="R52" s="59"/>
      <c r="S52" s="59"/>
      <c r="T52" s="172"/>
      <c r="U52" s="60"/>
      <c r="V52" s="61"/>
      <c r="W52" s="62"/>
      <c r="X52" s="48"/>
      <c r="Y52" s="63"/>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48"/>
      <c r="HC52" s="48"/>
      <c r="HD52" s="48"/>
      <c r="HE52" s="48"/>
      <c r="HF52" s="48"/>
      <c r="HG52" s="48"/>
      <c r="HH52" s="48"/>
      <c r="HI52" s="48"/>
      <c r="HJ52" s="48"/>
      <c r="HK52" s="48"/>
      <c r="HL52" s="48"/>
      <c r="HM52" s="48"/>
      <c r="HN52" s="48"/>
      <c r="HO52" s="48"/>
      <c r="HP52" s="48"/>
    </row>
    <row r="53" spans="1:224" ht="12.75">
      <c r="A53" s="231" t="s">
        <v>155</v>
      </c>
      <c r="B53" s="190"/>
      <c r="C53" s="190"/>
      <c r="D53" s="220"/>
      <c r="E53" s="221" t="s">
        <v>81</v>
      </c>
      <c r="F53" s="222" t="s">
        <v>6</v>
      </c>
      <c r="G53" s="98"/>
      <c r="H53" s="98"/>
      <c r="I53" s="98">
        <f>'0723 Riders'!B124</f>
        <v>0.1</v>
      </c>
      <c r="J53" s="143">
        <f>SUM(G53:I53)</f>
        <v>0.1</v>
      </c>
      <c r="K53" s="223"/>
      <c r="L53" s="58"/>
      <c r="M53" s="58"/>
      <c r="N53" s="58">
        <f>J53</f>
        <v>0.1</v>
      </c>
      <c r="O53" s="58">
        <f t="shared" si="1"/>
        <v>0.1</v>
      </c>
      <c r="P53" s="148">
        <f>'0723 Riders'!E124</f>
        <v>44927</v>
      </c>
      <c r="Q53" s="59"/>
      <c r="R53" s="59"/>
      <c r="S53" s="59"/>
      <c r="T53" s="172"/>
      <c r="U53" s="60"/>
      <c r="V53" s="61"/>
      <c r="W53" s="62"/>
      <c r="X53" s="48"/>
      <c r="Y53" s="63"/>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48"/>
      <c r="HC53" s="48"/>
      <c r="HD53" s="48"/>
      <c r="HE53" s="48"/>
      <c r="HF53" s="48"/>
      <c r="HG53" s="48"/>
      <c r="HH53" s="48"/>
      <c r="HI53" s="48"/>
      <c r="HJ53" s="48"/>
      <c r="HK53" s="48"/>
      <c r="HL53" s="48"/>
      <c r="HM53" s="48"/>
      <c r="HN53" s="48"/>
      <c r="HO53" s="48"/>
      <c r="HP53" s="48"/>
    </row>
    <row r="54" spans="1:224" ht="12.75">
      <c r="A54" s="231" t="s">
        <v>208</v>
      </c>
      <c r="B54" s="190"/>
      <c r="C54" s="190"/>
      <c r="D54" s="220">
        <f>D18</f>
        <v>0</v>
      </c>
      <c r="E54" s="221" t="s">
        <v>32</v>
      </c>
      <c r="F54" s="232" t="s">
        <v>6</v>
      </c>
      <c r="G54" s="211"/>
      <c r="H54" s="211"/>
      <c r="I54" s="211">
        <f>'0723 Riders'!B129</f>
        <v>0</v>
      </c>
      <c r="J54" s="143">
        <f>SUM(G54:I54)</f>
        <v>0</v>
      </c>
      <c r="K54" s="223" t="s">
        <v>33</v>
      </c>
      <c r="L54" s="210"/>
      <c r="M54" s="210"/>
      <c r="N54" s="210">
        <f>D54*J54</f>
        <v>0</v>
      </c>
      <c r="O54" s="210">
        <f>SUM(L54:N54)</f>
        <v>0</v>
      </c>
      <c r="P54" s="148">
        <f>'0723 Riders'!D129</f>
        <v>44531</v>
      </c>
      <c r="Q54" s="59"/>
      <c r="R54" s="59"/>
      <c r="S54" s="59"/>
      <c r="T54" s="172"/>
      <c r="U54" s="60"/>
      <c r="V54" s="61"/>
      <c r="W54" s="62"/>
      <c r="X54" s="48"/>
      <c r="Y54" s="63"/>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48"/>
      <c r="HC54" s="48"/>
      <c r="HD54" s="48"/>
      <c r="HE54" s="48"/>
      <c r="HF54" s="48"/>
      <c r="HG54" s="48"/>
      <c r="HH54" s="48"/>
      <c r="HI54" s="48"/>
      <c r="HJ54" s="48"/>
      <c r="HK54" s="48"/>
      <c r="HL54" s="48"/>
      <c r="HM54" s="48"/>
      <c r="HN54" s="48"/>
      <c r="HO54" s="48"/>
      <c r="HP54" s="48"/>
    </row>
    <row r="55" spans="1:224" ht="12.75">
      <c r="A55" s="231" t="s">
        <v>209</v>
      </c>
      <c r="B55" s="190"/>
      <c r="C55" s="190"/>
      <c r="D55" s="220"/>
      <c r="E55" s="221" t="s">
        <v>81</v>
      </c>
      <c r="F55" s="222" t="s">
        <v>6</v>
      </c>
      <c r="G55" s="212"/>
      <c r="H55" s="212"/>
      <c r="I55" s="212">
        <f>'0723 Riders'!B136</f>
        <v>0</v>
      </c>
      <c r="J55" s="212">
        <f>SUM(G55:I55)</f>
        <v>0</v>
      </c>
      <c r="K55" s="223"/>
      <c r="L55" s="213"/>
      <c r="M55" s="213"/>
      <c r="N55" s="213">
        <f>J55</f>
        <v>0</v>
      </c>
      <c r="O55" s="213">
        <f>SUM(L55:N55)</f>
        <v>0</v>
      </c>
      <c r="P55" s="214">
        <f>'0723 Riders'!D136</f>
        <v>44531</v>
      </c>
      <c r="Q55" s="59"/>
      <c r="R55" s="59"/>
      <c r="S55" s="59"/>
      <c r="T55" s="172"/>
      <c r="U55" s="60"/>
      <c r="V55" s="61"/>
      <c r="W55" s="62"/>
      <c r="X55" s="48"/>
      <c r="Y55" s="63"/>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48"/>
      <c r="HC55" s="48"/>
      <c r="HD55" s="48"/>
      <c r="HE55" s="48"/>
      <c r="HF55" s="48"/>
      <c r="HG55" s="48"/>
      <c r="HH55" s="48"/>
      <c r="HI55" s="48"/>
      <c r="HJ55" s="48"/>
      <c r="HK55" s="48"/>
      <c r="HL55" s="48"/>
      <c r="HM55" s="48"/>
      <c r="HN55" s="48"/>
      <c r="HO55" s="48"/>
      <c r="HP55" s="48"/>
    </row>
    <row r="56" spans="1:224" ht="12.75">
      <c r="A56" s="146" t="s">
        <v>210</v>
      </c>
      <c r="B56" s="48"/>
      <c r="C56" s="48"/>
      <c r="D56" s="53"/>
      <c r="E56" s="54"/>
      <c r="F56" s="55"/>
      <c r="G56" s="212"/>
      <c r="H56" s="212"/>
      <c r="I56" s="212"/>
      <c r="J56" s="212"/>
      <c r="K56" s="57"/>
      <c r="L56" s="213"/>
      <c r="M56" s="213"/>
      <c r="N56" s="213"/>
      <c r="O56" s="213"/>
      <c r="P56" s="214"/>
      <c r="Q56" s="59"/>
      <c r="R56" s="59"/>
      <c r="S56" s="59"/>
      <c r="T56" s="172"/>
      <c r="U56" s="60"/>
      <c r="V56" s="61"/>
      <c r="W56" s="62"/>
      <c r="X56" s="48"/>
      <c r="Y56" s="63"/>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48"/>
      <c r="HC56" s="48"/>
      <c r="HD56" s="48"/>
      <c r="HE56" s="48"/>
      <c r="HF56" s="48"/>
      <c r="HG56" s="48"/>
      <c r="HH56" s="48"/>
      <c r="HI56" s="48"/>
      <c r="HJ56" s="48"/>
      <c r="HK56" s="48"/>
      <c r="HL56" s="48"/>
      <c r="HM56" s="48"/>
      <c r="HN56" s="48"/>
      <c r="HO56" s="48"/>
      <c r="HP56" s="48"/>
    </row>
    <row r="57" spans="1:224" ht="12.75">
      <c r="A57" s="111" t="s">
        <v>52</v>
      </c>
      <c r="B57" s="81"/>
      <c r="C57" s="81"/>
      <c r="D57" s="112"/>
      <c r="E57" s="113"/>
      <c r="F57" s="114"/>
      <c r="G57" s="114"/>
      <c r="H57" s="114"/>
      <c r="I57" s="114"/>
      <c r="J57" s="114"/>
      <c r="K57" s="115"/>
      <c r="L57" s="102">
        <f>SUM(L31:L56)</f>
        <v>0</v>
      </c>
      <c r="M57" s="102">
        <f>SUM(M31:M56)</f>
        <v>0</v>
      </c>
      <c r="N57" s="102">
        <f>SUM(N31:N56)</f>
        <v>3.81</v>
      </c>
      <c r="O57" s="102">
        <f>SUM(O31:O56)</f>
        <v>3.81</v>
      </c>
      <c r="P57" s="116"/>
      <c r="Q57" s="59"/>
      <c r="R57" s="59"/>
      <c r="S57" s="59"/>
      <c r="T57" s="172">
        <f>SUM(T31:T51)</f>
        <v>2.06</v>
      </c>
      <c r="U57" s="99"/>
      <c r="V57" s="99"/>
      <c r="W57" s="120"/>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48"/>
      <c r="HC57" s="48"/>
      <c r="HD57" s="48"/>
      <c r="HE57" s="48"/>
      <c r="HF57" s="48"/>
      <c r="HG57" s="48"/>
      <c r="HH57" s="48"/>
      <c r="HI57" s="48"/>
      <c r="HJ57" s="48"/>
      <c r="HK57" s="48"/>
      <c r="HL57" s="48"/>
      <c r="HM57" s="48"/>
      <c r="HN57" s="48"/>
      <c r="HO57" s="48"/>
      <c r="HP57" s="48"/>
    </row>
    <row r="58" spans="1:224" ht="12.75">
      <c r="A58" s="48"/>
      <c r="B58" s="48"/>
      <c r="C58" s="48"/>
      <c r="D58" s="53"/>
      <c r="E58" s="66"/>
      <c r="F58" s="59"/>
      <c r="G58" s="59"/>
      <c r="H58" s="59"/>
      <c r="I58" s="59"/>
      <c r="J58" s="60"/>
      <c r="K58" s="57"/>
      <c r="L58" s="59"/>
      <c r="M58" s="59"/>
      <c r="N58" s="59"/>
      <c r="O58" s="59"/>
      <c r="P58" s="97"/>
      <c r="Q58" s="59"/>
      <c r="R58" s="59"/>
      <c r="S58" s="59"/>
      <c r="T58" s="59"/>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48"/>
      <c r="HC58" s="48"/>
      <c r="HD58" s="48"/>
      <c r="HE58" s="48"/>
      <c r="HF58" s="48"/>
      <c r="HG58" s="48"/>
      <c r="HH58" s="48"/>
      <c r="HI58" s="48"/>
      <c r="HJ58" s="48"/>
      <c r="HK58" s="48"/>
      <c r="HL58" s="48"/>
      <c r="HM58" s="48"/>
      <c r="HN58" s="48"/>
      <c r="HO58" s="48"/>
      <c r="HP58" s="48"/>
    </row>
    <row r="59" spans="1:224" ht="12.75">
      <c r="A59" s="117" t="s">
        <v>63</v>
      </c>
      <c r="B59" s="103"/>
      <c r="C59" s="103"/>
      <c r="D59" s="103"/>
      <c r="E59" s="103"/>
      <c r="F59" s="103"/>
      <c r="G59" s="103"/>
      <c r="H59" s="103"/>
      <c r="I59" s="103"/>
      <c r="J59" s="103"/>
      <c r="K59" s="103"/>
      <c r="L59" s="118">
        <f>L27+L57</f>
        <v>0</v>
      </c>
      <c r="M59" s="118">
        <f>M27+M57</f>
        <v>0</v>
      </c>
      <c r="N59" s="118">
        <f>N27+N57</f>
        <v>13.81</v>
      </c>
      <c r="O59" s="119">
        <f>O27+O57</f>
        <v>13.81</v>
      </c>
      <c r="P59" s="119"/>
      <c r="Q59" s="59"/>
      <c r="R59" s="59"/>
      <c r="S59" s="59"/>
      <c r="T59" s="119">
        <f>T27+T57</f>
        <v>2.06</v>
      </c>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8"/>
      <c r="ET59" s="48"/>
      <c r="EU59" s="48"/>
      <c r="EV59" s="48"/>
      <c r="EW59" s="48"/>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48"/>
      <c r="HC59" s="48"/>
      <c r="HD59" s="48"/>
      <c r="HE59" s="48"/>
      <c r="HF59" s="48"/>
      <c r="HG59" s="48"/>
      <c r="HH59" s="48"/>
      <c r="HI59" s="48"/>
      <c r="HJ59" s="48"/>
      <c r="HK59" s="48"/>
      <c r="HL59" s="48"/>
      <c r="HM59" s="48"/>
      <c r="HN59" s="48"/>
      <c r="HO59" s="48"/>
      <c r="HP59" s="48"/>
    </row>
    <row r="60" spans="1:224" ht="12.75">
      <c r="A60" s="48"/>
      <c r="B60" s="48"/>
      <c r="C60" s="48"/>
      <c r="D60" s="48"/>
      <c r="E60" s="48"/>
      <c r="F60" s="48"/>
      <c r="G60" s="48"/>
      <c r="H60" s="48"/>
      <c r="I60" s="48"/>
      <c r="J60" s="48"/>
      <c r="K60" s="48"/>
      <c r="L60" s="48"/>
      <c r="M60" s="48"/>
      <c r="N60" s="84"/>
      <c r="O60" s="84"/>
      <c r="P60" s="84"/>
      <c r="Q60" s="99"/>
      <c r="R60" s="99"/>
      <c r="S60" s="99"/>
      <c r="T60" s="99"/>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48"/>
      <c r="EK60" s="48"/>
      <c r="EL60" s="48"/>
      <c r="EM60" s="48"/>
      <c r="EN60" s="48"/>
      <c r="EO60" s="48"/>
      <c r="EP60" s="48"/>
      <c r="EQ60" s="48"/>
      <c r="ER60" s="48"/>
      <c r="ES60" s="48"/>
      <c r="ET60" s="48"/>
      <c r="EU60" s="48"/>
      <c r="EV60" s="48"/>
      <c r="EW60" s="48"/>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48"/>
      <c r="HC60" s="48"/>
      <c r="HD60" s="48"/>
      <c r="HE60" s="48"/>
      <c r="HF60" s="48"/>
      <c r="HG60" s="48"/>
      <c r="HH60" s="48"/>
      <c r="HI60" s="48"/>
      <c r="HJ60" s="48"/>
      <c r="HK60" s="48"/>
      <c r="HL60" s="48"/>
      <c r="HM60" s="48"/>
      <c r="HN60" s="48"/>
      <c r="HO60" s="48"/>
      <c r="HP60" s="48"/>
    </row>
    <row r="61" spans="1:224" ht="12.75">
      <c r="A61" s="48"/>
      <c r="B61" s="48"/>
      <c r="C61" s="48"/>
      <c r="D61" s="48"/>
      <c r="E61" s="48"/>
      <c r="F61" s="48"/>
      <c r="G61" s="48"/>
      <c r="H61" s="48"/>
      <c r="I61" s="48"/>
      <c r="J61" s="48"/>
      <c r="K61" s="48"/>
      <c r="L61" s="48"/>
      <c r="M61" s="48"/>
      <c r="N61" s="84"/>
      <c r="O61" s="84"/>
      <c r="P61" s="84"/>
      <c r="Q61" s="99"/>
      <c r="R61" s="99"/>
      <c r="S61" s="99"/>
      <c r="T61" s="99"/>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48"/>
      <c r="EK61" s="48"/>
      <c r="EL61" s="48"/>
      <c r="EM61" s="48"/>
      <c r="EN61" s="48"/>
      <c r="EO61" s="48"/>
      <c r="EP61" s="48"/>
      <c r="EQ61" s="48"/>
      <c r="ER61" s="48"/>
      <c r="ES61" s="48"/>
      <c r="ET61" s="48"/>
      <c r="EU61" s="48"/>
      <c r="EV61" s="48"/>
      <c r="EW61" s="48"/>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48"/>
      <c r="HC61" s="48"/>
      <c r="HD61" s="48"/>
      <c r="HE61" s="48"/>
      <c r="HF61" s="48"/>
      <c r="HG61" s="48"/>
      <c r="HH61" s="48"/>
      <c r="HI61" s="48"/>
      <c r="HJ61" s="48"/>
      <c r="HK61" s="48"/>
      <c r="HL61" s="48"/>
      <c r="HM61" s="48"/>
      <c r="HN61" s="48"/>
      <c r="HO61" s="48"/>
      <c r="HP61" s="48"/>
    </row>
    <row r="62" spans="1:224" ht="12.75">
      <c r="A62" s="99" t="s">
        <v>62</v>
      </c>
      <c r="B62" s="48"/>
      <c r="C62" s="48"/>
      <c r="D62" s="48"/>
      <c r="E62" s="48"/>
      <c r="F62" s="48"/>
      <c r="G62" s="48"/>
      <c r="H62" s="48"/>
      <c r="I62" s="48"/>
      <c r="J62" s="48"/>
      <c r="K62" s="48"/>
      <c r="L62" s="48"/>
      <c r="M62" s="48"/>
      <c r="N62" s="48"/>
      <c r="O62" s="62">
        <f>IF(D17&lt;0,MIN(O25,O59),O25)</f>
        <v>10</v>
      </c>
      <c r="P62" s="84"/>
      <c r="Q62" s="99"/>
      <c r="R62" s="99"/>
      <c r="S62" s="99"/>
      <c r="T62" s="99"/>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48"/>
      <c r="EK62" s="48"/>
      <c r="EL62" s="48"/>
      <c r="EM62" s="48"/>
      <c r="EN62" s="48"/>
      <c r="EO62" s="48"/>
      <c r="EP62" s="48"/>
      <c r="EQ62" s="48"/>
      <c r="ER62" s="48"/>
      <c r="ES62" s="48"/>
      <c r="ET62" s="48"/>
      <c r="EU62" s="48"/>
      <c r="EV62" s="48"/>
      <c r="EW62" s="48"/>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48"/>
      <c r="HC62" s="48"/>
      <c r="HD62" s="48"/>
      <c r="HE62" s="48"/>
      <c r="HF62" s="48"/>
      <c r="HG62" s="48"/>
      <c r="HH62" s="48"/>
      <c r="HI62" s="48"/>
      <c r="HJ62" s="48"/>
      <c r="HK62" s="48"/>
      <c r="HL62" s="48"/>
      <c r="HM62" s="48"/>
      <c r="HN62" s="48"/>
      <c r="HO62" s="48"/>
      <c r="HP62" s="48"/>
    </row>
    <row r="63" spans="1:224" ht="12.75">
      <c r="A63" s="99" t="s">
        <v>13</v>
      </c>
      <c r="B63" s="99"/>
      <c r="C63" s="99"/>
      <c r="D63" s="99"/>
      <c r="E63" s="99"/>
      <c r="F63" s="99"/>
      <c r="G63" s="99"/>
      <c r="H63" s="99"/>
      <c r="I63" s="48"/>
      <c r="J63" s="48"/>
      <c r="K63" s="48"/>
      <c r="L63" s="48"/>
      <c r="M63" s="48"/>
      <c r="N63" s="84"/>
      <c r="O63" s="84"/>
      <c r="P63" s="84"/>
      <c r="Q63" s="48"/>
      <c r="R63" s="48"/>
      <c r="S63" s="48"/>
      <c r="T63" s="48"/>
      <c r="U63" s="60"/>
      <c r="V63" s="61"/>
      <c r="W63" s="62"/>
      <c r="X63" s="48"/>
      <c r="Y63" s="63"/>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48"/>
      <c r="EK63" s="48"/>
      <c r="EL63" s="48"/>
      <c r="EM63" s="48"/>
      <c r="EN63" s="48"/>
      <c r="EO63" s="48"/>
      <c r="EP63" s="48"/>
      <c r="EQ63" s="48"/>
      <c r="ER63" s="48"/>
      <c r="ES63" s="48"/>
      <c r="ET63" s="48"/>
      <c r="EU63" s="48"/>
      <c r="EV63" s="48"/>
      <c r="EW63" s="48"/>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48"/>
      <c r="HC63" s="48"/>
      <c r="HD63" s="48"/>
      <c r="HE63" s="48"/>
      <c r="HF63" s="48"/>
      <c r="HG63" s="48"/>
      <c r="HH63" s="48"/>
      <c r="HI63" s="48"/>
      <c r="HJ63" s="48"/>
      <c r="HK63" s="48"/>
      <c r="HL63" s="48"/>
      <c r="HM63" s="48"/>
      <c r="HN63" s="48"/>
      <c r="HO63" s="48"/>
      <c r="HP63" s="48"/>
    </row>
    <row r="64" spans="1:224" ht="12.75">
      <c r="A64" s="81" t="s">
        <v>83</v>
      </c>
      <c r="B64" s="84"/>
      <c r="C64" s="84"/>
      <c r="D64" s="84"/>
      <c r="E64" s="84"/>
      <c r="F64" s="84"/>
      <c r="G64" s="84"/>
      <c r="H64" s="84"/>
      <c r="I64" s="84"/>
      <c r="J64" s="84"/>
      <c r="K64" s="84"/>
      <c r="L64" s="84"/>
      <c r="M64" s="84"/>
      <c r="N64" s="84"/>
      <c r="O64" s="121">
        <f>IF($D$17&lt;0,O59,IF(O59&gt;O62,O59,O62))</f>
        <v>13.81</v>
      </c>
      <c r="P64" s="93"/>
      <c r="Q64" s="48"/>
      <c r="R64" s="48"/>
      <c r="S64" s="48"/>
      <c r="T64" s="121">
        <f>IF($D$17&lt;0,T59,IF(T59&gt;T62,T59,T62))</f>
        <v>2.06</v>
      </c>
      <c r="U64" s="60"/>
      <c r="V64" s="61"/>
      <c r="W64" s="62"/>
      <c r="X64" s="48"/>
      <c r="Y64" s="63"/>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48"/>
      <c r="EK64" s="48"/>
      <c r="EL64" s="48"/>
      <c r="EM64" s="48"/>
      <c r="EN64" s="48"/>
      <c r="EO64" s="48"/>
      <c r="EP64" s="48"/>
      <c r="EQ64" s="48"/>
      <c r="ER64" s="48"/>
      <c r="ES64" s="48"/>
      <c r="ET64" s="48"/>
      <c r="EU64" s="48"/>
      <c r="EV64" s="48"/>
      <c r="EW64" s="48"/>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48"/>
      <c r="HC64" s="48"/>
      <c r="HD64" s="48"/>
      <c r="HE64" s="48"/>
      <c r="HF64" s="48"/>
      <c r="HG64" s="48"/>
      <c r="HH64" s="48"/>
      <c r="HI64" s="48"/>
      <c r="HJ64" s="48"/>
      <c r="HK64" s="48"/>
      <c r="HL64" s="48"/>
      <c r="HM64" s="48"/>
      <c r="HN64" s="48"/>
      <c r="HO64" s="48"/>
      <c r="HP64" s="48"/>
    </row>
    <row r="65" spans="1:224" ht="12.75">
      <c r="A65" s="81"/>
      <c r="B65" s="84"/>
      <c r="C65" s="84"/>
      <c r="D65" s="84"/>
      <c r="E65" s="84"/>
      <c r="F65" s="84"/>
      <c r="G65" s="84"/>
      <c r="H65" s="84"/>
      <c r="I65" s="84"/>
      <c r="J65" s="84"/>
      <c r="K65" s="84"/>
      <c r="L65" s="84"/>
      <c r="M65" s="84"/>
      <c r="N65" s="84"/>
      <c r="O65" s="73"/>
      <c r="P65" s="93"/>
      <c r="Q65" s="48"/>
      <c r="R65" s="48"/>
      <c r="S65" s="48"/>
      <c r="T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48"/>
      <c r="EK65" s="48"/>
      <c r="EL65" s="48"/>
      <c r="EM65" s="48"/>
      <c r="EN65" s="48"/>
      <c r="EO65" s="48"/>
      <c r="EP65" s="48"/>
      <c r="EQ65" s="48"/>
      <c r="ER65" s="48"/>
      <c r="ES65" s="48"/>
      <c r="ET65" s="48"/>
      <c r="EU65" s="48"/>
      <c r="EV65" s="48"/>
      <c r="EW65" s="48"/>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48"/>
      <c r="HC65" s="48"/>
      <c r="HD65" s="48"/>
      <c r="HE65" s="48"/>
      <c r="HF65" s="48"/>
      <c r="HG65" s="48"/>
      <c r="HH65" s="48"/>
      <c r="HI65" s="48"/>
      <c r="HJ65" s="48"/>
      <c r="HK65" s="48"/>
      <c r="HL65" s="48"/>
      <c r="HM65" s="48"/>
      <c r="HN65" s="48"/>
      <c r="HO65" s="48"/>
      <c r="HP65" s="48"/>
    </row>
    <row r="66" spans="1:239" ht="12.75">
      <c r="A66" s="81"/>
      <c r="B66" s="99"/>
      <c r="C66" s="99"/>
      <c r="D66" s="99"/>
      <c r="E66" s="99"/>
      <c r="F66" s="99"/>
      <c r="G66" s="99"/>
      <c r="H66" s="99"/>
      <c r="I66" s="99" t="s">
        <v>85</v>
      </c>
      <c r="J66" s="99"/>
      <c r="K66" s="99"/>
      <c r="L66" s="122"/>
      <c r="M66" s="122"/>
      <c r="N66" s="122"/>
      <c r="O66" s="122">
        <f>ROUND(IF($D$17&lt;1,0,O59/($D$17*100)*10000),2)</f>
        <v>0</v>
      </c>
      <c r="P66" s="29" t="s">
        <v>57</v>
      </c>
      <c r="Q66" s="48"/>
      <c r="R66" s="48"/>
      <c r="S66" s="48"/>
      <c r="T66" s="122">
        <f>ROUND(IF($D$17&lt;1,0,T59/($D$17*100)*10000),2)</f>
        <v>0</v>
      </c>
      <c r="U66" s="29" t="s">
        <v>57</v>
      </c>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48"/>
      <c r="EK66" s="48"/>
      <c r="EL66" s="48"/>
      <c r="EM66" s="48"/>
      <c r="EN66" s="48"/>
      <c r="EO66" s="48"/>
      <c r="EP66" s="48"/>
      <c r="EQ66" s="48"/>
      <c r="ER66" s="48"/>
      <c r="ES66" s="48"/>
      <c r="ET66" s="48"/>
      <c r="EU66" s="48"/>
      <c r="EV66" s="48"/>
      <c r="EW66" s="48"/>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48"/>
      <c r="HC66" s="48"/>
      <c r="HD66" s="48"/>
      <c r="HE66" s="48"/>
      <c r="HF66" s="48"/>
      <c r="HG66" s="48"/>
      <c r="HH66" s="48"/>
      <c r="HI66" s="48"/>
      <c r="HJ66" s="48"/>
      <c r="HK66" s="48"/>
      <c r="HL66" s="48"/>
      <c r="HM66" s="48"/>
      <c r="HN66" s="48"/>
      <c r="HO66" s="48"/>
      <c r="HP66" s="48"/>
      <c r="HQ66" s="48"/>
      <c r="HR66" s="48"/>
      <c r="HS66" s="48"/>
      <c r="HT66" s="48"/>
      <c r="HU66" s="48"/>
      <c r="HV66" s="48"/>
      <c r="HW66" s="48"/>
      <c r="HX66" s="48"/>
      <c r="HY66" s="48"/>
      <c r="HZ66" s="48"/>
      <c r="IA66" s="48"/>
      <c r="IB66" s="48"/>
      <c r="IC66" s="48"/>
      <c r="ID66" s="48"/>
      <c r="IE66" s="48"/>
    </row>
    <row r="67" spans="1:225" ht="12.75">
      <c r="A67" s="29"/>
      <c r="B67" s="48"/>
      <c r="C67" s="48"/>
      <c r="D67" s="48"/>
      <c r="E67" s="48"/>
      <c r="F67" s="48"/>
      <c r="G67" s="48"/>
      <c r="H67" s="123"/>
      <c r="I67" s="164" t="s">
        <v>123</v>
      </c>
      <c r="J67" s="48"/>
      <c r="K67" s="48"/>
      <c r="L67" s="48"/>
      <c r="M67" s="48"/>
      <c r="N67" s="48"/>
      <c r="O67" s="165">
        <f>ROUND(IF($D$17&lt;1,0,(L59)/($D$17*100)*10000),2)</f>
        <v>0</v>
      </c>
      <c r="P67" s="24" t="s">
        <v>57</v>
      </c>
      <c r="Q67" s="48"/>
      <c r="R67" s="48"/>
      <c r="S67" s="48"/>
      <c r="T67" s="48"/>
      <c r="AH67" s="48"/>
      <c r="AI67" s="48"/>
      <c r="AJ67" s="48"/>
      <c r="AK67" s="48"/>
      <c r="AL67" s="48"/>
      <c r="AM67" s="48"/>
      <c r="AN67" s="48"/>
      <c r="AO67" s="48"/>
      <c r="AP67" s="48"/>
      <c r="AQ67" s="48"/>
      <c r="AR67" s="48"/>
      <c r="AS67" s="48"/>
      <c r="AT67" s="48"/>
      <c r="AU67" s="48"/>
      <c r="AV67" s="48"/>
      <c r="AW67" s="48"/>
      <c r="HH67" s="48"/>
      <c r="HI67" s="48"/>
      <c r="HJ67" s="48"/>
      <c r="HK67" s="48"/>
      <c r="HL67" s="48"/>
      <c r="HM67" s="48"/>
      <c r="HN67" s="48"/>
      <c r="HO67" s="48"/>
      <c r="HP67" s="48"/>
      <c r="HQ67" s="48"/>
    </row>
    <row r="68" spans="1:224" ht="12.75">
      <c r="A68" s="52"/>
      <c r="B68" s="48"/>
      <c r="C68" s="48"/>
      <c r="D68" s="53"/>
      <c r="E68" s="54"/>
      <c r="F68" s="59"/>
      <c r="G68" s="70"/>
      <c r="H68" s="33"/>
      <c r="I68" s="70"/>
      <c r="J68" s="24"/>
      <c r="K68" s="24"/>
      <c r="L68" s="71"/>
      <c r="M68" s="71"/>
      <c r="N68" s="71"/>
      <c r="O68" s="72"/>
      <c r="Q68" s="50"/>
      <c r="R68" s="50"/>
      <c r="S68" s="50"/>
      <c r="T68" s="50"/>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48"/>
      <c r="EK68" s="48"/>
      <c r="EL68" s="48"/>
      <c r="EM68" s="48"/>
      <c r="EN68" s="48"/>
      <c r="EO68" s="48"/>
      <c r="EP68" s="48"/>
      <c r="EQ68" s="48"/>
      <c r="ER68" s="48"/>
      <c r="ES68" s="48"/>
      <c r="ET68" s="48"/>
      <c r="EU68" s="48"/>
      <c r="EV68" s="48"/>
      <c r="EW68" s="48"/>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48"/>
      <c r="HC68" s="48"/>
      <c r="HD68" s="48"/>
      <c r="HE68" s="48"/>
      <c r="HF68" s="48"/>
      <c r="HG68" s="48"/>
      <c r="HH68" s="48"/>
      <c r="HI68" s="48"/>
      <c r="HJ68" s="48"/>
      <c r="HK68" s="48"/>
      <c r="HL68" s="48"/>
      <c r="HM68" s="48"/>
      <c r="HN68" s="48"/>
      <c r="HO68" s="48"/>
      <c r="HP68" s="48"/>
    </row>
    <row r="69" spans="1:224" ht="12.75">
      <c r="A69" s="52"/>
      <c r="B69" s="48"/>
      <c r="C69" s="48"/>
      <c r="D69" s="53"/>
      <c r="E69" s="66"/>
      <c r="F69" s="59"/>
      <c r="Q69" s="50"/>
      <c r="R69" s="50"/>
      <c r="S69" s="50"/>
      <c r="T69" s="50"/>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48"/>
      <c r="EK69" s="48"/>
      <c r="EL69" s="48"/>
      <c r="EM69" s="48"/>
      <c r="EN69" s="48"/>
      <c r="EO69" s="48"/>
      <c r="EP69" s="48"/>
      <c r="EQ69" s="48"/>
      <c r="ER69" s="48"/>
      <c r="ES69" s="48"/>
      <c r="ET69" s="48"/>
      <c r="EU69" s="48"/>
      <c r="EV69" s="48"/>
      <c r="EW69" s="48"/>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48"/>
      <c r="HC69" s="48"/>
      <c r="HD69" s="48"/>
      <c r="HE69" s="48"/>
      <c r="HF69" s="48"/>
      <c r="HG69" s="48"/>
      <c r="HH69" s="48"/>
      <c r="HI69" s="48"/>
      <c r="HJ69" s="48"/>
      <c r="HK69" s="48"/>
      <c r="HL69" s="48"/>
      <c r="HM69" s="48"/>
      <c r="HN69" s="48"/>
      <c r="HO69" s="48"/>
      <c r="HP69" s="48"/>
    </row>
    <row r="70" spans="1:20" ht="12.75">
      <c r="A70" s="48"/>
      <c r="D70" s="1"/>
      <c r="E70" s="27"/>
      <c r="F70" s="59"/>
      <c r="Q70" s="50"/>
      <c r="R70" s="50"/>
      <c r="S70" s="50"/>
      <c r="T70" s="50"/>
    </row>
    <row r="71" spans="1:20" ht="12.75">
      <c r="A71" s="51"/>
      <c r="D71" s="1"/>
      <c r="E71" s="27"/>
      <c r="F71" s="4"/>
      <c r="Q71" s="28"/>
      <c r="R71" s="28"/>
      <c r="S71" s="28"/>
      <c r="T71" s="28"/>
    </row>
    <row r="72" spans="1:20" ht="12.75">
      <c r="A72" s="51"/>
      <c r="D72" s="1"/>
      <c r="E72" s="27"/>
      <c r="F72" s="4"/>
      <c r="Q72" s="28"/>
      <c r="R72" s="28"/>
      <c r="S72" s="28"/>
      <c r="T72" s="28"/>
    </row>
    <row r="73" spans="1:6" ht="12.75">
      <c r="A73" s="30"/>
      <c r="B73" s="47"/>
      <c r="C73" s="47"/>
      <c r="D73" s="47"/>
      <c r="E73" s="47"/>
      <c r="F73" s="47"/>
    </row>
    <row r="74" spans="2:20" ht="12.75">
      <c r="B74" s="29"/>
      <c r="C74" s="29"/>
      <c r="D74" s="29"/>
      <c r="E74" s="29"/>
      <c r="F74" s="29"/>
      <c r="P74" s="29"/>
      <c r="Q74" s="29"/>
      <c r="R74" s="29"/>
      <c r="S74" s="29"/>
      <c r="T74" s="29"/>
    </row>
    <row r="75" spans="2:20" ht="12.75">
      <c r="B75" s="29"/>
      <c r="C75" s="29"/>
      <c r="D75" s="29"/>
      <c r="E75" s="29"/>
      <c r="F75" s="29"/>
      <c r="P75" s="24"/>
      <c r="Q75" s="24"/>
      <c r="R75" s="24"/>
      <c r="S75" s="24"/>
      <c r="T75" s="24"/>
    </row>
    <row r="78" ht="12.75">
      <c r="A78" s="377"/>
    </row>
    <row r="79" ht="12.75">
      <c r="A79" s="377"/>
    </row>
    <row r="80" ht="12.75">
      <c r="A80" s="377"/>
    </row>
    <row r="81" ht="12.75">
      <c r="A81" s="377"/>
    </row>
    <row r="82" ht="12.75">
      <c r="A82" s="377"/>
    </row>
    <row r="83" ht="12.75">
      <c r="A83" s="377"/>
    </row>
    <row r="84" ht="12.75">
      <c r="A84" s="377"/>
    </row>
    <row r="85" ht="12.75">
      <c r="A85" s="377"/>
    </row>
    <row r="86" ht="12.75">
      <c r="A86" s="377"/>
    </row>
    <row r="87" ht="12.75">
      <c r="A87" s="377"/>
    </row>
    <row r="88" ht="12.75">
      <c r="A88" s="377"/>
    </row>
    <row r="89" ht="12.75">
      <c r="A89" s="377"/>
    </row>
    <row r="90" ht="12.75">
      <c r="A90" s="377"/>
    </row>
    <row r="91" ht="12.75">
      <c r="A91" s="377"/>
    </row>
    <row r="92" ht="12.75">
      <c r="A92" s="377"/>
    </row>
  </sheetData>
  <sheetProtection password="D7A1" sheet="1"/>
  <mergeCells count="9">
    <mergeCell ref="G23:J23"/>
    <mergeCell ref="L23:O23"/>
    <mergeCell ref="A78:A92"/>
    <mergeCell ref="A1:P1"/>
    <mergeCell ref="A2:P2"/>
    <mergeCell ref="A3:P3"/>
    <mergeCell ref="A4:P4"/>
    <mergeCell ref="B6:O6"/>
    <mergeCell ref="A7:K7"/>
  </mergeCells>
  <printOptions horizontalCentered="1"/>
  <pageMargins left="0" right="0" top="0.5" bottom="0.5" header="0.5" footer="0.5"/>
  <pageSetup fitToHeight="2" horizontalDpi="600" verticalDpi="600" orientation="landscape" scale="60" r:id="rId2"/>
  <legacyDrawing r:id="rId1"/>
</worksheet>
</file>

<file path=xl/worksheets/sheet13.xml><?xml version="1.0" encoding="utf-8"?>
<worksheet xmlns="http://schemas.openxmlformats.org/spreadsheetml/2006/main" xmlns:r="http://schemas.openxmlformats.org/officeDocument/2006/relationships">
  <sheetPr codeName="Sheet25"/>
  <dimension ref="A1:J139"/>
  <sheetViews>
    <sheetView zoomScalePageLayoutView="0" workbookViewId="0" topLeftCell="A83">
      <selection activeCell="A42" sqref="A42"/>
    </sheetView>
  </sheetViews>
  <sheetFormatPr defaultColWidth="9.140625" defaultRowHeight="12.75"/>
  <cols>
    <col min="1" max="1" width="71.421875" style="0" bestFit="1" customWidth="1"/>
    <col min="2" max="2" width="13.421875" style="18" bestFit="1" customWidth="1"/>
    <col min="3" max="3" width="12.28125" style="18" bestFit="1" customWidth="1"/>
    <col min="4" max="4" width="13.57421875" style="18" bestFit="1" customWidth="1"/>
    <col min="5" max="5" width="9.140625" style="18" customWidth="1"/>
    <col min="6" max="6" width="15.140625" style="0" bestFit="1" customWidth="1"/>
    <col min="7" max="7" width="11.7109375" style="0" bestFit="1" customWidth="1"/>
  </cols>
  <sheetData>
    <row r="1" spans="1:6" ht="12.75">
      <c r="A1" s="49" t="s">
        <v>88</v>
      </c>
      <c r="B1" s="319" t="s">
        <v>0</v>
      </c>
      <c r="C1" s="319"/>
      <c r="D1" s="319" t="s">
        <v>5</v>
      </c>
      <c r="E1" s="319" t="s">
        <v>0</v>
      </c>
      <c r="F1" s="49" t="s">
        <v>5</v>
      </c>
    </row>
    <row r="3" spans="1:3" ht="12.75">
      <c r="A3" s="24" t="s">
        <v>91</v>
      </c>
      <c r="B3" s="190"/>
      <c r="C3" s="190"/>
    </row>
    <row r="4" spans="1:4" ht="12.75">
      <c r="A4" s="79" t="s">
        <v>89</v>
      </c>
      <c r="B4" s="320">
        <v>0.0053667</v>
      </c>
      <c r="C4" s="250"/>
      <c r="D4" s="188">
        <v>44925</v>
      </c>
    </row>
    <row r="5" spans="1:4" ht="12.75">
      <c r="A5" s="79" t="s">
        <v>90</v>
      </c>
      <c r="B5" s="320">
        <v>0.0001756</v>
      </c>
      <c r="C5" s="250"/>
      <c r="D5" s="188">
        <v>44925</v>
      </c>
    </row>
    <row r="6" spans="2:4" ht="12.75">
      <c r="B6" s="190"/>
      <c r="C6" s="190"/>
      <c r="D6" s="190"/>
    </row>
    <row r="7" spans="1:4" ht="12.75">
      <c r="A7" s="24" t="s">
        <v>92</v>
      </c>
      <c r="B7" s="190"/>
      <c r="C7" s="190"/>
      <c r="D7" s="188">
        <v>44531</v>
      </c>
    </row>
    <row r="8" spans="1:4" ht="12.75">
      <c r="A8" s="79" t="s">
        <v>93</v>
      </c>
      <c r="B8" s="321">
        <v>0.00465</v>
      </c>
      <c r="C8" s="321"/>
      <c r="D8" s="188"/>
    </row>
    <row r="9" spans="1:4" ht="12.75">
      <c r="A9" s="138" t="s">
        <v>94</v>
      </c>
      <c r="B9" s="321">
        <v>0.00419</v>
      </c>
      <c r="C9" s="321"/>
      <c r="D9" s="188"/>
    </row>
    <row r="10" spans="1:4" ht="12.75">
      <c r="A10" s="79" t="s">
        <v>156</v>
      </c>
      <c r="B10" s="321">
        <v>0.00363</v>
      </c>
      <c r="C10" s="321"/>
      <c r="D10" s="188"/>
    </row>
    <row r="11" spans="2:4" ht="12.75">
      <c r="B11" s="190"/>
      <c r="C11" s="190"/>
      <c r="D11" s="190"/>
    </row>
    <row r="12" spans="1:4" ht="12.75">
      <c r="A12" s="70" t="s">
        <v>95</v>
      </c>
      <c r="B12" s="322">
        <v>0</v>
      </c>
      <c r="C12" s="322"/>
      <c r="D12" s="188">
        <v>44531</v>
      </c>
    </row>
    <row r="13" spans="2:4" ht="12.75">
      <c r="B13" s="190"/>
      <c r="C13" s="190"/>
      <c r="D13" s="190"/>
    </row>
    <row r="14" spans="1:10" ht="12.75">
      <c r="A14" s="185" t="s">
        <v>102</v>
      </c>
      <c r="B14" s="385"/>
      <c r="C14" s="386"/>
      <c r="D14" s="386"/>
      <c r="F14" s="18"/>
      <c r="G14" s="185"/>
      <c r="H14" s="385"/>
      <c r="I14" s="385"/>
      <c r="J14" s="385"/>
    </row>
    <row r="15" spans="1:10" ht="12.75">
      <c r="A15" s="186" t="s">
        <v>157</v>
      </c>
      <c r="B15" s="349">
        <v>0</v>
      </c>
      <c r="C15" s="187"/>
      <c r="D15" s="188">
        <v>45167</v>
      </c>
      <c r="F15" s="18"/>
      <c r="G15" s="186"/>
      <c r="H15" s="187"/>
      <c r="I15" s="187"/>
      <c r="J15" s="188"/>
    </row>
    <row r="16" spans="1:6" ht="12.75">
      <c r="A16" s="189" t="s">
        <v>158</v>
      </c>
      <c r="B16" s="187">
        <v>0.0007051</v>
      </c>
      <c r="C16" s="187"/>
      <c r="D16" s="188">
        <v>44743</v>
      </c>
      <c r="F16" s="18"/>
    </row>
    <row r="17" spans="1:6" ht="12.75">
      <c r="A17" s="18"/>
      <c r="B17" s="190"/>
      <c r="C17" s="190"/>
      <c r="D17" s="190"/>
      <c r="F17" s="18"/>
    </row>
    <row r="18" spans="1:6" ht="12.75">
      <c r="A18" s="24" t="s">
        <v>159</v>
      </c>
      <c r="B18" s="323">
        <v>0</v>
      </c>
      <c r="C18" s="188"/>
      <c r="D18" s="188">
        <v>44531</v>
      </c>
      <c r="E18" s="324">
        <v>0</v>
      </c>
      <c r="F18" s="139">
        <v>44531</v>
      </c>
    </row>
    <row r="19" spans="2:4" ht="12.75">
      <c r="B19" s="190"/>
      <c r="C19" s="190"/>
      <c r="D19" s="190"/>
    </row>
    <row r="20" spans="1:4" ht="12.75">
      <c r="A20" s="70" t="s">
        <v>117</v>
      </c>
      <c r="B20" s="325" t="s">
        <v>106</v>
      </c>
      <c r="C20" s="325" t="s">
        <v>107</v>
      </c>
      <c r="D20" s="190"/>
    </row>
    <row r="21" spans="1:4" ht="12.75">
      <c r="A21" s="138" t="s">
        <v>160</v>
      </c>
      <c r="B21" s="248">
        <f aca="true" t="shared" si="0" ref="B21:C23">10.589/100</f>
        <v>0.10589</v>
      </c>
      <c r="C21" s="248">
        <f t="shared" si="0"/>
        <v>0.10589</v>
      </c>
      <c r="D21" s="326">
        <v>45078</v>
      </c>
    </row>
    <row r="22" spans="1:4" ht="12.75">
      <c r="A22" s="138" t="s">
        <v>161</v>
      </c>
      <c r="B22" s="248">
        <f t="shared" si="0"/>
        <v>0.10589</v>
      </c>
      <c r="C22" s="248">
        <f t="shared" si="0"/>
        <v>0.10589</v>
      </c>
      <c r="D22" s="326">
        <v>45078</v>
      </c>
    </row>
    <row r="23" spans="1:4" ht="12.75">
      <c r="A23" s="138" t="s">
        <v>162</v>
      </c>
      <c r="B23" s="248">
        <f t="shared" si="0"/>
        <v>0.10589</v>
      </c>
      <c r="C23" s="248">
        <f t="shared" si="0"/>
        <v>0.10589</v>
      </c>
      <c r="D23" s="326">
        <v>45078</v>
      </c>
    </row>
    <row r="24" spans="1:4" ht="12.75">
      <c r="A24" s="138" t="s">
        <v>163</v>
      </c>
      <c r="B24" s="249">
        <f>10.234/100</f>
        <v>0.10234</v>
      </c>
      <c r="C24" s="249">
        <f>10.234/100</f>
        <v>0.10234</v>
      </c>
      <c r="D24" s="326">
        <v>45078</v>
      </c>
    </row>
    <row r="25" spans="1:4" ht="12.75">
      <c r="A25" s="138" t="s">
        <v>164</v>
      </c>
      <c r="B25" s="249">
        <f>10.049/1000</f>
        <v>0.010048999999999999</v>
      </c>
      <c r="C25" s="249">
        <f>10.049/100</f>
        <v>0.10049</v>
      </c>
      <c r="D25" s="326">
        <v>45078</v>
      </c>
    </row>
    <row r="26" spans="1:4" ht="12.75">
      <c r="A26" s="79"/>
      <c r="B26" s="187"/>
      <c r="C26" s="187"/>
      <c r="D26" s="188"/>
    </row>
    <row r="27" spans="1:4" ht="12.75">
      <c r="A27" s="70" t="s">
        <v>104</v>
      </c>
      <c r="B27" s="327" t="s">
        <v>106</v>
      </c>
      <c r="C27" s="327" t="s">
        <v>107</v>
      </c>
      <c r="D27" s="188"/>
    </row>
    <row r="28" spans="1:4" ht="12.75">
      <c r="A28" s="138" t="s">
        <v>165</v>
      </c>
      <c r="B28" s="249">
        <f>0.388/100</f>
        <v>0.00388</v>
      </c>
      <c r="C28" s="250"/>
      <c r="D28" s="326">
        <v>45078</v>
      </c>
    </row>
    <row r="29" spans="1:4" ht="12.75">
      <c r="A29" s="79" t="s">
        <v>166</v>
      </c>
      <c r="B29" s="187">
        <f>0.53821/100</f>
        <v>0.0053821</v>
      </c>
      <c r="C29" s="187">
        <f>0.53821/100</f>
        <v>0.0053821</v>
      </c>
      <c r="D29" s="326">
        <v>45078</v>
      </c>
    </row>
    <row r="30" spans="1:4" ht="12.75">
      <c r="A30" s="79" t="s">
        <v>167</v>
      </c>
      <c r="B30" s="187">
        <f>0.51126/100</f>
        <v>0.0051126</v>
      </c>
      <c r="C30" s="187">
        <f>0.29126/100</f>
        <v>0.0029126</v>
      </c>
      <c r="D30" s="326">
        <v>45078</v>
      </c>
    </row>
    <row r="31" spans="1:4" ht="12.75">
      <c r="A31" s="79" t="s">
        <v>168</v>
      </c>
      <c r="B31" s="187">
        <f>0.10047838</f>
        <v>0.10047838</v>
      </c>
      <c r="C31" s="187">
        <f>0.34063/100</f>
        <v>0.0034062999999999997</v>
      </c>
      <c r="D31" s="326">
        <v>45078</v>
      </c>
    </row>
    <row r="32" spans="1:4" ht="12.75">
      <c r="A32" s="79" t="s">
        <v>169</v>
      </c>
      <c r="B32" s="187">
        <f>0.67145/100</f>
        <v>0.0067145</v>
      </c>
      <c r="C32" s="187"/>
      <c r="D32" s="326">
        <v>45078</v>
      </c>
    </row>
    <row r="33" spans="1:4" ht="12.75">
      <c r="A33" s="79" t="s">
        <v>170</v>
      </c>
      <c r="B33" s="187">
        <f>0.23035/100</f>
        <v>0.0023035</v>
      </c>
      <c r="C33" s="250"/>
      <c r="D33" s="326">
        <v>45078</v>
      </c>
    </row>
    <row r="34" spans="1:4" ht="12.75">
      <c r="A34" s="79" t="s">
        <v>171</v>
      </c>
      <c r="B34" s="187">
        <f>3.24142/100</f>
        <v>0.032414200000000004</v>
      </c>
      <c r="C34" s="250"/>
      <c r="D34" s="326">
        <v>45078</v>
      </c>
    </row>
    <row r="35" spans="1:4" ht="12.75">
      <c r="A35" s="79" t="s">
        <v>172</v>
      </c>
      <c r="B35" s="187">
        <v>0</v>
      </c>
      <c r="C35" s="250"/>
      <c r="D35" s="326">
        <v>45078</v>
      </c>
    </row>
    <row r="36" spans="1:4" ht="12.75">
      <c r="A36" s="79" t="s">
        <v>173</v>
      </c>
      <c r="B36" s="187">
        <f>0.331/100</f>
        <v>0.00331</v>
      </c>
      <c r="C36" s="187"/>
      <c r="D36" s="326">
        <v>45078</v>
      </c>
    </row>
    <row r="37" spans="1:4" ht="12.75">
      <c r="A37" s="138" t="s">
        <v>162</v>
      </c>
      <c r="B37" s="187">
        <f>0.309/100</f>
        <v>0.00309</v>
      </c>
      <c r="C37" s="250"/>
      <c r="D37" s="326">
        <v>45078</v>
      </c>
    </row>
    <row r="38" spans="1:4" ht="12.75">
      <c r="A38" s="138" t="s">
        <v>174</v>
      </c>
      <c r="B38" s="187">
        <f>2.7757/100</f>
        <v>0.027757</v>
      </c>
      <c r="C38" s="250"/>
      <c r="D38" s="326">
        <v>45078</v>
      </c>
    </row>
    <row r="39" spans="1:4" ht="12.75">
      <c r="A39" s="138" t="s">
        <v>175</v>
      </c>
      <c r="B39" s="187">
        <v>0</v>
      </c>
      <c r="C39" s="250"/>
      <c r="D39" s="326">
        <v>45078</v>
      </c>
    </row>
    <row r="40" spans="1:4" ht="12.75">
      <c r="A40" s="79" t="s">
        <v>176</v>
      </c>
      <c r="B40" s="187">
        <f>0.99068/100</f>
        <v>0.0099068</v>
      </c>
      <c r="D40" s="326">
        <v>45078</v>
      </c>
    </row>
    <row r="41" spans="1:4" ht="12.75">
      <c r="A41" s="79" t="s">
        <v>177</v>
      </c>
      <c r="B41" s="250">
        <f>0.00339/100</f>
        <v>3.39E-05</v>
      </c>
      <c r="D41" s="326">
        <v>45078</v>
      </c>
    </row>
    <row r="42" spans="1:4" ht="12.75">
      <c r="A42" s="138" t="s">
        <v>163</v>
      </c>
      <c r="B42" s="250">
        <f>0.231/100</f>
        <v>0.00231</v>
      </c>
      <c r="D42" s="326">
        <v>45078</v>
      </c>
    </row>
    <row r="43" spans="1:4" ht="12.75">
      <c r="A43" s="138" t="s">
        <v>164</v>
      </c>
      <c r="B43" s="250">
        <f>0.168/100</f>
        <v>0.00168</v>
      </c>
      <c r="D43" s="326">
        <v>45078</v>
      </c>
    </row>
    <row r="44" spans="2:4" ht="12.75">
      <c r="B44" s="190"/>
      <c r="C44" s="190"/>
      <c r="D44" s="188"/>
    </row>
    <row r="45" spans="1:4" ht="12.75">
      <c r="A45" s="79"/>
      <c r="B45" s="190"/>
      <c r="C45" s="190"/>
      <c r="D45" s="188"/>
    </row>
    <row r="46" spans="1:4" ht="12.75">
      <c r="A46" s="70" t="s">
        <v>118</v>
      </c>
      <c r="B46" s="239">
        <v>-0.0017124</v>
      </c>
      <c r="C46" s="190"/>
      <c r="D46" s="328">
        <v>45106</v>
      </c>
    </row>
    <row r="47" spans="1:4" ht="12.75">
      <c r="A47" s="79"/>
      <c r="B47" s="190"/>
      <c r="C47" s="190"/>
      <c r="D47" s="188"/>
    </row>
    <row r="48" spans="1:5" ht="12.75">
      <c r="A48" s="70" t="s">
        <v>153</v>
      </c>
      <c r="B48" s="329" t="s">
        <v>178</v>
      </c>
      <c r="C48" s="329" t="s">
        <v>179</v>
      </c>
      <c r="D48" s="329" t="s">
        <v>27</v>
      </c>
      <c r="E48" s="329" t="s">
        <v>180</v>
      </c>
    </row>
    <row r="49" spans="1:5" ht="12.75">
      <c r="A49" s="138" t="s">
        <v>181</v>
      </c>
      <c r="B49" s="330">
        <v>0.15</v>
      </c>
      <c r="C49" s="331">
        <v>0</v>
      </c>
      <c r="D49" s="332">
        <f>SUM(B49:C49)</f>
        <v>0.15</v>
      </c>
      <c r="E49" s="333">
        <v>45108</v>
      </c>
    </row>
    <row r="50" spans="1:5" ht="12.75">
      <c r="A50" s="138" t="s">
        <v>182</v>
      </c>
      <c r="B50" s="330">
        <v>0.000224</v>
      </c>
      <c r="C50" s="331">
        <v>7.9E-05</v>
      </c>
      <c r="D50" s="332">
        <f>SUM(B50:C50)</f>
        <v>0.000303</v>
      </c>
      <c r="E50" s="333">
        <v>45108</v>
      </c>
    </row>
    <row r="51" spans="1:4" ht="12.75">
      <c r="A51" s="138"/>
      <c r="B51" s="239"/>
      <c r="C51" s="190"/>
      <c r="D51" s="188"/>
    </row>
    <row r="52" spans="1:4" ht="12.75">
      <c r="A52" s="138"/>
      <c r="B52" s="239"/>
      <c r="C52" s="190"/>
      <c r="D52" s="188"/>
    </row>
    <row r="53" spans="1:4" ht="12.75">
      <c r="A53" s="138"/>
      <c r="B53" s="239"/>
      <c r="C53" s="190"/>
      <c r="D53" s="188"/>
    </row>
    <row r="54" spans="1:4" ht="12.75">
      <c r="A54" s="79"/>
      <c r="B54" s="190"/>
      <c r="C54" s="190"/>
      <c r="D54" s="188"/>
    </row>
    <row r="55" spans="1:4" ht="12.75">
      <c r="A55" s="70" t="s">
        <v>119</v>
      </c>
      <c r="B55" s="190"/>
      <c r="C55" s="190"/>
      <c r="D55" s="190"/>
    </row>
    <row r="56" spans="1:8" ht="12.75">
      <c r="A56" s="138" t="s">
        <v>160</v>
      </c>
      <c r="B56" s="334">
        <v>0.0331659</v>
      </c>
      <c r="C56" s="190"/>
      <c r="D56" s="328">
        <v>45016</v>
      </c>
      <c r="F56" s="3" t="s">
        <v>183</v>
      </c>
      <c r="G56" s="197">
        <v>0.0270381</v>
      </c>
      <c r="H56" s="240">
        <v>45016</v>
      </c>
    </row>
    <row r="57" spans="1:8" ht="12.75">
      <c r="A57" s="138" t="s">
        <v>161</v>
      </c>
      <c r="B57" s="334">
        <v>0.0270381</v>
      </c>
      <c r="C57" s="190"/>
      <c r="D57" s="328">
        <v>45016</v>
      </c>
      <c r="F57" s="3" t="s">
        <v>184</v>
      </c>
      <c r="G57" s="197">
        <v>0.0283392</v>
      </c>
      <c r="H57" s="240">
        <v>45016</v>
      </c>
    </row>
    <row r="58" spans="1:4" ht="12.75">
      <c r="A58" s="138" t="s">
        <v>162</v>
      </c>
      <c r="B58" s="334">
        <v>0.0004909</v>
      </c>
      <c r="C58" s="190"/>
      <c r="D58" s="328">
        <v>45016</v>
      </c>
    </row>
    <row r="59" spans="1:4" ht="12.75">
      <c r="A59" s="138" t="s">
        <v>163</v>
      </c>
      <c r="B59" s="334">
        <v>0.0004744</v>
      </c>
      <c r="C59" s="190"/>
      <c r="D59" s="328">
        <v>45016</v>
      </c>
    </row>
    <row r="60" spans="1:4" ht="12.75">
      <c r="A60" s="138" t="s">
        <v>164</v>
      </c>
      <c r="B60" s="334">
        <v>0.0004658</v>
      </c>
      <c r="C60" s="190"/>
      <c r="D60" s="328">
        <v>45016</v>
      </c>
    </row>
    <row r="61" spans="2:4" ht="12.75">
      <c r="B61" s="187"/>
      <c r="C61" s="190"/>
      <c r="D61" s="190"/>
    </row>
    <row r="62" spans="1:4" ht="12.75">
      <c r="A62" s="70" t="s">
        <v>185</v>
      </c>
      <c r="B62" s="190"/>
      <c r="C62" s="190"/>
      <c r="D62" s="190"/>
    </row>
    <row r="63" spans="1:4" ht="12.75">
      <c r="A63" s="138" t="s">
        <v>162</v>
      </c>
      <c r="B63" s="335">
        <v>8.84</v>
      </c>
      <c r="C63" s="190"/>
      <c r="D63" s="328">
        <v>45016</v>
      </c>
    </row>
    <row r="64" spans="1:4" ht="12.75">
      <c r="A64" s="138" t="s">
        <v>163</v>
      </c>
      <c r="B64" s="335">
        <v>8.55</v>
      </c>
      <c r="C64" s="190"/>
      <c r="D64" s="328">
        <v>45016</v>
      </c>
    </row>
    <row r="65" spans="1:4" ht="12.75">
      <c r="A65" s="138" t="s">
        <v>164</v>
      </c>
      <c r="B65" s="335">
        <v>8.64</v>
      </c>
      <c r="C65" s="190"/>
      <c r="D65" s="328">
        <v>45016</v>
      </c>
    </row>
    <row r="66" spans="1:4" ht="12.75">
      <c r="A66" s="79"/>
      <c r="B66" s="190"/>
      <c r="C66" s="190"/>
      <c r="D66" s="188"/>
    </row>
    <row r="67" spans="1:4" ht="12.75">
      <c r="A67" s="70" t="s">
        <v>96</v>
      </c>
      <c r="B67" s="190"/>
      <c r="C67" s="336" t="s">
        <v>186</v>
      </c>
      <c r="D67" s="188"/>
    </row>
    <row r="68" spans="1:4" ht="12.75">
      <c r="A68" s="79" t="s">
        <v>187</v>
      </c>
      <c r="B68" s="250">
        <v>0</v>
      </c>
      <c r="C68" s="250">
        <v>0</v>
      </c>
      <c r="D68" s="188">
        <v>44531</v>
      </c>
    </row>
    <row r="69" spans="1:4" ht="12.75">
      <c r="A69" s="79" t="s">
        <v>173</v>
      </c>
      <c r="B69" s="250">
        <v>0</v>
      </c>
      <c r="C69" s="250">
        <v>0</v>
      </c>
      <c r="D69" s="188">
        <v>44531</v>
      </c>
    </row>
    <row r="70" spans="1:4" ht="12.75">
      <c r="A70" s="79" t="s">
        <v>188</v>
      </c>
      <c r="B70" s="250">
        <v>0</v>
      </c>
      <c r="C70" s="250">
        <v>0</v>
      </c>
      <c r="D70" s="188">
        <v>44531</v>
      </c>
    </row>
    <row r="71" spans="1:4" ht="12.75">
      <c r="A71" s="79" t="s">
        <v>189</v>
      </c>
      <c r="B71" s="250">
        <v>0</v>
      </c>
      <c r="C71" s="250">
        <v>0</v>
      </c>
      <c r="D71" s="188">
        <v>44531</v>
      </c>
    </row>
    <row r="72" spans="1:4" ht="12.75">
      <c r="A72" s="79" t="s">
        <v>190</v>
      </c>
      <c r="B72" s="250">
        <v>0</v>
      </c>
      <c r="C72" s="250">
        <v>0</v>
      </c>
      <c r="D72" s="188">
        <v>44531</v>
      </c>
    </row>
    <row r="73" spans="1:4" ht="12.75">
      <c r="A73" s="79" t="s">
        <v>191</v>
      </c>
      <c r="B73" s="250">
        <v>0</v>
      </c>
      <c r="C73" s="250">
        <v>0</v>
      </c>
      <c r="D73" s="188">
        <v>44531</v>
      </c>
    </row>
    <row r="74" spans="1:4" ht="12.75">
      <c r="A74" s="79"/>
      <c r="B74" s="187"/>
      <c r="C74" s="187"/>
      <c r="D74" s="188"/>
    </row>
    <row r="75" spans="1:4" ht="12.75">
      <c r="A75" s="70" t="s">
        <v>192</v>
      </c>
      <c r="B75" s="190"/>
      <c r="C75" s="190"/>
      <c r="D75" s="188"/>
    </row>
    <row r="76" spans="1:4" ht="12.75">
      <c r="A76" s="79" t="s">
        <v>173</v>
      </c>
      <c r="B76" s="335">
        <v>0</v>
      </c>
      <c r="C76" s="250"/>
      <c r="D76" s="188">
        <v>44197</v>
      </c>
    </row>
    <row r="77" spans="1:4" ht="12.75">
      <c r="A77" s="79" t="s">
        <v>189</v>
      </c>
      <c r="B77" s="335">
        <v>0</v>
      </c>
      <c r="C77" s="250"/>
      <c r="D77" s="188">
        <v>44197</v>
      </c>
    </row>
    <row r="78" spans="1:4" ht="12.75">
      <c r="A78" s="79"/>
      <c r="B78" s="187"/>
      <c r="C78" s="187"/>
      <c r="D78" s="188"/>
    </row>
    <row r="79" spans="1:4" ht="12.75">
      <c r="A79" s="70" t="s">
        <v>193</v>
      </c>
      <c r="B79" s="190"/>
      <c r="C79" s="190"/>
      <c r="D79" s="188"/>
    </row>
    <row r="80" spans="1:4" ht="12.75">
      <c r="A80" s="79" t="s">
        <v>188</v>
      </c>
      <c r="B80" s="335">
        <v>0</v>
      </c>
      <c r="C80" s="250"/>
      <c r="D80" s="188">
        <v>44197</v>
      </c>
    </row>
    <row r="81" spans="1:4" ht="12.75">
      <c r="A81" s="79" t="s">
        <v>190</v>
      </c>
      <c r="B81" s="335">
        <v>0</v>
      </c>
      <c r="C81" s="250"/>
      <c r="D81" s="188">
        <v>44197</v>
      </c>
    </row>
    <row r="82" spans="1:4" ht="12.75">
      <c r="A82" s="79" t="s">
        <v>191</v>
      </c>
      <c r="B82" s="335">
        <v>0</v>
      </c>
      <c r="C82" s="187"/>
      <c r="D82" s="188">
        <v>44197</v>
      </c>
    </row>
    <row r="83" spans="1:4" ht="12.75">
      <c r="A83" s="79"/>
      <c r="B83" s="187"/>
      <c r="C83" s="187"/>
      <c r="D83" s="188"/>
    </row>
    <row r="84" spans="1:4" ht="12.75">
      <c r="A84" s="70" t="s">
        <v>97</v>
      </c>
      <c r="B84" s="337">
        <v>0.018765</v>
      </c>
      <c r="C84" s="337"/>
      <c r="D84" s="328">
        <v>45016</v>
      </c>
    </row>
    <row r="85" spans="1:4" ht="12.75">
      <c r="A85" s="79"/>
      <c r="B85" s="190"/>
      <c r="C85" s="190"/>
      <c r="D85" s="188"/>
    </row>
    <row r="86" spans="1:4" ht="12.75">
      <c r="A86" s="24" t="s">
        <v>98</v>
      </c>
      <c r="B86" s="348">
        <v>0.0669857</v>
      </c>
      <c r="C86" s="337"/>
      <c r="D86" s="188">
        <v>45167</v>
      </c>
    </row>
    <row r="87" spans="2:4" ht="12.75">
      <c r="B87" s="190"/>
      <c r="C87" s="190"/>
      <c r="D87" s="190"/>
    </row>
    <row r="88" spans="1:4" ht="12.75">
      <c r="A88" s="243" t="s">
        <v>140</v>
      </c>
      <c r="B88" s="190"/>
      <c r="C88" s="190"/>
      <c r="D88" s="188"/>
    </row>
    <row r="89" spans="1:4" ht="12.75">
      <c r="A89" s="244" t="s">
        <v>160</v>
      </c>
      <c r="B89" s="347">
        <v>2.01</v>
      </c>
      <c r="C89" s="338"/>
      <c r="D89" s="188">
        <v>45167</v>
      </c>
    </row>
    <row r="90" spans="1:4" ht="12.75">
      <c r="A90" s="244" t="s">
        <v>194</v>
      </c>
      <c r="B90" s="347">
        <v>16.41</v>
      </c>
      <c r="C90" s="338"/>
      <c r="D90" s="188">
        <v>45167</v>
      </c>
    </row>
    <row r="91" spans="1:4" ht="12.75">
      <c r="A91" s="137"/>
      <c r="B91" s="190"/>
      <c r="C91" s="190"/>
      <c r="D91" s="190"/>
    </row>
    <row r="92" spans="1:4" ht="12.75">
      <c r="A92" s="243" t="s">
        <v>195</v>
      </c>
      <c r="B92" s="337"/>
      <c r="C92" s="337"/>
      <c r="D92" s="188"/>
    </row>
    <row r="93" spans="1:6" ht="12.75">
      <c r="A93" s="246" t="s">
        <v>187</v>
      </c>
      <c r="B93" s="250">
        <v>0</v>
      </c>
      <c r="C93" s="250"/>
      <c r="D93" s="188">
        <v>44531</v>
      </c>
      <c r="E93" s="339"/>
      <c r="F93" s="25"/>
    </row>
    <row r="94" spans="1:6" ht="12.75">
      <c r="A94" s="246" t="s">
        <v>173</v>
      </c>
      <c r="B94" s="250">
        <v>0</v>
      </c>
      <c r="C94" s="250"/>
      <c r="D94" s="188">
        <v>44531</v>
      </c>
      <c r="E94" s="339"/>
      <c r="F94" s="25"/>
    </row>
    <row r="95" spans="1:6" ht="12.75">
      <c r="A95" s="246" t="s">
        <v>196</v>
      </c>
      <c r="B95" s="250">
        <v>0</v>
      </c>
      <c r="C95" s="250"/>
      <c r="D95" s="188">
        <v>44531</v>
      </c>
      <c r="E95" s="339"/>
      <c r="F95" s="25"/>
    </row>
    <row r="96" spans="1:6" ht="12.75">
      <c r="A96" s="246" t="s">
        <v>197</v>
      </c>
      <c r="B96" s="250">
        <v>0</v>
      </c>
      <c r="C96" s="250"/>
      <c r="D96" s="188">
        <v>44531</v>
      </c>
      <c r="E96" s="339"/>
      <c r="F96" s="25"/>
    </row>
    <row r="97" spans="1:6" ht="12.75">
      <c r="A97" s="246" t="s">
        <v>198</v>
      </c>
      <c r="B97" s="250">
        <v>0</v>
      </c>
      <c r="C97" s="250"/>
      <c r="D97" s="188">
        <v>44531</v>
      </c>
      <c r="E97" s="339"/>
      <c r="F97" s="25"/>
    </row>
    <row r="98" spans="1:6" ht="12.75">
      <c r="A98" s="246" t="s">
        <v>199</v>
      </c>
      <c r="B98" s="250">
        <v>0</v>
      </c>
      <c r="C98" s="250"/>
      <c r="D98" s="188">
        <v>44531</v>
      </c>
      <c r="E98" s="339"/>
      <c r="F98" s="25"/>
    </row>
    <row r="99" spans="1:6" ht="12.75">
      <c r="A99" s="246" t="s">
        <v>200</v>
      </c>
      <c r="B99" s="250">
        <v>0</v>
      </c>
      <c r="C99" s="250"/>
      <c r="D99" s="188">
        <v>44531</v>
      </c>
      <c r="E99" s="339"/>
      <c r="F99" s="25"/>
    </row>
    <row r="100" spans="1:6" ht="12.75">
      <c r="A100" s="246" t="s">
        <v>201</v>
      </c>
      <c r="B100" s="250">
        <v>0</v>
      </c>
      <c r="C100" s="250"/>
      <c r="D100" s="188">
        <v>44531</v>
      </c>
      <c r="E100" s="339"/>
      <c r="F100" s="25"/>
    </row>
    <row r="101" spans="1:6" ht="12.75">
      <c r="A101" s="246" t="s">
        <v>202</v>
      </c>
      <c r="B101" s="250">
        <v>0</v>
      </c>
      <c r="C101" s="250"/>
      <c r="D101" s="188">
        <v>44531</v>
      </c>
      <c r="E101" s="339"/>
      <c r="F101" s="25"/>
    </row>
    <row r="102" spans="1:6" ht="12.75">
      <c r="A102" s="246" t="s">
        <v>203</v>
      </c>
      <c r="B102" s="250">
        <v>0</v>
      </c>
      <c r="C102" s="250"/>
      <c r="D102" s="188">
        <v>44531</v>
      </c>
      <c r="E102" s="339"/>
      <c r="F102" s="25"/>
    </row>
    <row r="103" spans="1:4" ht="12.75">
      <c r="A103" s="137"/>
      <c r="B103" s="190"/>
      <c r="C103" s="190"/>
      <c r="D103" s="190"/>
    </row>
    <row r="104" spans="1:4" ht="12.75">
      <c r="A104" s="243" t="s">
        <v>99</v>
      </c>
      <c r="B104" s="247">
        <v>0.1300494</v>
      </c>
      <c r="C104" s="337"/>
      <c r="D104" s="188">
        <v>45167</v>
      </c>
    </row>
    <row r="105" spans="1:4" ht="12.75">
      <c r="A105" s="137"/>
      <c r="B105" s="190"/>
      <c r="C105" s="190"/>
      <c r="D105" s="190"/>
    </row>
    <row r="106" spans="1:4" ht="12.75">
      <c r="A106" s="243" t="s">
        <v>152</v>
      </c>
      <c r="B106" s="190"/>
      <c r="C106" s="190"/>
      <c r="D106" s="188"/>
    </row>
    <row r="107" spans="1:4" ht="12.75">
      <c r="A107" s="244" t="s">
        <v>160</v>
      </c>
      <c r="B107" s="338">
        <v>0</v>
      </c>
      <c r="C107" s="338"/>
      <c r="D107" s="188">
        <v>44894</v>
      </c>
    </row>
    <row r="108" spans="1:4" ht="12.75">
      <c r="A108" s="244" t="s">
        <v>194</v>
      </c>
      <c r="B108" s="338">
        <v>0</v>
      </c>
      <c r="C108" s="338"/>
      <c r="D108" s="188">
        <v>44894</v>
      </c>
    </row>
    <row r="109" spans="1:4" ht="12.75">
      <c r="A109" s="137"/>
      <c r="B109" s="190"/>
      <c r="C109" s="190"/>
      <c r="D109" s="190"/>
    </row>
    <row r="110" spans="1:4" ht="12.75">
      <c r="A110" s="70" t="s">
        <v>139</v>
      </c>
      <c r="D110" s="188"/>
    </row>
    <row r="111" spans="1:4" ht="12.75">
      <c r="A111" s="79" t="s">
        <v>204</v>
      </c>
      <c r="B111" s="203">
        <v>0.0038973</v>
      </c>
      <c r="C111" s="187"/>
      <c r="D111" s="326">
        <v>44531</v>
      </c>
    </row>
    <row r="112" spans="1:4" ht="12.75">
      <c r="A112" s="79" t="s">
        <v>205</v>
      </c>
      <c r="B112" s="203">
        <v>0.0037618</v>
      </c>
      <c r="C112" s="187"/>
      <c r="D112" s="326">
        <v>44531</v>
      </c>
    </row>
    <row r="113" spans="1:4" ht="12.75">
      <c r="A113" s="79" t="s">
        <v>206</v>
      </c>
      <c r="B113" s="203">
        <v>0.0036866</v>
      </c>
      <c r="C113" s="187"/>
      <c r="D113" s="326">
        <v>44531</v>
      </c>
    </row>
    <row r="115" ht="12.75">
      <c r="A115" s="70" t="s">
        <v>150</v>
      </c>
    </row>
    <row r="116" spans="1:4" ht="12.75">
      <c r="A116" s="79" t="s">
        <v>160</v>
      </c>
      <c r="B116" s="340">
        <v>-0.00023</v>
      </c>
      <c r="D116" s="326">
        <v>44531</v>
      </c>
    </row>
    <row r="117" spans="1:4" ht="12.75">
      <c r="A117" s="79" t="s">
        <v>194</v>
      </c>
      <c r="B117" s="340">
        <v>-0.00062</v>
      </c>
      <c r="D117" s="326">
        <v>44531</v>
      </c>
    </row>
    <row r="118" ht="12.75">
      <c r="C118" s="341"/>
    </row>
    <row r="119" spans="1:4" ht="12.75">
      <c r="A119" s="24" t="s">
        <v>138</v>
      </c>
      <c r="B119" s="190"/>
      <c r="C119" s="190"/>
      <c r="D119" s="188"/>
    </row>
    <row r="120" spans="1:4" ht="12.75">
      <c r="A120" s="138" t="s">
        <v>160</v>
      </c>
      <c r="B120" s="342">
        <v>0</v>
      </c>
      <c r="C120" s="343"/>
      <c r="D120" s="326">
        <v>44894</v>
      </c>
    </row>
    <row r="121" spans="1:4" ht="12.75">
      <c r="A121" s="138" t="s">
        <v>194</v>
      </c>
      <c r="B121" s="342">
        <v>0</v>
      </c>
      <c r="C121" s="343"/>
      <c r="D121" s="326">
        <v>44894</v>
      </c>
    </row>
    <row r="123" spans="1:5" ht="12.75">
      <c r="A123" s="70" t="s">
        <v>155</v>
      </c>
      <c r="B123" s="344"/>
      <c r="E123" s="188"/>
    </row>
    <row r="124" spans="1:5" ht="12.75">
      <c r="A124" s="138" t="s">
        <v>160</v>
      </c>
      <c r="B124" s="345">
        <v>0.1</v>
      </c>
      <c r="C124" s="326"/>
      <c r="E124" s="326">
        <v>44927</v>
      </c>
    </row>
    <row r="125" spans="1:5" ht="12.75">
      <c r="A125" s="79" t="s">
        <v>89</v>
      </c>
      <c r="B125" s="346">
        <v>0.000285</v>
      </c>
      <c r="C125" s="345">
        <v>242</v>
      </c>
      <c r="D125" s="18" t="s">
        <v>207</v>
      </c>
      <c r="E125" s="326">
        <v>44927</v>
      </c>
    </row>
    <row r="126" spans="1:5" ht="12.75">
      <c r="A126" s="79" t="s">
        <v>90</v>
      </c>
      <c r="B126" s="346">
        <v>0</v>
      </c>
      <c r="E126" s="326">
        <v>44927</v>
      </c>
    </row>
    <row r="128" ht="12.75">
      <c r="A128" s="70" t="s">
        <v>208</v>
      </c>
    </row>
    <row r="129" spans="1:4" ht="12.75">
      <c r="A129" s="138" t="s">
        <v>160</v>
      </c>
      <c r="B129" s="345">
        <v>0</v>
      </c>
      <c r="D129" s="326">
        <v>44531</v>
      </c>
    </row>
    <row r="130" spans="1:4" ht="12.75">
      <c r="A130" s="138" t="s">
        <v>161</v>
      </c>
      <c r="B130" s="345">
        <v>0</v>
      </c>
      <c r="D130" s="326">
        <v>44531</v>
      </c>
    </row>
    <row r="131" spans="1:4" ht="12.75">
      <c r="A131" s="138" t="s">
        <v>162</v>
      </c>
      <c r="B131" s="345">
        <v>0</v>
      </c>
      <c r="D131" s="326">
        <v>44531</v>
      </c>
    </row>
    <row r="132" spans="1:4" ht="12.75">
      <c r="A132" s="138" t="s">
        <v>163</v>
      </c>
      <c r="B132" s="345">
        <v>0</v>
      </c>
      <c r="D132" s="326">
        <v>44531</v>
      </c>
    </row>
    <row r="133" spans="1:4" ht="12.75">
      <c r="A133" s="138" t="s">
        <v>164</v>
      </c>
      <c r="B133" s="345">
        <v>0</v>
      </c>
      <c r="D133" s="326">
        <v>44531</v>
      </c>
    </row>
    <row r="135" spans="1:4" ht="12.75">
      <c r="A135" s="24" t="s">
        <v>209</v>
      </c>
      <c r="B135" s="190"/>
      <c r="C135" s="190"/>
      <c r="D135" s="188"/>
    </row>
    <row r="136" spans="1:4" ht="12.75">
      <c r="A136" s="138" t="s">
        <v>160</v>
      </c>
      <c r="B136" s="343">
        <v>0</v>
      </c>
      <c r="C136" s="343"/>
      <c r="D136" s="326">
        <v>44531</v>
      </c>
    </row>
    <row r="137" spans="1:4" ht="12.75">
      <c r="A137" s="138" t="s">
        <v>194</v>
      </c>
      <c r="B137" s="343">
        <v>0</v>
      </c>
      <c r="C137" s="343"/>
      <c r="D137" s="326">
        <v>44531</v>
      </c>
    </row>
    <row r="139" spans="1:4" ht="12.75">
      <c r="A139" s="24" t="s">
        <v>210</v>
      </c>
      <c r="D139" s="18" t="s">
        <v>211</v>
      </c>
    </row>
  </sheetData>
  <sheetProtection password="D7A1" sheet="1"/>
  <mergeCells count="2">
    <mergeCell ref="B14:D14"/>
    <mergeCell ref="H14:J14"/>
  </mergeCells>
  <hyperlinks>
    <hyperlink ref="A40" r:id="rId1" display="GS-@ TOD (On-Peak)"/>
    <hyperlink ref="A41" r:id="rId2" display="GS-@ TOD (On-Peak)"/>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42"/>
  <dimension ref="A1:IE92"/>
  <sheetViews>
    <sheetView showGridLines="0" zoomScale="70" zoomScaleNormal="70" zoomScalePageLayoutView="0" workbookViewId="0" topLeftCell="A1">
      <selection activeCell="C16" sqref="C16"/>
    </sheetView>
  </sheetViews>
  <sheetFormatPr defaultColWidth="9.140625" defaultRowHeight="12.75"/>
  <cols>
    <col min="1" max="1" width="39.00390625" style="0" customWidth="1"/>
    <col min="2" max="2" width="2.57421875" style="0" customWidth="1"/>
    <col min="3" max="3" width="13.57421875" style="0" customWidth="1"/>
    <col min="4" max="4" width="15.28125" style="0" customWidth="1"/>
    <col min="5" max="5" width="9.7109375" style="0" customWidth="1"/>
    <col min="6" max="6" width="2.7109375" style="0" customWidth="1"/>
    <col min="7" max="8" width="13.28125" style="0" customWidth="1"/>
    <col min="9" max="9" width="14.57421875" style="0" customWidth="1"/>
    <col min="10" max="10" width="13.28125" style="0" customWidth="1"/>
    <col min="11" max="11" width="6.57421875" style="0" customWidth="1"/>
    <col min="12" max="12" width="15.140625" style="0" customWidth="1"/>
    <col min="13" max="13" width="17.28125" style="0" bestFit="1" customWidth="1"/>
    <col min="14" max="14" width="17.421875" style="0" customWidth="1"/>
    <col min="15" max="15" width="17.28125" style="0" bestFit="1" customWidth="1"/>
    <col min="16" max="16" width="13.00390625" style="0" customWidth="1"/>
    <col min="17" max="17" width="12.8515625" style="0" customWidth="1"/>
    <col min="18" max="20" width="12.8515625" style="0" hidden="1" customWidth="1"/>
    <col min="21" max="21" width="10.57421875" style="0" hidden="1" customWidth="1"/>
    <col min="22" max="22" width="10.28125" style="0" hidden="1" customWidth="1"/>
    <col min="23" max="26" width="10.8515625" style="0" hidden="1" customWidth="1"/>
    <col min="27" max="29" width="10.28125" style="0" hidden="1" customWidth="1"/>
    <col min="30" max="30" width="10.57421875" style="0" hidden="1" customWidth="1"/>
    <col min="31" max="31" width="10.8515625" style="0" hidden="1" customWidth="1"/>
    <col min="32" max="33" width="10.00390625" style="0" hidden="1" customWidth="1"/>
    <col min="34" max="34" width="9.140625" style="0" customWidth="1"/>
    <col min="35" max="35" width="10.28125" style="0" customWidth="1"/>
    <col min="36" max="36" width="10.8515625" style="0" customWidth="1"/>
    <col min="37" max="37" width="10.28125" style="0" customWidth="1"/>
    <col min="38" max="50" width="9.140625" style="0" customWidth="1"/>
  </cols>
  <sheetData>
    <row r="1" spans="1:20" ht="20.25">
      <c r="A1" s="378" t="s">
        <v>84</v>
      </c>
      <c r="B1" s="378"/>
      <c r="C1" s="378"/>
      <c r="D1" s="378"/>
      <c r="E1" s="378"/>
      <c r="F1" s="378"/>
      <c r="G1" s="378"/>
      <c r="H1" s="378"/>
      <c r="I1" s="378"/>
      <c r="J1" s="378"/>
      <c r="K1" s="378"/>
      <c r="L1" s="378"/>
      <c r="M1" s="378"/>
      <c r="N1" s="378"/>
      <c r="O1" s="378"/>
      <c r="P1" s="378"/>
      <c r="Q1" s="126"/>
      <c r="R1" s="126"/>
      <c r="S1" s="126"/>
      <c r="T1" s="126"/>
    </row>
    <row r="2" spans="1:16" ht="20.25">
      <c r="A2" s="378" t="s">
        <v>87</v>
      </c>
      <c r="B2" s="378"/>
      <c r="C2" s="378"/>
      <c r="D2" s="378"/>
      <c r="E2" s="378"/>
      <c r="F2" s="378"/>
      <c r="G2" s="378"/>
      <c r="H2" s="378"/>
      <c r="I2" s="378"/>
      <c r="J2" s="378"/>
      <c r="K2" s="378"/>
      <c r="L2" s="378"/>
      <c r="M2" s="378"/>
      <c r="N2" s="378"/>
      <c r="O2" s="378"/>
      <c r="P2" s="378"/>
    </row>
    <row r="3" spans="1:20" ht="18">
      <c r="A3" s="379" t="s">
        <v>82</v>
      </c>
      <c r="B3" s="379"/>
      <c r="C3" s="379"/>
      <c r="D3" s="379"/>
      <c r="E3" s="379"/>
      <c r="F3" s="379"/>
      <c r="G3" s="379"/>
      <c r="H3" s="379"/>
      <c r="I3" s="379"/>
      <c r="J3" s="379"/>
      <c r="K3" s="379"/>
      <c r="L3" s="379"/>
      <c r="M3" s="379"/>
      <c r="N3" s="379"/>
      <c r="O3" s="379"/>
      <c r="P3" s="379"/>
      <c r="Q3" s="127"/>
      <c r="R3" s="127"/>
      <c r="S3" s="127"/>
      <c r="T3" s="127"/>
    </row>
    <row r="4" spans="1:20" ht="15.75">
      <c r="A4" s="380"/>
      <c r="B4" s="380"/>
      <c r="C4" s="380"/>
      <c r="D4" s="380"/>
      <c r="E4" s="380"/>
      <c r="F4" s="380"/>
      <c r="G4" s="380"/>
      <c r="H4" s="380"/>
      <c r="I4" s="380"/>
      <c r="J4" s="380"/>
      <c r="K4" s="380"/>
      <c r="L4" s="380"/>
      <c r="M4" s="380"/>
      <c r="N4" s="380"/>
      <c r="O4" s="380"/>
      <c r="P4" s="380"/>
      <c r="Q4" s="128"/>
      <c r="R4" s="128"/>
      <c r="S4" s="128"/>
      <c r="T4" s="128"/>
    </row>
    <row r="5" spans="1:20" ht="15">
      <c r="A5" s="45"/>
      <c r="B5" s="45"/>
      <c r="C5" s="45"/>
      <c r="D5" s="45"/>
      <c r="E5" s="45"/>
      <c r="F5" s="45"/>
      <c r="G5" s="45"/>
      <c r="H5" s="45"/>
      <c r="I5" s="45"/>
      <c r="J5" s="45"/>
      <c r="K5" s="45"/>
      <c r="L5" s="45"/>
      <c r="M5" s="45"/>
      <c r="N5" s="45"/>
      <c r="O5" s="45"/>
      <c r="P5" s="45"/>
      <c r="Q5" s="45"/>
      <c r="R5" s="45"/>
      <c r="S5" s="45"/>
      <c r="T5" s="45"/>
    </row>
    <row r="6" spans="1:15" ht="12.75">
      <c r="A6" s="46">
        <f ca="1">TODAY()</f>
        <v>45400</v>
      </c>
      <c r="B6" s="381" t="s">
        <v>116</v>
      </c>
      <c r="C6" s="381"/>
      <c r="D6" s="381"/>
      <c r="E6" s="381"/>
      <c r="F6" s="381"/>
      <c r="G6" s="381"/>
      <c r="H6" s="381"/>
      <c r="I6" s="381"/>
      <c r="J6" s="381"/>
      <c r="K6" s="381"/>
      <c r="L6" s="381"/>
      <c r="M6" s="381"/>
      <c r="N6" s="381"/>
      <c r="O6" s="381"/>
    </row>
    <row r="7" spans="1:11" ht="12.75">
      <c r="A7" s="382" t="s">
        <v>13</v>
      </c>
      <c r="B7" s="382"/>
      <c r="C7" s="382"/>
      <c r="D7" s="382"/>
      <c r="E7" s="382"/>
      <c r="F7" s="382"/>
      <c r="G7" s="382"/>
      <c r="H7" s="382"/>
      <c r="I7" s="382"/>
      <c r="J7" s="382"/>
      <c r="K7" s="382"/>
    </row>
    <row r="8" spans="3:11" ht="12.75">
      <c r="C8" s="18"/>
      <c r="D8" s="18"/>
      <c r="E8" s="18"/>
      <c r="F8" s="18"/>
      <c r="G8" s="18"/>
      <c r="H8" s="18"/>
      <c r="I8" s="18"/>
      <c r="J8" s="18"/>
      <c r="K8" s="18"/>
    </row>
    <row r="9" spans="1:9" ht="15">
      <c r="A9" s="22" t="s">
        <v>1</v>
      </c>
      <c r="B9" s="23"/>
      <c r="C9" s="24">
        <f>'Customer Info'!B7</f>
        <v>0</v>
      </c>
      <c r="I9" s="25"/>
    </row>
    <row r="10" spans="1:3" ht="15">
      <c r="A10" s="26" t="s">
        <v>23</v>
      </c>
      <c r="B10" s="23"/>
      <c r="C10" s="24">
        <f>'Customer Info'!B8</f>
        <v>0</v>
      </c>
    </row>
    <row r="11" spans="1:33" ht="12.75">
      <c r="A11" s="22" t="s">
        <v>68</v>
      </c>
      <c r="B11" s="160">
        <f>'Customer Info'!B28</f>
        <v>12</v>
      </c>
      <c r="C11" s="161" t="s">
        <v>77</v>
      </c>
      <c r="D11" s="161">
        <v>2023</v>
      </c>
      <c r="V11">
        <v>1</v>
      </c>
      <c r="W11">
        <v>2</v>
      </c>
      <c r="X11">
        <v>3</v>
      </c>
      <c r="Y11">
        <v>4</v>
      </c>
      <c r="Z11">
        <v>5</v>
      </c>
      <c r="AA11">
        <v>6</v>
      </c>
      <c r="AB11">
        <v>7</v>
      </c>
      <c r="AC11">
        <v>8</v>
      </c>
      <c r="AD11">
        <v>9</v>
      </c>
      <c r="AE11">
        <v>10</v>
      </c>
      <c r="AF11">
        <v>11</v>
      </c>
      <c r="AG11">
        <v>12</v>
      </c>
    </row>
    <row r="12" spans="1:33" ht="12.75">
      <c r="A12" s="76"/>
      <c r="B12" s="77"/>
      <c r="C12" s="78"/>
      <c r="D12" s="78"/>
      <c r="E12" s="78"/>
      <c r="F12" s="78"/>
      <c r="G12" s="78"/>
      <c r="H12" s="78"/>
      <c r="I12" s="78"/>
      <c r="J12" s="78"/>
      <c r="K12" s="78"/>
      <c r="L12" s="78"/>
      <c r="M12" s="78"/>
      <c r="N12" s="78"/>
      <c r="O12" s="78"/>
      <c r="P12" s="78"/>
      <c r="U12" t="s">
        <v>81</v>
      </c>
      <c r="V12" s="79" t="s">
        <v>69</v>
      </c>
      <c r="W12" s="79" t="s">
        <v>70</v>
      </c>
      <c r="X12" s="79" t="s">
        <v>71</v>
      </c>
      <c r="Y12" s="79" t="s">
        <v>72</v>
      </c>
      <c r="Z12" s="79" t="s">
        <v>73</v>
      </c>
      <c r="AA12" s="79" t="s">
        <v>74</v>
      </c>
      <c r="AB12" s="79" t="s">
        <v>75</v>
      </c>
      <c r="AC12" s="79" t="s">
        <v>76</v>
      </c>
      <c r="AD12" s="79" t="s">
        <v>77</v>
      </c>
      <c r="AE12" s="79" t="s">
        <v>79</v>
      </c>
      <c r="AF12" s="79" t="s">
        <v>78</v>
      </c>
      <c r="AG12" s="79" t="s">
        <v>80</v>
      </c>
    </row>
    <row r="13" spans="1:34" ht="15">
      <c r="A13" s="81" t="s">
        <v>24</v>
      </c>
      <c r="B13" s="82"/>
      <c r="C13" s="83"/>
      <c r="D13" s="48"/>
      <c r="E13" s="48"/>
      <c r="F13" s="48"/>
      <c r="G13" s="48"/>
      <c r="H13" s="48"/>
      <c r="I13" s="48"/>
      <c r="J13" s="84"/>
      <c r="K13" s="84"/>
      <c r="L13" s="84"/>
      <c r="M13" s="84"/>
      <c r="N13" s="84"/>
      <c r="O13" s="84"/>
      <c r="P13" s="84"/>
      <c r="U13" s="48" t="s">
        <v>113</v>
      </c>
      <c r="V13" s="149" t="e">
        <f>#REF!</f>
        <v>#REF!</v>
      </c>
      <c r="W13" s="149" t="e">
        <f>#REF!</f>
        <v>#REF!</v>
      </c>
      <c r="X13" s="149" t="e">
        <f>#REF!</f>
        <v>#REF!</v>
      </c>
      <c r="Y13" s="149" t="e">
        <f>#REF!</f>
        <v>#REF!</v>
      </c>
      <c r="Z13" s="149" t="e">
        <f>#REF!</f>
        <v>#REF!</v>
      </c>
      <c r="AA13" s="149" t="e">
        <f>#REF!</f>
        <v>#REF!</v>
      </c>
      <c r="AB13" s="149" t="e">
        <f>#REF!</f>
        <v>#REF!</v>
      </c>
      <c r="AC13" s="149" t="e">
        <f>#REF!</f>
        <v>#REF!</v>
      </c>
      <c r="AD13" s="149" t="e">
        <f>#REF!</f>
        <v>#REF!</v>
      </c>
      <c r="AE13" s="149" t="e">
        <f>#REF!</f>
        <v>#REF!</v>
      </c>
      <c r="AF13" s="149" t="e">
        <f>#REF!</f>
        <v>#REF!</v>
      </c>
      <c r="AG13" s="149" t="e">
        <f>#REF!</f>
        <v>#REF!</v>
      </c>
      <c r="AH13" s="48"/>
    </row>
    <row r="14" spans="1:62" ht="12.75">
      <c r="A14" s="48"/>
      <c r="B14" s="48"/>
      <c r="C14" s="48"/>
      <c r="D14" s="48"/>
      <c r="E14" s="48"/>
      <c r="F14" s="48"/>
      <c r="G14" s="74" t="s">
        <v>13</v>
      </c>
      <c r="H14" s="74"/>
      <c r="I14" s="85" t="s">
        <v>13</v>
      </c>
      <c r="J14" s="84"/>
      <c r="K14" s="84"/>
      <c r="L14" s="84"/>
      <c r="M14" s="84"/>
      <c r="N14" s="84"/>
      <c r="O14" s="84"/>
      <c r="P14" s="84"/>
      <c r="Q14" s="48"/>
      <c r="R14" s="48"/>
      <c r="S14" s="48"/>
      <c r="T14" s="48"/>
      <c r="U14" s="48" t="s">
        <v>114</v>
      </c>
      <c r="V14" s="149" t="e">
        <f>#REF!</f>
        <v>#REF!</v>
      </c>
      <c r="W14" s="149" t="e">
        <f>#REF!</f>
        <v>#REF!</v>
      </c>
      <c r="X14" s="149" t="e">
        <f>#REF!</f>
        <v>#REF!</v>
      </c>
      <c r="Y14" s="149" t="e">
        <f>#REF!</f>
        <v>#REF!</v>
      </c>
      <c r="Z14" s="149" t="e">
        <f>#REF!</f>
        <v>#REF!</v>
      </c>
      <c r="AA14" s="149" t="e">
        <f>#REF!</f>
        <v>#REF!</v>
      </c>
      <c r="AB14" s="149" t="e">
        <f>#REF!</f>
        <v>#REF!</v>
      </c>
      <c r="AC14" s="149" t="e">
        <f>#REF!</f>
        <v>#REF!</v>
      </c>
      <c r="AD14" s="149" t="e">
        <f>#REF!</f>
        <v>#REF!</v>
      </c>
      <c r="AE14" s="149" t="e">
        <f>#REF!</f>
        <v>#REF!</v>
      </c>
      <c r="AF14" s="149" t="e">
        <f>#REF!</f>
        <v>#REF!</v>
      </c>
      <c r="AG14" s="149" t="e">
        <f>#REF!</f>
        <v>#REF!</v>
      </c>
      <c r="AH14" s="48"/>
      <c r="AJ14" s="79"/>
      <c r="AK14" s="79"/>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row>
    <row r="15" spans="1:62" ht="12.75">
      <c r="A15" s="48"/>
      <c r="B15" s="48"/>
      <c r="C15" s="48"/>
      <c r="D15" s="48"/>
      <c r="E15" s="48"/>
      <c r="F15" s="48"/>
      <c r="G15" s="48"/>
      <c r="H15" s="48"/>
      <c r="I15" s="48"/>
      <c r="J15" s="84"/>
      <c r="K15" s="84"/>
      <c r="L15" s="84"/>
      <c r="M15" s="84"/>
      <c r="N15" s="84"/>
      <c r="O15" s="84"/>
      <c r="P15" s="84"/>
      <c r="Q15" s="48"/>
      <c r="R15" s="48"/>
      <c r="S15" s="48"/>
      <c r="T15" s="48"/>
      <c r="U15" s="130" t="s">
        <v>121</v>
      </c>
      <c r="V15" s="48" t="e">
        <f>#REF!</f>
        <v>#REF!</v>
      </c>
      <c r="W15" s="48" t="e">
        <f>#REF!</f>
        <v>#REF!</v>
      </c>
      <c r="X15" s="48" t="e">
        <f>#REF!</f>
        <v>#REF!</v>
      </c>
      <c r="Y15" s="48" t="e">
        <f>#REF!</f>
        <v>#REF!</v>
      </c>
      <c r="Z15" s="48" t="e">
        <f>#REF!</f>
        <v>#REF!</v>
      </c>
      <c r="AA15" s="48" t="e">
        <f>#REF!</f>
        <v>#REF!</v>
      </c>
      <c r="AB15" s="48" t="e">
        <f>#REF!</f>
        <v>#REF!</v>
      </c>
      <c r="AC15" s="48" t="e">
        <f>#REF!</f>
        <v>#REF!</v>
      </c>
      <c r="AD15" s="48" t="e">
        <f>#REF!</f>
        <v>#REF!</v>
      </c>
      <c r="AE15" s="48" t="e">
        <f>#REF!</f>
        <v>#REF!</v>
      </c>
      <c r="AF15" s="48" t="e">
        <f>#REF!</f>
        <v>#REF!</v>
      </c>
      <c r="AG15" s="48" t="e">
        <f>#REF!</f>
        <v>#REF!</v>
      </c>
      <c r="AH15" s="48"/>
      <c r="AJ15" s="124"/>
      <c r="AK15" s="124"/>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row>
    <row r="16" spans="1:62" ht="12.75">
      <c r="A16" s="86"/>
      <c r="B16" s="48"/>
      <c r="C16" s="87"/>
      <c r="D16" s="86"/>
      <c r="E16" s="48"/>
      <c r="F16" s="48"/>
      <c r="G16" s="48"/>
      <c r="H16" s="48"/>
      <c r="I16" s="48"/>
      <c r="J16" s="84"/>
      <c r="K16" s="84"/>
      <c r="L16" s="84"/>
      <c r="M16" s="84"/>
      <c r="N16" s="84"/>
      <c r="O16" s="84"/>
      <c r="P16" s="84"/>
      <c r="Q16" s="48"/>
      <c r="R16" s="48"/>
      <c r="S16" s="48"/>
      <c r="T16" s="48"/>
      <c r="U16" s="48"/>
      <c r="V16" s="48"/>
      <c r="W16" s="48"/>
      <c r="X16" s="48"/>
      <c r="Y16" s="48"/>
      <c r="Z16" s="48"/>
      <c r="AA16" s="48"/>
      <c r="AB16" s="48"/>
      <c r="AC16" s="48"/>
      <c r="AD16" s="48"/>
      <c r="AE16" s="48"/>
      <c r="AF16" s="48"/>
      <c r="AG16" s="48"/>
      <c r="AH16" s="48"/>
      <c r="AI16" s="48"/>
      <c r="AJ16" s="124"/>
      <c r="AK16" s="124"/>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row>
    <row r="17" spans="1:62" ht="12.75">
      <c r="A17" s="86" t="s">
        <v>38</v>
      </c>
      <c r="B17" s="48"/>
      <c r="D17" s="87">
        <f>'Customer Info'!D25</f>
        <v>0</v>
      </c>
      <c r="E17" s="86" t="s">
        <v>32</v>
      </c>
      <c r="F17" s="48"/>
      <c r="G17" s="48"/>
      <c r="H17" s="48"/>
      <c r="I17" s="48"/>
      <c r="J17" s="84"/>
      <c r="K17" s="84"/>
      <c r="L17" s="84"/>
      <c r="M17" s="84"/>
      <c r="N17" s="84"/>
      <c r="O17" s="84"/>
      <c r="P17" s="84"/>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row>
    <row r="18" spans="1:62" ht="12.75">
      <c r="A18" s="86"/>
      <c r="B18" s="48"/>
      <c r="C18" s="87"/>
      <c r="D18" s="86"/>
      <c r="E18" s="48"/>
      <c r="F18" s="48"/>
      <c r="G18" s="48"/>
      <c r="H18" s="48"/>
      <c r="I18" s="48"/>
      <c r="J18" s="84"/>
      <c r="K18" s="84"/>
      <c r="L18" s="84"/>
      <c r="M18" s="84"/>
      <c r="N18" s="84"/>
      <c r="O18" s="84"/>
      <c r="P18" s="84"/>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row>
    <row r="19" spans="1:62" ht="12.75">
      <c r="A19" s="86"/>
      <c r="B19" s="48"/>
      <c r="C19" s="87"/>
      <c r="D19" s="86"/>
      <c r="E19" s="48"/>
      <c r="F19" s="48"/>
      <c r="G19" s="48"/>
      <c r="H19" s="48"/>
      <c r="I19" s="48"/>
      <c r="J19" s="84"/>
      <c r="K19" s="84"/>
      <c r="L19" s="84"/>
      <c r="M19" s="84"/>
      <c r="N19" s="84"/>
      <c r="O19" s="84"/>
      <c r="P19" s="84"/>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row>
    <row r="20" spans="1:62" ht="12.75">
      <c r="A20" s="86"/>
      <c r="B20" s="48"/>
      <c r="C20" s="87"/>
      <c r="D20" s="86"/>
      <c r="E20" s="48"/>
      <c r="F20" s="48"/>
      <c r="G20" s="48"/>
      <c r="H20" s="48"/>
      <c r="I20" s="48"/>
      <c r="J20" s="84"/>
      <c r="K20" s="84"/>
      <c r="L20" s="84"/>
      <c r="M20" s="84"/>
      <c r="N20" s="84"/>
      <c r="O20" s="84"/>
      <c r="P20" s="84"/>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row>
    <row r="21" spans="1:62" ht="12.75">
      <c r="A21" s="86"/>
      <c r="B21" s="48"/>
      <c r="C21" s="87"/>
      <c r="D21" s="86"/>
      <c r="E21" s="48"/>
      <c r="F21" s="48"/>
      <c r="G21" s="48"/>
      <c r="H21" s="48"/>
      <c r="I21" s="48"/>
      <c r="J21" s="84"/>
      <c r="K21" s="84"/>
      <c r="L21" s="84"/>
      <c r="M21" s="84"/>
      <c r="N21" s="84"/>
      <c r="O21" s="84"/>
      <c r="P21" s="84"/>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row>
    <row r="22" spans="1:62" ht="12.75">
      <c r="A22" s="88"/>
      <c r="B22" s="88"/>
      <c r="C22" s="89"/>
      <c r="D22" s="88"/>
      <c r="E22" s="88"/>
      <c r="F22" s="90"/>
      <c r="G22" s="76"/>
      <c r="H22" s="88"/>
      <c r="I22" s="91"/>
      <c r="J22" s="78"/>
      <c r="K22" s="84"/>
      <c r="L22" s="84"/>
      <c r="M22" s="84"/>
      <c r="N22" s="84"/>
      <c r="O22" s="84"/>
      <c r="P22" s="84"/>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row>
    <row r="23" spans="1:62" ht="12.75">
      <c r="A23" s="81" t="s">
        <v>25</v>
      </c>
      <c r="B23" s="48"/>
      <c r="C23" s="48"/>
      <c r="D23" s="48"/>
      <c r="E23" s="48"/>
      <c r="F23" s="48"/>
      <c r="G23" s="371" t="s">
        <v>49</v>
      </c>
      <c r="H23" s="372"/>
      <c r="I23" s="372"/>
      <c r="J23" s="373"/>
      <c r="K23" s="92"/>
      <c r="L23" s="374" t="s">
        <v>50</v>
      </c>
      <c r="M23" s="375"/>
      <c r="N23" s="375"/>
      <c r="O23" s="376"/>
      <c r="P23" s="93"/>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row>
    <row r="24" spans="1:62" ht="12.75">
      <c r="A24" s="48"/>
      <c r="B24" s="48"/>
      <c r="C24" s="48"/>
      <c r="D24" s="48"/>
      <c r="E24" s="48"/>
      <c r="F24" s="48"/>
      <c r="G24" s="67" t="s">
        <v>46</v>
      </c>
      <c r="H24" s="67" t="s">
        <v>47</v>
      </c>
      <c r="I24" s="67" t="s">
        <v>48</v>
      </c>
      <c r="J24" s="67" t="s">
        <v>27</v>
      </c>
      <c r="K24" s="48"/>
      <c r="L24" s="80" t="s">
        <v>46</v>
      </c>
      <c r="M24" s="80" t="s">
        <v>47</v>
      </c>
      <c r="N24" s="80" t="s">
        <v>48</v>
      </c>
      <c r="O24" s="80" t="s">
        <v>27</v>
      </c>
      <c r="P24" s="94" t="s">
        <v>39</v>
      </c>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row>
    <row r="25" spans="1:62" ht="12.75">
      <c r="A25" s="48" t="s">
        <v>26</v>
      </c>
      <c r="B25" s="48"/>
      <c r="C25" s="48"/>
      <c r="D25" s="48"/>
      <c r="E25" s="48"/>
      <c r="F25" s="48"/>
      <c r="G25" s="95"/>
      <c r="H25" s="96"/>
      <c r="I25" s="96">
        <v>10</v>
      </c>
      <c r="J25" s="145">
        <f>SUM(G25:I25)</f>
        <v>10</v>
      </c>
      <c r="K25" s="48"/>
      <c r="L25" s="58"/>
      <c r="M25" s="58"/>
      <c r="N25" s="58">
        <f>I25</f>
        <v>10</v>
      </c>
      <c r="O25" s="58">
        <f>SUM(L25:N25)</f>
        <v>10</v>
      </c>
      <c r="P25" s="148">
        <v>42005</v>
      </c>
      <c r="Q25" s="48"/>
      <c r="R25" s="48"/>
      <c r="S25" s="48"/>
      <c r="T25" s="48"/>
      <c r="U25" s="108"/>
      <c r="V25" s="61"/>
      <c r="W25" s="62"/>
      <c r="X25" s="48"/>
      <c r="Y25" s="63"/>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row>
    <row r="26" spans="1:62" ht="12.75">
      <c r="A26" s="48" t="s">
        <v>115</v>
      </c>
      <c r="B26" s="48"/>
      <c r="C26" s="48"/>
      <c r="D26" s="1">
        <f>MAX($D$17,0)</f>
        <v>0</v>
      </c>
      <c r="E26" s="54" t="s">
        <v>32</v>
      </c>
      <c r="F26" s="59" t="s">
        <v>6</v>
      </c>
      <c r="G26" s="150"/>
      <c r="H26" s="96"/>
      <c r="I26" s="98">
        <v>0.0263125</v>
      </c>
      <c r="J26" s="56">
        <f>SUM(G26:I26)</f>
        <v>0.0263125</v>
      </c>
      <c r="K26" s="61" t="s">
        <v>61</v>
      </c>
      <c r="L26" s="58"/>
      <c r="M26" s="58"/>
      <c r="N26" s="58">
        <f>ROUND($D26*I26,2)</f>
        <v>0</v>
      </c>
      <c r="O26" s="58">
        <f>SUM(L26:N26)</f>
        <v>0</v>
      </c>
      <c r="P26" s="148">
        <v>42005</v>
      </c>
      <c r="Q26" s="48"/>
      <c r="T26" s="172">
        <f>O26</f>
        <v>0</v>
      </c>
      <c r="U26" s="60"/>
      <c r="V26" s="61"/>
      <c r="W26" s="62"/>
      <c r="X26" s="48"/>
      <c r="Y26" s="63"/>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row>
    <row r="27" spans="1:62" ht="12.75">
      <c r="A27" s="99" t="s">
        <v>37</v>
      </c>
      <c r="B27" s="99"/>
      <c r="C27" s="99"/>
      <c r="D27" s="100"/>
      <c r="E27" s="100"/>
      <c r="F27" s="99"/>
      <c r="G27" s="100"/>
      <c r="H27" s="100"/>
      <c r="I27" s="100"/>
      <c r="J27" s="100"/>
      <c r="K27" s="101"/>
      <c r="L27" s="102"/>
      <c r="M27" s="102"/>
      <c r="N27" s="102">
        <f>SUM(N25:N26)</f>
        <v>10</v>
      </c>
      <c r="O27" s="215">
        <f>SUM(O25:O26)</f>
        <v>10</v>
      </c>
      <c r="P27" s="93"/>
      <c r="Q27" s="48"/>
      <c r="T27" s="172">
        <f>SUM(T26)</f>
        <v>0</v>
      </c>
      <c r="U27" s="60"/>
      <c r="V27" s="61"/>
      <c r="W27" s="62"/>
      <c r="X27" s="48"/>
      <c r="Y27" s="63"/>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row>
    <row r="28" spans="1:62" ht="12.75">
      <c r="A28" s="103"/>
      <c r="B28" s="103"/>
      <c r="C28" s="103"/>
      <c r="D28" s="104"/>
      <c r="E28" s="104"/>
      <c r="F28" s="103"/>
      <c r="G28" s="104"/>
      <c r="H28" s="104"/>
      <c r="I28" s="104"/>
      <c r="J28" s="104"/>
      <c r="K28" s="105"/>
      <c r="L28" s="104"/>
      <c r="M28" s="104"/>
      <c r="N28" s="104"/>
      <c r="O28" s="216"/>
      <c r="P28" s="106"/>
      <c r="Q28" s="48"/>
      <c r="R28" s="48"/>
      <c r="S28" s="48"/>
      <c r="T28" s="48"/>
      <c r="U28" s="60"/>
      <c r="V28" s="61"/>
      <c r="W28" s="62"/>
      <c r="X28" s="48"/>
      <c r="Y28" s="63"/>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row>
    <row r="29" spans="1:224" ht="12.75">
      <c r="A29" s="81" t="s">
        <v>51</v>
      </c>
      <c r="B29" s="99"/>
      <c r="C29" s="99"/>
      <c r="D29" s="100"/>
      <c r="E29" s="100"/>
      <c r="F29" s="99"/>
      <c r="G29" s="100"/>
      <c r="H29" s="100"/>
      <c r="I29" s="100"/>
      <c r="J29" s="100"/>
      <c r="K29" s="100"/>
      <c r="L29" s="100"/>
      <c r="M29" s="100"/>
      <c r="N29" s="100"/>
      <c r="O29" s="217"/>
      <c r="P29" s="93"/>
      <c r="Q29" s="48"/>
      <c r="R29" s="48"/>
      <c r="S29" s="48"/>
      <c r="T29" s="48"/>
      <c r="U29" s="60"/>
      <c r="V29" s="61"/>
      <c r="W29" s="62"/>
      <c r="X29" s="48"/>
      <c r="Y29" s="63"/>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row>
    <row r="30" spans="1:224" ht="12.75">
      <c r="A30" s="84"/>
      <c r="B30" s="84"/>
      <c r="C30" s="84"/>
      <c r="D30" s="84"/>
      <c r="E30" s="84"/>
      <c r="F30" s="84"/>
      <c r="G30" s="84"/>
      <c r="H30" s="84"/>
      <c r="I30" s="84"/>
      <c r="J30" s="84"/>
      <c r="K30" s="84"/>
      <c r="L30" s="84"/>
      <c r="M30" s="84"/>
      <c r="N30" s="84"/>
      <c r="O30" s="137"/>
      <c r="P30" s="107"/>
      <c r="Q30" s="59"/>
      <c r="R30" s="59"/>
      <c r="S30" s="59"/>
      <c r="T30" s="59"/>
      <c r="U30" s="60"/>
      <c r="V30" s="61"/>
      <c r="W30" s="62"/>
      <c r="X30" s="48"/>
      <c r="Y30" s="63"/>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row>
    <row r="31" spans="1:224" ht="12.75">
      <c r="A31" s="218" t="s">
        <v>53</v>
      </c>
      <c r="B31" s="219"/>
      <c r="C31" s="219"/>
      <c r="D31" s="220">
        <f>IF($D$17&lt;0,0,IF($D$17&gt;833000,833000,$D$17))</f>
        <v>0</v>
      </c>
      <c r="E31" s="221" t="s">
        <v>32</v>
      </c>
      <c r="F31" s="222" t="s">
        <v>6</v>
      </c>
      <c r="G31" s="56"/>
      <c r="H31" s="56"/>
      <c r="I31" s="56">
        <f>'0923 Riders '!B4</f>
        <v>0.0053667</v>
      </c>
      <c r="J31" s="56">
        <f aca="true" t="shared" si="0" ref="J31:J37">SUM(G31:I31)</f>
        <v>0.0053667</v>
      </c>
      <c r="K31" s="223" t="s">
        <v>33</v>
      </c>
      <c r="L31" s="58"/>
      <c r="M31" s="58"/>
      <c r="N31" s="58">
        <f>ROUND(D31*I31,2)</f>
        <v>0</v>
      </c>
      <c r="O31" s="58">
        <f aca="true" t="shared" si="1" ref="O31:O53">SUM(L31:N31)</f>
        <v>0</v>
      </c>
      <c r="P31" s="148">
        <f>'0923 Riders '!D4</f>
        <v>44925</v>
      </c>
      <c r="Q31" s="59"/>
      <c r="R31" s="59"/>
      <c r="S31" s="59"/>
      <c r="T31" s="172">
        <f aca="true" t="shared" si="2" ref="T31:T43">O31</f>
        <v>0</v>
      </c>
      <c r="U31" s="60"/>
      <c r="V31" s="61"/>
      <c r="W31" s="62"/>
      <c r="X31" s="48"/>
      <c r="Y31" s="63"/>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row>
    <row r="32" spans="1:224" ht="12.75">
      <c r="A32" s="218" t="s">
        <v>54</v>
      </c>
      <c r="B32" s="190"/>
      <c r="C32" s="190"/>
      <c r="D32" s="224">
        <f>IF($D$17&gt;833000,$D$17-833000,0)</f>
        <v>0</v>
      </c>
      <c r="E32" s="221" t="s">
        <v>32</v>
      </c>
      <c r="F32" s="222" t="s">
        <v>6</v>
      </c>
      <c r="G32" s="56"/>
      <c r="H32" s="56"/>
      <c r="I32" s="56">
        <f>'0923 Riders '!B5</f>
        <v>0.0001756</v>
      </c>
      <c r="J32" s="56">
        <f t="shared" si="0"/>
        <v>0.0001756</v>
      </c>
      <c r="K32" s="223" t="s">
        <v>33</v>
      </c>
      <c r="L32" s="58"/>
      <c r="M32" s="58"/>
      <c r="N32" s="58">
        <f>ROUND(D32*I32,2)</f>
        <v>0</v>
      </c>
      <c r="O32" s="58">
        <f t="shared" si="1"/>
        <v>0</v>
      </c>
      <c r="P32" s="148">
        <f>'0923 Riders '!D5</f>
        <v>44925</v>
      </c>
      <c r="Q32" s="59"/>
      <c r="R32" s="59"/>
      <c r="S32" s="59"/>
      <c r="T32" s="172">
        <f t="shared" si="2"/>
        <v>0</v>
      </c>
      <c r="U32" s="60"/>
      <c r="V32" s="61"/>
      <c r="W32" s="62"/>
      <c r="X32" s="48"/>
      <c r="Y32" s="63"/>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row>
    <row r="33" spans="1:224" ht="12.75">
      <c r="A33" s="218" t="s">
        <v>65</v>
      </c>
      <c r="B33" s="190"/>
      <c r="C33" s="190"/>
      <c r="D33" s="220">
        <f>IF($D$17&lt;0,0,IF($D$17&gt;2000,2000,$D$17))</f>
        <v>0</v>
      </c>
      <c r="E33" s="221" t="s">
        <v>32</v>
      </c>
      <c r="F33" s="222" t="s">
        <v>6</v>
      </c>
      <c r="G33" s="56"/>
      <c r="H33" s="56"/>
      <c r="I33" s="109">
        <f>'0923 Riders '!B8</f>
        <v>0.00465</v>
      </c>
      <c r="J33" s="109">
        <f t="shared" si="0"/>
        <v>0.00465</v>
      </c>
      <c r="K33" s="223" t="s">
        <v>33</v>
      </c>
      <c r="L33" s="58"/>
      <c r="M33" s="58"/>
      <c r="N33" s="58">
        <f>ROUND(D33*I33,2)</f>
        <v>0</v>
      </c>
      <c r="O33" s="58">
        <f t="shared" si="1"/>
        <v>0</v>
      </c>
      <c r="P33" s="148">
        <f>'0923 Riders '!D7</f>
        <v>44531</v>
      </c>
      <c r="Q33" s="59"/>
      <c r="R33" s="59"/>
      <c r="S33" s="59"/>
      <c r="T33" s="172">
        <f t="shared" si="2"/>
        <v>0</v>
      </c>
      <c r="U33" s="60"/>
      <c r="V33" s="61"/>
      <c r="W33" s="62"/>
      <c r="X33" s="48"/>
      <c r="Y33" s="63"/>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row>
    <row r="34" spans="1:224" ht="12.75">
      <c r="A34" s="218" t="s">
        <v>66</v>
      </c>
      <c r="B34" s="190"/>
      <c r="C34" s="190"/>
      <c r="D34" s="220">
        <f>IF($D$17&lt;=2000,0,IF($D$17=0,0,IF($D$17-2000&gt;13000,13000,$D$17-2000)))</f>
        <v>0</v>
      </c>
      <c r="E34" s="221" t="s">
        <v>32</v>
      </c>
      <c r="F34" s="222" t="s">
        <v>6</v>
      </c>
      <c r="G34" s="56"/>
      <c r="H34" s="56"/>
      <c r="I34" s="109">
        <f>'0923 Riders '!B9</f>
        <v>0.00419</v>
      </c>
      <c r="J34" s="109">
        <f t="shared" si="0"/>
        <v>0.00419</v>
      </c>
      <c r="K34" s="223" t="s">
        <v>33</v>
      </c>
      <c r="L34" s="58"/>
      <c r="M34" s="58"/>
      <c r="N34" s="58">
        <f>ROUND(D34*I34,2)</f>
        <v>0</v>
      </c>
      <c r="O34" s="58">
        <f t="shared" si="1"/>
        <v>0</v>
      </c>
      <c r="P34" s="148">
        <f>'0923 Riders '!D7</f>
        <v>44531</v>
      </c>
      <c r="Q34" s="59"/>
      <c r="R34" s="59"/>
      <c r="S34" s="59"/>
      <c r="T34" s="172">
        <f t="shared" si="2"/>
        <v>0</v>
      </c>
      <c r="U34" s="60"/>
      <c r="V34" s="61"/>
      <c r="W34" s="62"/>
      <c r="X34" s="48"/>
      <c r="Y34" s="63"/>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row>
    <row r="35" spans="1:224" ht="12.75">
      <c r="A35" s="218" t="s">
        <v>67</v>
      </c>
      <c r="B35" s="190"/>
      <c r="C35" s="190"/>
      <c r="D35" s="220">
        <f>IF($D$17=0,0,IF($D$17-15000&gt;=0,$D$17-15000,0))</f>
        <v>0</v>
      </c>
      <c r="E35" s="221" t="s">
        <v>32</v>
      </c>
      <c r="F35" s="222" t="s">
        <v>6</v>
      </c>
      <c r="G35" s="56"/>
      <c r="H35" s="56"/>
      <c r="I35" s="109">
        <f>'0923 Riders '!B10</f>
        <v>0.00363</v>
      </c>
      <c r="J35" s="109">
        <f t="shared" si="0"/>
        <v>0.00363</v>
      </c>
      <c r="K35" s="223" t="s">
        <v>33</v>
      </c>
      <c r="L35" s="58"/>
      <c r="M35" s="58"/>
      <c r="N35" s="58">
        <f>ROUND(D35*I35,2)</f>
        <v>0</v>
      </c>
      <c r="O35" s="58">
        <f t="shared" si="1"/>
        <v>0</v>
      </c>
      <c r="P35" s="148">
        <f>'0923 Riders '!D7</f>
        <v>44531</v>
      </c>
      <c r="Q35" s="59"/>
      <c r="R35" s="59"/>
      <c r="S35" s="59"/>
      <c r="T35" s="172">
        <f t="shared" si="2"/>
        <v>0</v>
      </c>
      <c r="U35" s="60"/>
      <c r="V35" s="61"/>
      <c r="W35" s="62"/>
      <c r="X35" s="48"/>
      <c r="Y35" s="63"/>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row>
    <row r="36" spans="1:224" ht="12.75">
      <c r="A36" s="225" t="s">
        <v>153</v>
      </c>
      <c r="B36" s="190"/>
      <c r="C36" s="190"/>
      <c r="D36" s="220"/>
      <c r="E36" s="221" t="s">
        <v>81</v>
      </c>
      <c r="F36" s="222"/>
      <c r="G36" s="56"/>
      <c r="H36" s="56"/>
      <c r="I36" s="56">
        <f>'0923 Riders '!D49</f>
        <v>0.15</v>
      </c>
      <c r="J36" s="56">
        <f t="shared" si="0"/>
        <v>0.15</v>
      </c>
      <c r="K36" s="223"/>
      <c r="L36" s="58"/>
      <c r="M36" s="58"/>
      <c r="N36" s="58">
        <f>J36</f>
        <v>0.15</v>
      </c>
      <c r="O36" s="58">
        <f>SUM(L36:N36)</f>
        <v>0.15</v>
      </c>
      <c r="P36" s="148">
        <f>'0923 Riders '!E49</f>
        <v>45108</v>
      </c>
      <c r="Q36" s="59"/>
      <c r="R36" s="59"/>
      <c r="S36" s="59"/>
      <c r="T36" s="172">
        <f t="shared" si="2"/>
        <v>0.15</v>
      </c>
      <c r="U36" s="60"/>
      <c r="V36" s="61"/>
      <c r="W36" s="62"/>
      <c r="X36" s="48"/>
      <c r="Y36" s="63"/>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row>
    <row r="37" spans="1:224" ht="12.75">
      <c r="A37" s="225" t="s">
        <v>212</v>
      </c>
      <c r="B37" s="190"/>
      <c r="C37" s="190"/>
      <c r="D37" s="226">
        <f>O27</f>
        <v>10</v>
      </c>
      <c r="E37" s="221" t="s">
        <v>86</v>
      </c>
      <c r="F37" s="222" t="s">
        <v>6</v>
      </c>
      <c r="G37" s="56"/>
      <c r="H37" s="56"/>
      <c r="I37" s="110">
        <f>'0923 Riders '!B18</f>
        <v>0</v>
      </c>
      <c r="J37" s="110">
        <f t="shared" si="0"/>
        <v>0</v>
      </c>
      <c r="K37" s="223"/>
      <c r="L37" s="58"/>
      <c r="M37" s="58"/>
      <c r="N37" s="58">
        <f>J37</f>
        <v>0</v>
      </c>
      <c r="O37" s="58">
        <f>SUM(L37:N37)</f>
        <v>0</v>
      </c>
      <c r="P37" s="148">
        <f>'0923 Riders '!D18</f>
        <v>44531</v>
      </c>
      <c r="Q37" s="59"/>
      <c r="R37" s="173">
        <f>$T$27</f>
        <v>0</v>
      </c>
      <c r="S37" s="174">
        <f>I37</f>
        <v>0</v>
      </c>
      <c r="T37" s="172">
        <f>ROUND(R37*S37,2)</f>
        <v>0</v>
      </c>
      <c r="U37" s="60"/>
      <c r="V37" s="61"/>
      <c r="W37" s="62"/>
      <c r="X37" s="48"/>
      <c r="Y37" s="63"/>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row>
    <row r="38" spans="1:224" ht="12.75">
      <c r="A38" s="225" t="s">
        <v>120</v>
      </c>
      <c r="B38" s="190"/>
      <c r="C38" s="190"/>
      <c r="D38" s="220">
        <f>$D$17</f>
        <v>0</v>
      </c>
      <c r="E38" s="221" t="s">
        <v>32</v>
      </c>
      <c r="F38" s="222" t="s">
        <v>6</v>
      </c>
      <c r="G38" s="56">
        <f>'0923 Riders '!B21</f>
        <v>0.10589</v>
      </c>
      <c r="H38" s="56"/>
      <c r="I38" s="56"/>
      <c r="J38" s="143">
        <f>SUM(G38:H38)</f>
        <v>0.10589</v>
      </c>
      <c r="K38" s="223" t="s">
        <v>33</v>
      </c>
      <c r="L38" s="58">
        <f>ROUND(D38*G38,2)</f>
        <v>0</v>
      </c>
      <c r="M38" s="58"/>
      <c r="N38" s="58"/>
      <c r="O38" s="58">
        <f t="shared" si="1"/>
        <v>0</v>
      </c>
      <c r="P38" s="148">
        <f>'0923 Riders '!D21</f>
        <v>45078</v>
      </c>
      <c r="Q38" s="59"/>
      <c r="R38" s="59"/>
      <c r="S38" s="59"/>
      <c r="T38" s="172">
        <f t="shared" si="2"/>
        <v>0</v>
      </c>
      <c r="U38" s="60"/>
      <c r="V38" s="61"/>
      <c r="W38" s="62"/>
      <c r="X38" s="48"/>
      <c r="Y38" s="63"/>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row>
    <row r="39" spans="1:224" ht="12.75">
      <c r="A39" s="225" t="s">
        <v>105</v>
      </c>
      <c r="B39" s="190"/>
      <c r="C39" s="190"/>
      <c r="D39" s="220">
        <f>$D$17</f>
        <v>0</v>
      </c>
      <c r="E39" s="221" t="s">
        <v>32</v>
      </c>
      <c r="F39" s="222" t="s">
        <v>6</v>
      </c>
      <c r="G39" s="56">
        <f>'0923 Riders '!B28</f>
        <v>0.00388</v>
      </c>
      <c r="H39" s="56"/>
      <c r="I39" s="56"/>
      <c r="J39" s="143">
        <f>SUM(G39:H39)</f>
        <v>0.00388</v>
      </c>
      <c r="K39" s="223" t="s">
        <v>33</v>
      </c>
      <c r="L39" s="145">
        <f>IF($D$39&lt;=800,ROUND($D$39*$G$39,2),(ROUND(800*$G$39,2)+(ROUND(($D$39-800)*$G$39,2))))</f>
        <v>0</v>
      </c>
      <c r="M39" s="58"/>
      <c r="N39" s="58"/>
      <c r="O39" s="58">
        <f>SUM(L39:N39)</f>
        <v>0</v>
      </c>
      <c r="P39" s="148">
        <f>'0923 Riders '!D28</f>
        <v>45078</v>
      </c>
      <c r="Q39" s="59"/>
      <c r="R39" s="59"/>
      <c r="S39" s="59"/>
      <c r="T39" s="172">
        <f t="shared" si="2"/>
        <v>0</v>
      </c>
      <c r="U39" s="60"/>
      <c r="V39" s="61"/>
      <c r="W39" s="62"/>
      <c r="X39" s="48"/>
      <c r="Y39" s="63"/>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row>
    <row r="40" spans="1:224" ht="12.75">
      <c r="A40" s="225" t="s">
        <v>124</v>
      </c>
      <c r="B40" s="190"/>
      <c r="C40" s="190"/>
      <c r="D40" s="220">
        <f>$D$17</f>
        <v>0</v>
      </c>
      <c r="E40" s="221" t="s">
        <v>32</v>
      </c>
      <c r="F40" s="222" t="s">
        <v>6</v>
      </c>
      <c r="G40" s="56">
        <f>'0923 Riders '!B46</f>
        <v>-0.0017124</v>
      </c>
      <c r="H40" s="56"/>
      <c r="I40" s="56"/>
      <c r="J40" s="143">
        <f>SUM(G40:H40)</f>
        <v>-0.0017124</v>
      </c>
      <c r="K40" s="223" t="s">
        <v>33</v>
      </c>
      <c r="L40" s="58">
        <f>ROUND(D40*G40,2)</f>
        <v>0</v>
      </c>
      <c r="M40" s="58"/>
      <c r="N40" s="58"/>
      <c r="O40" s="58">
        <f t="shared" si="1"/>
        <v>0</v>
      </c>
      <c r="P40" s="148">
        <f>'0923 Riders '!D46</f>
        <v>45106</v>
      </c>
      <c r="Q40" s="59"/>
      <c r="R40" s="59"/>
      <c r="S40" s="59"/>
      <c r="T40" s="172">
        <f t="shared" si="2"/>
        <v>0</v>
      </c>
      <c r="U40" s="60"/>
      <c r="V40" s="61"/>
      <c r="W40" s="62"/>
      <c r="X40" s="48"/>
      <c r="Y40" s="63"/>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48"/>
      <c r="HC40" s="48"/>
      <c r="HD40" s="48"/>
      <c r="HE40" s="48"/>
      <c r="HF40" s="48"/>
      <c r="HG40" s="48"/>
      <c r="HH40" s="48"/>
      <c r="HI40" s="48"/>
      <c r="HJ40" s="48"/>
      <c r="HK40" s="48"/>
      <c r="HL40" s="48"/>
      <c r="HM40" s="48"/>
      <c r="HN40" s="48"/>
      <c r="HO40" s="48"/>
      <c r="HP40" s="48"/>
    </row>
    <row r="41" spans="1:224" ht="12.75">
      <c r="A41" s="225" t="s">
        <v>103</v>
      </c>
      <c r="B41" s="190"/>
      <c r="C41" s="190"/>
      <c r="D41" s="220">
        <f>IF($D$17&lt;0,0,$D$17)</f>
        <v>0</v>
      </c>
      <c r="E41" s="221" t="s">
        <v>32</v>
      </c>
      <c r="F41" s="222" t="s">
        <v>6</v>
      </c>
      <c r="G41" s="56"/>
      <c r="H41" s="56"/>
      <c r="I41" s="56">
        <f>'0923 Riders '!B15</f>
        <v>0</v>
      </c>
      <c r="J41" s="98">
        <f aca="true" t="shared" si="3" ref="J41:J46">SUM(G41:I41)</f>
        <v>0</v>
      </c>
      <c r="K41" s="223" t="s">
        <v>33</v>
      </c>
      <c r="L41" s="58"/>
      <c r="M41" s="58"/>
      <c r="N41" s="96">
        <f>J41*D41</f>
        <v>0</v>
      </c>
      <c r="O41" s="58">
        <f>SUM(L41:N41)</f>
        <v>0</v>
      </c>
      <c r="P41" s="148">
        <f>'0923 Riders '!D15</f>
        <v>45167</v>
      </c>
      <c r="Q41" s="59"/>
      <c r="R41" s="59"/>
      <c r="S41" s="59"/>
      <c r="T41" s="172">
        <f t="shared" si="2"/>
        <v>0</v>
      </c>
      <c r="U41" s="60"/>
      <c r="V41" s="61"/>
      <c r="W41" s="62"/>
      <c r="X41" s="48"/>
      <c r="Y41" s="63"/>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48"/>
      <c r="HC41" s="48"/>
      <c r="HD41" s="48"/>
      <c r="HE41" s="48"/>
      <c r="HF41" s="48"/>
      <c r="HG41" s="48"/>
      <c r="HH41" s="48"/>
      <c r="HI41" s="48"/>
      <c r="HJ41" s="48"/>
      <c r="HK41" s="48"/>
      <c r="HL41" s="48"/>
      <c r="HM41" s="48"/>
      <c r="HN41" s="48"/>
      <c r="HO41" s="48"/>
      <c r="HP41" s="48"/>
    </row>
    <row r="42" spans="1:224" ht="12.75">
      <c r="A42" s="225" t="s">
        <v>122</v>
      </c>
      <c r="B42" s="190"/>
      <c r="C42" s="190"/>
      <c r="D42" s="220">
        <f>IF($D$17&lt;0,0,$D$17)</f>
        <v>0</v>
      </c>
      <c r="E42" s="227" t="s">
        <v>32</v>
      </c>
      <c r="F42" s="222" t="s">
        <v>6</v>
      </c>
      <c r="G42" s="56"/>
      <c r="H42" s="56">
        <f>'0923 Riders '!B56</f>
        <v>0.0331659</v>
      </c>
      <c r="I42" s="56"/>
      <c r="J42" s="56">
        <f t="shared" si="3"/>
        <v>0.0331659</v>
      </c>
      <c r="K42" s="223" t="s">
        <v>33</v>
      </c>
      <c r="L42" s="58"/>
      <c r="M42" s="58">
        <f>ROUND(D42*H42,2)</f>
        <v>0</v>
      </c>
      <c r="N42" s="129"/>
      <c r="O42" s="58">
        <f t="shared" si="1"/>
        <v>0</v>
      </c>
      <c r="P42" s="148">
        <f>'0923 Riders '!D56</f>
        <v>45016</v>
      </c>
      <c r="Q42" s="59"/>
      <c r="R42" s="59"/>
      <c r="S42" s="59"/>
      <c r="T42" s="172">
        <f t="shared" si="2"/>
        <v>0</v>
      </c>
      <c r="U42" s="60"/>
      <c r="V42" s="61"/>
      <c r="W42" s="62"/>
      <c r="X42" s="48"/>
      <c r="Y42" s="63"/>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48"/>
      <c r="HC42" s="48"/>
      <c r="HD42" s="48"/>
      <c r="HE42" s="48"/>
      <c r="HF42" s="48"/>
      <c r="HG42" s="48"/>
      <c r="HH42" s="48"/>
      <c r="HI42" s="48"/>
      <c r="HJ42" s="48"/>
      <c r="HK42" s="48"/>
      <c r="HL42" s="48"/>
      <c r="HM42" s="48"/>
      <c r="HN42" s="48"/>
      <c r="HO42" s="48"/>
      <c r="HP42" s="48"/>
    </row>
    <row r="43" spans="1:224" ht="12.75">
      <c r="A43" s="218" t="s">
        <v>64</v>
      </c>
      <c r="B43" s="190"/>
      <c r="C43" s="190"/>
      <c r="D43" s="220">
        <f>IF($D$17&lt;0,0,$D$17)</f>
        <v>0</v>
      </c>
      <c r="E43" s="221" t="s">
        <v>32</v>
      </c>
      <c r="F43" s="222" t="s">
        <v>6</v>
      </c>
      <c r="G43" s="56"/>
      <c r="H43" s="56"/>
      <c r="I43" s="56">
        <f>'0923 Riders '!B68+'0923 Riders '!C68</f>
        <v>0</v>
      </c>
      <c r="J43" s="56">
        <f t="shared" si="3"/>
        <v>0</v>
      </c>
      <c r="K43" s="223" t="s">
        <v>33</v>
      </c>
      <c r="L43" s="58"/>
      <c r="M43" s="58"/>
      <c r="N43" s="58">
        <f>J43*D43</f>
        <v>0</v>
      </c>
      <c r="O43" s="58">
        <f t="shared" si="1"/>
        <v>0</v>
      </c>
      <c r="P43" s="148">
        <f>'0923 Riders '!D68</f>
        <v>44531</v>
      </c>
      <c r="Q43" s="59"/>
      <c r="R43" s="59"/>
      <c r="S43" s="59"/>
      <c r="T43" s="172">
        <f t="shared" si="2"/>
        <v>0</v>
      </c>
      <c r="U43" s="60"/>
      <c r="V43" s="61"/>
      <c r="W43" s="62"/>
      <c r="X43" s="48"/>
      <c r="Y43" s="63"/>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48"/>
      <c r="HC43" s="48"/>
      <c r="HD43" s="48"/>
      <c r="HE43" s="48"/>
      <c r="HF43" s="48"/>
      <c r="HG43" s="48"/>
      <c r="HH43" s="48"/>
      <c r="HI43" s="48"/>
      <c r="HJ43" s="48"/>
      <c r="HK43" s="48"/>
      <c r="HL43" s="48"/>
      <c r="HM43" s="48"/>
      <c r="HN43" s="48"/>
      <c r="HO43" s="48"/>
      <c r="HP43" s="48"/>
    </row>
    <row r="44" spans="1:224" ht="12.75">
      <c r="A44" s="218" t="s">
        <v>55</v>
      </c>
      <c r="B44" s="190"/>
      <c r="C44" s="190"/>
      <c r="D44" s="228">
        <f>$N$27</f>
        <v>10</v>
      </c>
      <c r="E44" s="221" t="s">
        <v>86</v>
      </c>
      <c r="F44" s="222" t="s">
        <v>6</v>
      </c>
      <c r="G44" s="64"/>
      <c r="H44" s="65"/>
      <c r="I44" s="69">
        <f>'0923 Riders '!B84</f>
        <v>0.018765</v>
      </c>
      <c r="J44" s="69">
        <f t="shared" si="3"/>
        <v>0.018765</v>
      </c>
      <c r="K44" s="223"/>
      <c r="L44" s="58"/>
      <c r="M44" s="58"/>
      <c r="N44" s="58">
        <f>ROUND(D44*I44,2)</f>
        <v>0.19</v>
      </c>
      <c r="O44" s="58">
        <f t="shared" si="1"/>
        <v>0.19</v>
      </c>
      <c r="P44" s="148">
        <f>'0923 Riders '!D84</f>
        <v>45016</v>
      </c>
      <c r="Q44" s="59"/>
      <c r="R44" s="173">
        <f>$T$27</f>
        <v>0</v>
      </c>
      <c r="S44" s="174">
        <f>I44</f>
        <v>0.018765</v>
      </c>
      <c r="T44" s="172">
        <f>ROUND(R44*S44,2)</f>
        <v>0</v>
      </c>
      <c r="U44" s="60"/>
      <c r="V44" s="61"/>
      <c r="W44" s="62"/>
      <c r="X44" s="48"/>
      <c r="Y44" s="63"/>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48"/>
      <c r="HC44" s="48"/>
      <c r="HD44" s="48"/>
      <c r="HE44" s="48"/>
      <c r="HF44" s="48"/>
      <c r="HG44" s="48"/>
      <c r="HH44" s="48"/>
      <c r="HI44" s="48"/>
      <c r="HJ44" s="48"/>
      <c r="HK44" s="48"/>
      <c r="HL44" s="48"/>
      <c r="HM44" s="48"/>
      <c r="HN44" s="48"/>
      <c r="HO44" s="48"/>
      <c r="HP44" s="48"/>
    </row>
    <row r="45" spans="1:224" ht="12.75">
      <c r="A45" s="218" t="s">
        <v>56</v>
      </c>
      <c r="B45" s="190"/>
      <c r="C45" s="190"/>
      <c r="D45" s="228">
        <f>$N$27</f>
        <v>10</v>
      </c>
      <c r="E45" s="221" t="s">
        <v>86</v>
      </c>
      <c r="F45" s="222" t="s">
        <v>6</v>
      </c>
      <c r="G45" s="229"/>
      <c r="H45" s="65"/>
      <c r="I45" s="69">
        <f>'0923 Riders '!B86</f>
        <v>0.0669857</v>
      </c>
      <c r="J45" s="69">
        <f t="shared" si="3"/>
        <v>0.0669857</v>
      </c>
      <c r="K45" s="223"/>
      <c r="L45" s="58"/>
      <c r="M45" s="58"/>
      <c r="N45" s="58">
        <f>ROUND(D45*I45,2)</f>
        <v>0.67</v>
      </c>
      <c r="O45" s="58">
        <f t="shared" si="1"/>
        <v>0.67</v>
      </c>
      <c r="P45" s="148">
        <f>'0923 Riders '!D86</f>
        <v>45167</v>
      </c>
      <c r="Q45" s="59"/>
      <c r="R45" s="173">
        <f>$T$27</f>
        <v>0</v>
      </c>
      <c r="S45" s="174">
        <f>I45</f>
        <v>0.0669857</v>
      </c>
      <c r="T45" s="172">
        <f>ROUND(R45*S45,2)</f>
        <v>0</v>
      </c>
      <c r="U45" s="60"/>
      <c r="V45" s="61"/>
      <c r="W45" s="62"/>
      <c r="X45" s="48"/>
      <c r="Y45" s="63"/>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48"/>
      <c r="HC45" s="48"/>
      <c r="HD45" s="48"/>
      <c r="HE45" s="48"/>
      <c r="HF45" s="48"/>
      <c r="HG45" s="48"/>
      <c r="HH45" s="48"/>
      <c r="HI45" s="48"/>
      <c r="HJ45" s="48"/>
      <c r="HK45" s="48"/>
      <c r="HL45" s="48"/>
      <c r="HM45" s="48"/>
      <c r="HN45" s="48"/>
      <c r="HO45" s="48"/>
      <c r="HP45" s="48"/>
    </row>
    <row r="46" spans="1:224" ht="12.75">
      <c r="A46" s="225" t="s">
        <v>141</v>
      </c>
      <c r="B46" s="190"/>
      <c r="C46" s="190"/>
      <c r="D46" s="228"/>
      <c r="E46" s="227" t="s">
        <v>81</v>
      </c>
      <c r="F46" s="230"/>
      <c r="G46" s="229"/>
      <c r="H46" s="65"/>
      <c r="I46" s="125">
        <f>'0923 Riders '!B89</f>
        <v>2.01</v>
      </c>
      <c r="J46" s="125">
        <f t="shared" si="3"/>
        <v>2.01</v>
      </c>
      <c r="K46" s="223"/>
      <c r="L46" s="58"/>
      <c r="M46" s="58"/>
      <c r="N46" s="58">
        <f>I46</f>
        <v>2.01</v>
      </c>
      <c r="O46" s="58">
        <f>SUM(L46:N46)</f>
        <v>2.01</v>
      </c>
      <c r="P46" s="148">
        <f>'0923 Riders '!D89</f>
        <v>45167</v>
      </c>
      <c r="Q46" s="59"/>
      <c r="R46" s="59"/>
      <c r="S46" s="59"/>
      <c r="T46" s="172">
        <f>O46</f>
        <v>2.01</v>
      </c>
      <c r="U46" s="60"/>
      <c r="V46" s="61"/>
      <c r="W46" s="62"/>
      <c r="X46" s="48"/>
      <c r="Y46" s="63"/>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48"/>
      <c r="HC46" s="48"/>
      <c r="HD46" s="48"/>
      <c r="HE46" s="48"/>
      <c r="HF46" s="48"/>
      <c r="HG46" s="48"/>
      <c r="HH46" s="48"/>
      <c r="HI46" s="48"/>
      <c r="HJ46" s="48"/>
      <c r="HK46" s="48"/>
      <c r="HL46" s="48"/>
      <c r="HM46" s="48"/>
      <c r="HN46" s="48"/>
      <c r="HO46" s="48"/>
      <c r="HP46" s="48"/>
    </row>
    <row r="47" spans="1:224" ht="12.75">
      <c r="A47" s="225" t="s">
        <v>213</v>
      </c>
      <c r="B47" s="190"/>
      <c r="C47" s="190"/>
      <c r="D47" s="220">
        <f>IF($D$17&lt;0,0,$D$17)</f>
        <v>0</v>
      </c>
      <c r="E47" s="221" t="s">
        <v>32</v>
      </c>
      <c r="F47" s="222" t="s">
        <v>6</v>
      </c>
      <c r="G47" s="56"/>
      <c r="H47" s="56"/>
      <c r="I47" s="56">
        <f>'0923 Riders '!B93</f>
        <v>0</v>
      </c>
      <c r="J47" s="56">
        <f>I47</f>
        <v>0</v>
      </c>
      <c r="K47" s="223" t="s">
        <v>33</v>
      </c>
      <c r="L47" s="58"/>
      <c r="M47" s="58"/>
      <c r="N47" s="58"/>
      <c r="O47" s="58">
        <f>SUM(L47:N47)</f>
        <v>0</v>
      </c>
      <c r="P47" s="148">
        <f>'0923 Riders '!D93</f>
        <v>44531</v>
      </c>
      <c r="Q47" s="59"/>
      <c r="R47" s="59"/>
      <c r="S47" s="59"/>
      <c r="T47" s="172">
        <f>O47</f>
        <v>0</v>
      </c>
      <c r="U47" s="60"/>
      <c r="V47" s="61"/>
      <c r="W47" s="62"/>
      <c r="X47" s="48"/>
      <c r="Y47" s="63"/>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48"/>
      <c r="HC47" s="48"/>
      <c r="HD47" s="48"/>
      <c r="HE47" s="48"/>
      <c r="HF47" s="48"/>
      <c r="HG47" s="48"/>
      <c r="HH47" s="48"/>
      <c r="HI47" s="48"/>
      <c r="HJ47" s="48"/>
      <c r="HK47" s="48"/>
      <c r="HL47" s="48"/>
      <c r="HM47" s="48"/>
      <c r="HN47" s="48"/>
      <c r="HO47" s="48"/>
      <c r="HP47" s="48"/>
    </row>
    <row r="48" spans="1:224" ht="12.75">
      <c r="A48" s="218" t="s">
        <v>100</v>
      </c>
      <c r="B48" s="190"/>
      <c r="C48" s="190"/>
      <c r="D48" s="228">
        <f>$N$27</f>
        <v>10</v>
      </c>
      <c r="E48" s="221" t="s">
        <v>86</v>
      </c>
      <c r="F48" s="222" t="s">
        <v>6</v>
      </c>
      <c r="G48" s="229"/>
      <c r="H48" s="65"/>
      <c r="I48" s="69">
        <f>'0923 Riders '!B104</f>
        <v>0.1300494</v>
      </c>
      <c r="J48" s="350">
        <f>SUM(G48:I48)</f>
        <v>0.1300494</v>
      </c>
      <c r="K48" s="223"/>
      <c r="L48" s="58"/>
      <c r="M48" s="58"/>
      <c r="N48" s="58">
        <f>ROUND(D48*I48,2)</f>
        <v>1.3</v>
      </c>
      <c r="O48" s="58">
        <f t="shared" si="1"/>
        <v>1.3</v>
      </c>
      <c r="P48" s="148">
        <f>'0923 Riders '!D104</f>
        <v>45167</v>
      </c>
      <c r="Q48" s="59"/>
      <c r="R48" s="173">
        <f>$T$27</f>
        <v>0</v>
      </c>
      <c r="S48" s="174">
        <f>I48</f>
        <v>0.1300494</v>
      </c>
      <c r="T48" s="172">
        <f>ROUND(R48*S48,2)</f>
        <v>0</v>
      </c>
      <c r="U48" s="60"/>
      <c r="V48" s="61"/>
      <c r="W48" s="62"/>
      <c r="X48" s="48"/>
      <c r="Y48" s="63"/>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48"/>
      <c r="HC48" s="48"/>
      <c r="HD48" s="48"/>
      <c r="HE48" s="48"/>
      <c r="HF48" s="48"/>
      <c r="HG48" s="48"/>
      <c r="HH48" s="48"/>
      <c r="HI48" s="48"/>
      <c r="HJ48" s="48"/>
      <c r="HK48" s="48"/>
      <c r="HL48" s="48"/>
      <c r="HM48" s="48"/>
      <c r="HN48" s="48"/>
      <c r="HO48" s="48"/>
      <c r="HP48" s="48"/>
    </row>
    <row r="49" spans="1:224" ht="12.75">
      <c r="A49" s="225" t="s">
        <v>152</v>
      </c>
      <c r="B49" s="190"/>
      <c r="C49" s="190"/>
      <c r="D49" s="228"/>
      <c r="E49" s="227" t="s">
        <v>81</v>
      </c>
      <c r="F49" s="230"/>
      <c r="G49" s="229"/>
      <c r="H49" s="65"/>
      <c r="I49" s="125">
        <f>'0923 Riders '!B107</f>
        <v>0</v>
      </c>
      <c r="J49" s="125">
        <f>SUM(G49:I49)</f>
        <v>0</v>
      </c>
      <c r="K49" s="223"/>
      <c r="L49" s="58"/>
      <c r="M49" s="58"/>
      <c r="N49" s="58">
        <f>I49</f>
        <v>0</v>
      </c>
      <c r="O49" s="58">
        <f>SUM(L49:N49)</f>
        <v>0</v>
      </c>
      <c r="P49" s="148">
        <f>'0923 Riders '!D107</f>
        <v>44894</v>
      </c>
      <c r="Q49" s="59"/>
      <c r="R49" s="59"/>
      <c r="S49" s="59"/>
      <c r="T49" s="172">
        <f>O49</f>
        <v>0</v>
      </c>
      <c r="U49" s="60"/>
      <c r="V49" s="61"/>
      <c r="W49" s="62"/>
      <c r="X49" s="48"/>
      <c r="Y49" s="63"/>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48"/>
      <c r="HC49" s="48"/>
      <c r="HD49" s="48"/>
      <c r="HE49" s="48"/>
      <c r="HF49" s="48"/>
      <c r="HG49" s="48"/>
      <c r="HH49" s="48"/>
      <c r="HI49" s="48"/>
      <c r="HJ49" s="48"/>
      <c r="HK49" s="48"/>
      <c r="HL49" s="48"/>
      <c r="HM49" s="48"/>
      <c r="HN49" s="48"/>
      <c r="HO49" s="48"/>
      <c r="HP49" s="48"/>
    </row>
    <row r="50" spans="1:224" ht="12.75">
      <c r="A50" s="225" t="s">
        <v>138</v>
      </c>
      <c r="B50" s="190"/>
      <c r="C50" s="190"/>
      <c r="D50" s="228"/>
      <c r="E50" s="227" t="s">
        <v>81</v>
      </c>
      <c r="F50" s="230"/>
      <c r="G50" s="229"/>
      <c r="H50" s="65"/>
      <c r="I50" s="179">
        <f>'0923 Riders '!B120</f>
        <v>0</v>
      </c>
      <c r="J50" s="125">
        <f>SUM(G50:I50)</f>
        <v>0</v>
      </c>
      <c r="K50" s="223"/>
      <c r="L50" s="58"/>
      <c r="M50" s="58"/>
      <c r="N50" s="177">
        <f>I50</f>
        <v>0</v>
      </c>
      <c r="O50" s="58">
        <f>SUM(L50:N50)</f>
        <v>0</v>
      </c>
      <c r="P50" s="148">
        <f>'0923 Riders '!D120</f>
        <v>44894</v>
      </c>
      <c r="Q50" s="59"/>
      <c r="R50" s="59"/>
      <c r="S50" s="59"/>
      <c r="T50" s="172"/>
      <c r="U50" s="60"/>
      <c r="V50" s="61"/>
      <c r="W50" s="62"/>
      <c r="X50" s="48"/>
      <c r="Y50" s="63"/>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48"/>
      <c r="HC50" s="48"/>
      <c r="HD50" s="48"/>
      <c r="HE50" s="48"/>
      <c r="HF50" s="48"/>
      <c r="HG50" s="48"/>
      <c r="HH50" s="48"/>
      <c r="HI50" s="48"/>
      <c r="HJ50" s="48"/>
      <c r="HK50" s="48"/>
      <c r="HL50" s="48"/>
      <c r="HM50" s="48"/>
      <c r="HN50" s="48"/>
      <c r="HO50" s="48"/>
      <c r="HP50" s="48"/>
    </row>
    <row r="51" spans="1:224" ht="12.75">
      <c r="A51" s="218" t="s">
        <v>101</v>
      </c>
      <c r="B51" s="190"/>
      <c r="C51" s="190"/>
      <c r="D51" s="220">
        <f>$D$17</f>
        <v>0</v>
      </c>
      <c r="E51" s="221" t="s">
        <v>32</v>
      </c>
      <c r="F51" s="222" t="s">
        <v>6</v>
      </c>
      <c r="G51" s="56">
        <f>'0923 Riders '!B111</f>
        <v>0.0038973</v>
      </c>
      <c r="H51" s="56"/>
      <c r="I51" s="56"/>
      <c r="J51" s="143">
        <f>SUM(G51:H51)</f>
        <v>0.0038973</v>
      </c>
      <c r="K51" s="223" t="s">
        <v>33</v>
      </c>
      <c r="L51" s="58">
        <f>ROUND(D51*G51,2)</f>
        <v>0</v>
      </c>
      <c r="M51" s="58"/>
      <c r="N51" s="58"/>
      <c r="O51" s="58">
        <f t="shared" si="1"/>
        <v>0</v>
      </c>
      <c r="P51" s="148">
        <f>'0923 Riders '!D111</f>
        <v>44531</v>
      </c>
      <c r="Q51" s="59"/>
      <c r="R51" s="59"/>
      <c r="S51" s="59"/>
      <c r="T51" s="172">
        <f>O51</f>
        <v>0</v>
      </c>
      <c r="U51" s="60"/>
      <c r="V51" s="61"/>
      <c r="W51" s="62"/>
      <c r="X51" s="48"/>
      <c r="Y51" s="63"/>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48"/>
      <c r="HC51" s="48"/>
      <c r="HD51" s="48"/>
      <c r="HE51" s="48"/>
      <c r="HF51" s="48"/>
      <c r="HG51" s="48"/>
      <c r="HH51" s="48"/>
      <c r="HI51" s="48"/>
      <c r="HJ51" s="48"/>
      <c r="HK51" s="48"/>
      <c r="HL51" s="48"/>
      <c r="HM51" s="48"/>
      <c r="HN51" s="48"/>
      <c r="HO51" s="48"/>
      <c r="HP51" s="48"/>
    </row>
    <row r="52" spans="1:224" ht="12.75">
      <c r="A52" s="231" t="s">
        <v>151</v>
      </c>
      <c r="B52" s="190"/>
      <c r="C52" s="190"/>
      <c r="D52" s="220">
        <f>D17</f>
        <v>0</v>
      </c>
      <c r="E52" s="221" t="s">
        <v>32</v>
      </c>
      <c r="F52" s="222" t="s">
        <v>6</v>
      </c>
      <c r="G52" s="98"/>
      <c r="H52" s="98"/>
      <c r="I52" s="98">
        <f>'0923 Riders '!B116</f>
        <v>-0.00023</v>
      </c>
      <c r="J52" s="143">
        <f>SUM(G52:I52)</f>
        <v>-0.00023</v>
      </c>
      <c r="K52" s="223" t="s">
        <v>33</v>
      </c>
      <c r="L52" s="58"/>
      <c r="M52" s="58"/>
      <c r="N52" s="58">
        <f>J52*D52</f>
        <v>0</v>
      </c>
      <c r="O52" s="58">
        <f t="shared" si="1"/>
        <v>0</v>
      </c>
      <c r="P52" s="148">
        <f>'0923 Riders '!D116</f>
        <v>44531</v>
      </c>
      <c r="Q52" s="59"/>
      <c r="R52" s="59"/>
      <c r="S52" s="59"/>
      <c r="T52" s="172"/>
      <c r="U52" s="60"/>
      <c r="V52" s="61"/>
      <c r="W52" s="62"/>
      <c r="X52" s="48"/>
      <c r="Y52" s="63"/>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48"/>
      <c r="HC52" s="48"/>
      <c r="HD52" s="48"/>
      <c r="HE52" s="48"/>
      <c r="HF52" s="48"/>
      <c r="HG52" s="48"/>
      <c r="HH52" s="48"/>
      <c r="HI52" s="48"/>
      <c r="HJ52" s="48"/>
      <c r="HK52" s="48"/>
      <c r="HL52" s="48"/>
      <c r="HM52" s="48"/>
      <c r="HN52" s="48"/>
      <c r="HO52" s="48"/>
      <c r="HP52" s="48"/>
    </row>
    <row r="53" spans="1:224" ht="12.75">
      <c r="A53" s="231" t="s">
        <v>155</v>
      </c>
      <c r="B53" s="190"/>
      <c r="C53" s="190"/>
      <c r="D53" s="220"/>
      <c r="E53" s="221" t="s">
        <v>81</v>
      </c>
      <c r="F53" s="222" t="s">
        <v>6</v>
      </c>
      <c r="G53" s="98"/>
      <c r="H53" s="98"/>
      <c r="I53" s="98">
        <f>'0923 Riders '!B124</f>
        <v>0.1</v>
      </c>
      <c r="J53" s="143">
        <f>SUM(G53:I53)</f>
        <v>0.1</v>
      </c>
      <c r="K53" s="223"/>
      <c r="L53" s="58"/>
      <c r="M53" s="58"/>
      <c r="N53" s="58">
        <f>J53</f>
        <v>0.1</v>
      </c>
      <c r="O53" s="58">
        <f t="shared" si="1"/>
        <v>0.1</v>
      </c>
      <c r="P53" s="148">
        <f>'0923 Riders '!E124</f>
        <v>44927</v>
      </c>
      <c r="Q53" s="59"/>
      <c r="R53" s="59"/>
      <c r="S53" s="59"/>
      <c r="T53" s="172"/>
      <c r="U53" s="60"/>
      <c r="V53" s="61"/>
      <c r="W53" s="62"/>
      <c r="X53" s="48"/>
      <c r="Y53" s="63"/>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48"/>
      <c r="HC53" s="48"/>
      <c r="HD53" s="48"/>
      <c r="HE53" s="48"/>
      <c r="HF53" s="48"/>
      <c r="HG53" s="48"/>
      <c r="HH53" s="48"/>
      <c r="HI53" s="48"/>
      <c r="HJ53" s="48"/>
      <c r="HK53" s="48"/>
      <c r="HL53" s="48"/>
      <c r="HM53" s="48"/>
      <c r="HN53" s="48"/>
      <c r="HO53" s="48"/>
      <c r="HP53" s="48"/>
    </row>
    <row r="54" spans="1:224" ht="12.75">
      <c r="A54" s="231" t="s">
        <v>208</v>
      </c>
      <c r="B54" s="190"/>
      <c r="C54" s="190"/>
      <c r="D54" s="220">
        <f>D18</f>
        <v>0</v>
      </c>
      <c r="E54" s="221" t="s">
        <v>32</v>
      </c>
      <c r="F54" s="232" t="s">
        <v>6</v>
      </c>
      <c r="G54" s="211"/>
      <c r="H54" s="211"/>
      <c r="I54" s="211">
        <f>'0923 Riders '!B129</f>
        <v>0</v>
      </c>
      <c r="J54" s="143">
        <f>SUM(G54:I54)</f>
        <v>0</v>
      </c>
      <c r="K54" s="223" t="s">
        <v>33</v>
      </c>
      <c r="L54" s="210"/>
      <c r="M54" s="210"/>
      <c r="N54" s="210">
        <f>D54*J54</f>
        <v>0</v>
      </c>
      <c r="O54" s="210">
        <f>SUM(L54:N54)</f>
        <v>0</v>
      </c>
      <c r="P54" s="148">
        <f>'0923 Riders '!D129</f>
        <v>44531</v>
      </c>
      <c r="Q54" s="59"/>
      <c r="R54" s="59"/>
      <c r="S54" s="59"/>
      <c r="T54" s="172"/>
      <c r="U54" s="60"/>
      <c r="V54" s="61"/>
      <c r="W54" s="62"/>
      <c r="X54" s="48"/>
      <c r="Y54" s="63"/>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48"/>
      <c r="HC54" s="48"/>
      <c r="HD54" s="48"/>
      <c r="HE54" s="48"/>
      <c r="HF54" s="48"/>
      <c r="HG54" s="48"/>
      <c r="HH54" s="48"/>
      <c r="HI54" s="48"/>
      <c r="HJ54" s="48"/>
      <c r="HK54" s="48"/>
      <c r="HL54" s="48"/>
      <c r="HM54" s="48"/>
      <c r="HN54" s="48"/>
      <c r="HO54" s="48"/>
      <c r="HP54" s="48"/>
    </row>
    <row r="55" spans="1:224" ht="12.75">
      <c r="A55" s="231" t="s">
        <v>209</v>
      </c>
      <c r="B55" s="190"/>
      <c r="C55" s="190"/>
      <c r="D55" s="220"/>
      <c r="E55" s="221" t="s">
        <v>81</v>
      </c>
      <c r="F55" s="222" t="s">
        <v>6</v>
      </c>
      <c r="G55" s="351"/>
      <c r="H55" s="351"/>
      <c r="I55" s="351">
        <f>'0923 Riders '!B136</f>
        <v>0</v>
      </c>
      <c r="J55" s="351">
        <f>SUM(G55:I55)</f>
        <v>0</v>
      </c>
      <c r="K55" s="223"/>
      <c r="L55" s="213"/>
      <c r="M55" s="213"/>
      <c r="N55" s="213">
        <f>J55</f>
        <v>0</v>
      </c>
      <c r="O55" s="213">
        <f>SUM(L55:N55)</f>
        <v>0</v>
      </c>
      <c r="P55" s="214">
        <f>'0923 Riders '!D136</f>
        <v>44531</v>
      </c>
      <c r="Q55" s="59"/>
      <c r="R55" s="59"/>
      <c r="S55" s="59"/>
      <c r="T55" s="172"/>
      <c r="U55" s="60"/>
      <c r="V55" s="61"/>
      <c r="W55" s="62"/>
      <c r="X55" s="48"/>
      <c r="Y55" s="63"/>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48"/>
      <c r="HC55" s="48"/>
      <c r="HD55" s="48"/>
      <c r="HE55" s="48"/>
      <c r="HF55" s="48"/>
      <c r="HG55" s="48"/>
      <c r="HH55" s="48"/>
      <c r="HI55" s="48"/>
      <c r="HJ55" s="48"/>
      <c r="HK55" s="48"/>
      <c r="HL55" s="48"/>
      <c r="HM55" s="48"/>
      <c r="HN55" s="48"/>
      <c r="HO55" s="48"/>
      <c r="HP55" s="48"/>
    </row>
    <row r="56" spans="1:224" ht="12.75">
      <c r="A56" s="146" t="s">
        <v>210</v>
      </c>
      <c r="B56" s="48"/>
      <c r="C56" s="48"/>
      <c r="D56" s="53"/>
      <c r="E56" s="54"/>
      <c r="F56" s="55"/>
      <c r="G56" s="351"/>
      <c r="H56" s="351"/>
      <c r="I56" s="351"/>
      <c r="J56" s="351"/>
      <c r="K56" s="57"/>
      <c r="L56" s="213"/>
      <c r="M56" s="213"/>
      <c r="N56" s="213"/>
      <c r="O56" s="213"/>
      <c r="P56" s="214"/>
      <c r="Q56" s="59"/>
      <c r="R56" s="59"/>
      <c r="S56" s="59"/>
      <c r="T56" s="172"/>
      <c r="U56" s="60"/>
      <c r="V56" s="61"/>
      <c r="W56" s="62"/>
      <c r="X56" s="48"/>
      <c r="Y56" s="63"/>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48"/>
      <c r="HC56" s="48"/>
      <c r="HD56" s="48"/>
      <c r="HE56" s="48"/>
      <c r="HF56" s="48"/>
      <c r="HG56" s="48"/>
      <c r="HH56" s="48"/>
      <c r="HI56" s="48"/>
      <c r="HJ56" s="48"/>
      <c r="HK56" s="48"/>
      <c r="HL56" s="48"/>
      <c r="HM56" s="48"/>
      <c r="HN56" s="48"/>
      <c r="HO56" s="48"/>
      <c r="HP56" s="48"/>
    </row>
    <row r="57" spans="1:224" ht="12.75">
      <c r="A57" s="111" t="s">
        <v>52</v>
      </c>
      <c r="B57" s="81"/>
      <c r="C57" s="81"/>
      <c r="D57" s="112"/>
      <c r="E57" s="113"/>
      <c r="F57" s="114"/>
      <c r="G57" s="114"/>
      <c r="H57" s="114"/>
      <c r="I57" s="114"/>
      <c r="J57" s="114"/>
      <c r="K57" s="115"/>
      <c r="L57" s="102">
        <f>SUM(L31:L56)</f>
        <v>0</v>
      </c>
      <c r="M57" s="102">
        <f>SUM(M31:M56)</f>
        <v>0</v>
      </c>
      <c r="N57" s="102">
        <f>SUM(N31:N56)</f>
        <v>4.419999999999999</v>
      </c>
      <c r="O57" s="102">
        <f>SUM(O31:O56)</f>
        <v>4.419999999999999</v>
      </c>
      <c r="P57" s="116"/>
      <c r="Q57" s="59"/>
      <c r="R57" s="59"/>
      <c r="S57" s="59"/>
      <c r="T57" s="172">
        <f>SUM(T31:T51)</f>
        <v>2.1599999999999997</v>
      </c>
      <c r="U57" s="99"/>
      <c r="V57" s="99"/>
      <c r="W57" s="120"/>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48"/>
      <c r="HC57" s="48"/>
      <c r="HD57" s="48"/>
      <c r="HE57" s="48"/>
      <c r="HF57" s="48"/>
      <c r="HG57" s="48"/>
      <c r="HH57" s="48"/>
      <c r="HI57" s="48"/>
      <c r="HJ57" s="48"/>
      <c r="HK57" s="48"/>
      <c r="HL57" s="48"/>
      <c r="HM57" s="48"/>
      <c r="HN57" s="48"/>
      <c r="HO57" s="48"/>
      <c r="HP57" s="48"/>
    </row>
    <row r="58" spans="1:224" ht="12.75">
      <c r="A58" s="48"/>
      <c r="B58" s="48"/>
      <c r="C58" s="48"/>
      <c r="D58" s="53"/>
      <c r="E58" s="66"/>
      <c r="F58" s="59"/>
      <c r="G58" s="59"/>
      <c r="H58" s="59"/>
      <c r="I58" s="59"/>
      <c r="J58" s="60"/>
      <c r="K58" s="57"/>
      <c r="L58" s="59"/>
      <c r="M58" s="59"/>
      <c r="N58" s="59"/>
      <c r="O58" s="59"/>
      <c r="P58" s="97"/>
      <c r="Q58" s="59"/>
      <c r="R58" s="59"/>
      <c r="S58" s="59"/>
      <c r="T58" s="59"/>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48"/>
      <c r="HC58" s="48"/>
      <c r="HD58" s="48"/>
      <c r="HE58" s="48"/>
      <c r="HF58" s="48"/>
      <c r="HG58" s="48"/>
      <c r="HH58" s="48"/>
      <c r="HI58" s="48"/>
      <c r="HJ58" s="48"/>
      <c r="HK58" s="48"/>
      <c r="HL58" s="48"/>
      <c r="HM58" s="48"/>
      <c r="HN58" s="48"/>
      <c r="HO58" s="48"/>
      <c r="HP58" s="48"/>
    </row>
    <row r="59" spans="1:224" ht="12.75">
      <c r="A59" s="117" t="s">
        <v>63</v>
      </c>
      <c r="B59" s="103"/>
      <c r="C59" s="103"/>
      <c r="D59" s="103"/>
      <c r="E59" s="103"/>
      <c r="F59" s="103"/>
      <c r="G59" s="103"/>
      <c r="H59" s="103"/>
      <c r="I59" s="103"/>
      <c r="J59" s="103"/>
      <c r="K59" s="103"/>
      <c r="L59" s="118">
        <f>L27+L57</f>
        <v>0</v>
      </c>
      <c r="M59" s="118">
        <f>M27+M57</f>
        <v>0</v>
      </c>
      <c r="N59" s="118">
        <f>N27+N57</f>
        <v>14.419999999999998</v>
      </c>
      <c r="O59" s="119">
        <f>O27+O57</f>
        <v>14.419999999999998</v>
      </c>
      <c r="P59" s="119"/>
      <c r="Q59" s="59"/>
      <c r="R59" s="59"/>
      <c r="S59" s="59"/>
      <c r="T59" s="119">
        <f>T27+T57</f>
        <v>2.1599999999999997</v>
      </c>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8"/>
      <c r="ET59" s="48"/>
      <c r="EU59" s="48"/>
      <c r="EV59" s="48"/>
      <c r="EW59" s="48"/>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48"/>
      <c r="HC59" s="48"/>
      <c r="HD59" s="48"/>
      <c r="HE59" s="48"/>
      <c r="HF59" s="48"/>
      <c r="HG59" s="48"/>
      <c r="HH59" s="48"/>
      <c r="HI59" s="48"/>
      <c r="HJ59" s="48"/>
      <c r="HK59" s="48"/>
      <c r="HL59" s="48"/>
      <c r="HM59" s="48"/>
      <c r="HN59" s="48"/>
      <c r="HO59" s="48"/>
      <c r="HP59" s="48"/>
    </row>
    <row r="60" spans="1:224" ht="12.75">
      <c r="A60" s="48"/>
      <c r="B60" s="48"/>
      <c r="C60" s="48"/>
      <c r="D60" s="48"/>
      <c r="E60" s="48"/>
      <c r="F60" s="48"/>
      <c r="G60" s="48"/>
      <c r="H60" s="48"/>
      <c r="I60" s="48"/>
      <c r="J60" s="48"/>
      <c r="K60" s="48"/>
      <c r="L60" s="48"/>
      <c r="M60" s="48"/>
      <c r="N60" s="84"/>
      <c r="O60" s="84"/>
      <c r="P60" s="84"/>
      <c r="Q60" s="99"/>
      <c r="R60" s="99"/>
      <c r="S60" s="99"/>
      <c r="T60" s="99"/>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48"/>
      <c r="EK60" s="48"/>
      <c r="EL60" s="48"/>
      <c r="EM60" s="48"/>
      <c r="EN60" s="48"/>
      <c r="EO60" s="48"/>
      <c r="EP60" s="48"/>
      <c r="EQ60" s="48"/>
      <c r="ER60" s="48"/>
      <c r="ES60" s="48"/>
      <c r="ET60" s="48"/>
      <c r="EU60" s="48"/>
      <c r="EV60" s="48"/>
      <c r="EW60" s="48"/>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48"/>
      <c r="HC60" s="48"/>
      <c r="HD60" s="48"/>
      <c r="HE60" s="48"/>
      <c r="HF60" s="48"/>
      <c r="HG60" s="48"/>
      <c r="HH60" s="48"/>
      <c r="HI60" s="48"/>
      <c r="HJ60" s="48"/>
      <c r="HK60" s="48"/>
      <c r="HL60" s="48"/>
      <c r="HM60" s="48"/>
      <c r="HN60" s="48"/>
      <c r="HO60" s="48"/>
      <c r="HP60" s="48"/>
    </row>
    <row r="61" spans="1:224" ht="12.75">
      <c r="A61" s="48"/>
      <c r="B61" s="48"/>
      <c r="C61" s="48"/>
      <c r="D61" s="48"/>
      <c r="E61" s="48"/>
      <c r="F61" s="48"/>
      <c r="G61" s="48"/>
      <c r="H61" s="48"/>
      <c r="I61" s="48"/>
      <c r="J61" s="48"/>
      <c r="K61" s="48"/>
      <c r="L61" s="48"/>
      <c r="M61" s="48"/>
      <c r="N61" s="84"/>
      <c r="O61" s="84"/>
      <c r="P61" s="84"/>
      <c r="Q61" s="99"/>
      <c r="R61" s="99"/>
      <c r="S61" s="99"/>
      <c r="T61" s="99"/>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48"/>
      <c r="EK61" s="48"/>
      <c r="EL61" s="48"/>
      <c r="EM61" s="48"/>
      <c r="EN61" s="48"/>
      <c r="EO61" s="48"/>
      <c r="EP61" s="48"/>
      <c r="EQ61" s="48"/>
      <c r="ER61" s="48"/>
      <c r="ES61" s="48"/>
      <c r="ET61" s="48"/>
      <c r="EU61" s="48"/>
      <c r="EV61" s="48"/>
      <c r="EW61" s="48"/>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48"/>
      <c r="HC61" s="48"/>
      <c r="HD61" s="48"/>
      <c r="HE61" s="48"/>
      <c r="HF61" s="48"/>
      <c r="HG61" s="48"/>
      <c r="HH61" s="48"/>
      <c r="HI61" s="48"/>
      <c r="HJ61" s="48"/>
      <c r="HK61" s="48"/>
      <c r="HL61" s="48"/>
      <c r="HM61" s="48"/>
      <c r="HN61" s="48"/>
      <c r="HO61" s="48"/>
      <c r="HP61" s="48"/>
    </row>
    <row r="62" spans="1:224" ht="12.75">
      <c r="A62" s="99" t="s">
        <v>62</v>
      </c>
      <c r="B62" s="48"/>
      <c r="C62" s="48"/>
      <c r="D62" s="48"/>
      <c r="E62" s="48"/>
      <c r="F62" s="48"/>
      <c r="G62" s="48"/>
      <c r="H62" s="48"/>
      <c r="I62" s="48"/>
      <c r="J62" s="48"/>
      <c r="K62" s="48"/>
      <c r="L62" s="48"/>
      <c r="M62" s="48"/>
      <c r="N62" s="48"/>
      <c r="O62" s="62">
        <f>IF(D17&lt;0,MIN(O25,O59),O25)</f>
        <v>10</v>
      </c>
      <c r="P62" s="84"/>
      <c r="Q62" s="99"/>
      <c r="R62" s="99"/>
      <c r="S62" s="99"/>
      <c r="T62" s="99"/>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48"/>
      <c r="EK62" s="48"/>
      <c r="EL62" s="48"/>
      <c r="EM62" s="48"/>
      <c r="EN62" s="48"/>
      <c r="EO62" s="48"/>
      <c r="EP62" s="48"/>
      <c r="EQ62" s="48"/>
      <c r="ER62" s="48"/>
      <c r="ES62" s="48"/>
      <c r="ET62" s="48"/>
      <c r="EU62" s="48"/>
      <c r="EV62" s="48"/>
      <c r="EW62" s="48"/>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48"/>
      <c r="HC62" s="48"/>
      <c r="HD62" s="48"/>
      <c r="HE62" s="48"/>
      <c r="HF62" s="48"/>
      <c r="HG62" s="48"/>
      <c r="HH62" s="48"/>
      <c r="HI62" s="48"/>
      <c r="HJ62" s="48"/>
      <c r="HK62" s="48"/>
      <c r="HL62" s="48"/>
      <c r="HM62" s="48"/>
      <c r="HN62" s="48"/>
      <c r="HO62" s="48"/>
      <c r="HP62" s="48"/>
    </row>
    <row r="63" spans="1:224" ht="12.75">
      <c r="A63" s="99" t="s">
        <v>13</v>
      </c>
      <c r="B63" s="99"/>
      <c r="C63" s="99"/>
      <c r="D63" s="99"/>
      <c r="E63" s="99"/>
      <c r="F63" s="99"/>
      <c r="G63" s="99"/>
      <c r="H63" s="99"/>
      <c r="I63" s="48"/>
      <c r="J63" s="48"/>
      <c r="K63" s="48"/>
      <c r="L63" s="48"/>
      <c r="M63" s="48"/>
      <c r="N63" s="84"/>
      <c r="O63" s="84"/>
      <c r="P63" s="84"/>
      <c r="Q63" s="48"/>
      <c r="R63" s="48"/>
      <c r="S63" s="48"/>
      <c r="T63" s="48"/>
      <c r="U63" s="60"/>
      <c r="V63" s="61"/>
      <c r="W63" s="62"/>
      <c r="X63" s="48"/>
      <c r="Y63" s="63"/>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48"/>
      <c r="EK63" s="48"/>
      <c r="EL63" s="48"/>
      <c r="EM63" s="48"/>
      <c r="EN63" s="48"/>
      <c r="EO63" s="48"/>
      <c r="EP63" s="48"/>
      <c r="EQ63" s="48"/>
      <c r="ER63" s="48"/>
      <c r="ES63" s="48"/>
      <c r="ET63" s="48"/>
      <c r="EU63" s="48"/>
      <c r="EV63" s="48"/>
      <c r="EW63" s="48"/>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48"/>
      <c r="HC63" s="48"/>
      <c r="HD63" s="48"/>
      <c r="HE63" s="48"/>
      <c r="HF63" s="48"/>
      <c r="HG63" s="48"/>
      <c r="HH63" s="48"/>
      <c r="HI63" s="48"/>
      <c r="HJ63" s="48"/>
      <c r="HK63" s="48"/>
      <c r="HL63" s="48"/>
      <c r="HM63" s="48"/>
      <c r="HN63" s="48"/>
      <c r="HO63" s="48"/>
      <c r="HP63" s="48"/>
    </row>
    <row r="64" spans="1:224" ht="12.75">
      <c r="A64" s="81" t="s">
        <v>83</v>
      </c>
      <c r="B64" s="84"/>
      <c r="C64" s="84"/>
      <c r="D64" s="84"/>
      <c r="E64" s="84"/>
      <c r="F64" s="84"/>
      <c r="G64" s="84"/>
      <c r="H64" s="84"/>
      <c r="I64" s="84"/>
      <c r="J64" s="84"/>
      <c r="K64" s="84"/>
      <c r="L64" s="84"/>
      <c r="M64" s="84"/>
      <c r="N64" s="84"/>
      <c r="O64" s="121">
        <f>IF($D$17&lt;0,O59,IF(O59&gt;O62,O59,O62))</f>
        <v>14.419999999999998</v>
      </c>
      <c r="P64" s="93"/>
      <c r="Q64" s="48"/>
      <c r="R64" s="48"/>
      <c r="S64" s="48"/>
      <c r="T64" s="121">
        <f>IF($D$17&lt;0,T59,IF(T59&gt;T62,T59,T62))</f>
        <v>2.1599999999999997</v>
      </c>
      <c r="U64" s="60"/>
      <c r="V64" s="61"/>
      <c r="W64" s="62"/>
      <c r="X64" s="48"/>
      <c r="Y64" s="63"/>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48"/>
      <c r="EK64" s="48"/>
      <c r="EL64" s="48"/>
      <c r="EM64" s="48"/>
      <c r="EN64" s="48"/>
      <c r="EO64" s="48"/>
      <c r="EP64" s="48"/>
      <c r="EQ64" s="48"/>
      <c r="ER64" s="48"/>
      <c r="ES64" s="48"/>
      <c r="ET64" s="48"/>
      <c r="EU64" s="48"/>
      <c r="EV64" s="48"/>
      <c r="EW64" s="48"/>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48"/>
      <c r="HC64" s="48"/>
      <c r="HD64" s="48"/>
      <c r="HE64" s="48"/>
      <c r="HF64" s="48"/>
      <c r="HG64" s="48"/>
      <c r="HH64" s="48"/>
      <c r="HI64" s="48"/>
      <c r="HJ64" s="48"/>
      <c r="HK64" s="48"/>
      <c r="HL64" s="48"/>
      <c r="HM64" s="48"/>
      <c r="HN64" s="48"/>
      <c r="HO64" s="48"/>
      <c r="HP64" s="48"/>
    </row>
    <row r="65" spans="1:224" ht="12.75">
      <c r="A65" s="81"/>
      <c r="B65" s="84"/>
      <c r="C65" s="84"/>
      <c r="D65" s="84"/>
      <c r="E65" s="84"/>
      <c r="F65" s="84"/>
      <c r="G65" s="84"/>
      <c r="H65" s="84"/>
      <c r="I65" s="84"/>
      <c r="J65" s="84"/>
      <c r="K65" s="84"/>
      <c r="L65" s="84"/>
      <c r="M65" s="84"/>
      <c r="N65" s="84"/>
      <c r="O65" s="73"/>
      <c r="P65" s="93"/>
      <c r="Q65" s="48"/>
      <c r="R65" s="48"/>
      <c r="S65" s="48"/>
      <c r="T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48"/>
      <c r="EK65" s="48"/>
      <c r="EL65" s="48"/>
      <c r="EM65" s="48"/>
      <c r="EN65" s="48"/>
      <c r="EO65" s="48"/>
      <c r="EP65" s="48"/>
      <c r="EQ65" s="48"/>
      <c r="ER65" s="48"/>
      <c r="ES65" s="48"/>
      <c r="ET65" s="48"/>
      <c r="EU65" s="48"/>
      <c r="EV65" s="48"/>
      <c r="EW65" s="48"/>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48"/>
      <c r="HC65" s="48"/>
      <c r="HD65" s="48"/>
      <c r="HE65" s="48"/>
      <c r="HF65" s="48"/>
      <c r="HG65" s="48"/>
      <c r="HH65" s="48"/>
      <c r="HI65" s="48"/>
      <c r="HJ65" s="48"/>
      <c r="HK65" s="48"/>
      <c r="HL65" s="48"/>
      <c r="HM65" s="48"/>
      <c r="HN65" s="48"/>
      <c r="HO65" s="48"/>
      <c r="HP65" s="48"/>
    </row>
    <row r="66" spans="1:239" ht="12.75">
      <c r="A66" s="81"/>
      <c r="B66" s="99"/>
      <c r="C66" s="99"/>
      <c r="D66" s="99"/>
      <c r="E66" s="99"/>
      <c r="F66" s="99"/>
      <c r="G66" s="99"/>
      <c r="H66" s="99"/>
      <c r="I66" s="99" t="s">
        <v>85</v>
      </c>
      <c r="J66" s="99"/>
      <c r="K66" s="99"/>
      <c r="L66" s="122"/>
      <c r="M66" s="122"/>
      <c r="N66" s="122"/>
      <c r="O66" s="122">
        <f>ROUND(IF($D$17&lt;1,0,O59/($D$17*100)*10000),2)</f>
        <v>0</v>
      </c>
      <c r="P66" s="29" t="s">
        <v>57</v>
      </c>
      <c r="Q66" s="48"/>
      <c r="R66" s="48"/>
      <c r="S66" s="48"/>
      <c r="T66" s="122">
        <f>ROUND(IF($D$17&lt;1,0,T59/($D$17*100)*10000),2)</f>
        <v>0</v>
      </c>
      <c r="U66" s="29" t="s">
        <v>57</v>
      </c>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48"/>
      <c r="EK66" s="48"/>
      <c r="EL66" s="48"/>
      <c r="EM66" s="48"/>
      <c r="EN66" s="48"/>
      <c r="EO66" s="48"/>
      <c r="EP66" s="48"/>
      <c r="EQ66" s="48"/>
      <c r="ER66" s="48"/>
      <c r="ES66" s="48"/>
      <c r="ET66" s="48"/>
      <c r="EU66" s="48"/>
      <c r="EV66" s="48"/>
      <c r="EW66" s="48"/>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48"/>
      <c r="HC66" s="48"/>
      <c r="HD66" s="48"/>
      <c r="HE66" s="48"/>
      <c r="HF66" s="48"/>
      <c r="HG66" s="48"/>
      <c r="HH66" s="48"/>
      <c r="HI66" s="48"/>
      <c r="HJ66" s="48"/>
      <c r="HK66" s="48"/>
      <c r="HL66" s="48"/>
      <c r="HM66" s="48"/>
      <c r="HN66" s="48"/>
      <c r="HO66" s="48"/>
      <c r="HP66" s="48"/>
      <c r="HQ66" s="48"/>
      <c r="HR66" s="48"/>
      <c r="HS66" s="48"/>
      <c r="HT66" s="48"/>
      <c r="HU66" s="48"/>
      <c r="HV66" s="48"/>
      <c r="HW66" s="48"/>
      <c r="HX66" s="48"/>
      <c r="HY66" s="48"/>
      <c r="HZ66" s="48"/>
      <c r="IA66" s="48"/>
      <c r="IB66" s="48"/>
      <c r="IC66" s="48"/>
      <c r="ID66" s="48"/>
      <c r="IE66" s="48"/>
    </row>
    <row r="67" spans="1:225" ht="12.75">
      <c r="A67" s="29"/>
      <c r="B67" s="48"/>
      <c r="C67" s="48"/>
      <c r="D67" s="48"/>
      <c r="E67" s="48"/>
      <c r="F67" s="48"/>
      <c r="G67" s="48"/>
      <c r="H67" s="123"/>
      <c r="I67" s="164" t="s">
        <v>123</v>
      </c>
      <c r="J67" s="48"/>
      <c r="K67" s="48"/>
      <c r="L67" s="48"/>
      <c r="M67" s="48"/>
      <c r="N67" s="48"/>
      <c r="O67" s="165">
        <f>ROUND(IF($D$17&lt;1,0,(L59)/($D$17*100)*10000),2)</f>
        <v>0</v>
      </c>
      <c r="P67" s="24" t="s">
        <v>57</v>
      </c>
      <c r="Q67" s="48"/>
      <c r="R67" s="48"/>
      <c r="S67" s="48"/>
      <c r="T67" s="48"/>
      <c r="AH67" s="48"/>
      <c r="AI67" s="48"/>
      <c r="AJ67" s="48"/>
      <c r="AK67" s="48"/>
      <c r="AL67" s="48"/>
      <c r="AM67" s="48"/>
      <c r="AN67" s="48"/>
      <c r="AO67" s="48"/>
      <c r="AP67" s="48"/>
      <c r="AQ67" s="48"/>
      <c r="AR67" s="48"/>
      <c r="AS67" s="48"/>
      <c r="AT67" s="48"/>
      <c r="AU67" s="48"/>
      <c r="AV67" s="48"/>
      <c r="AW67" s="48"/>
      <c r="HH67" s="48"/>
      <c r="HI67" s="48"/>
      <c r="HJ67" s="48"/>
      <c r="HK67" s="48"/>
      <c r="HL67" s="48"/>
      <c r="HM67" s="48"/>
      <c r="HN67" s="48"/>
      <c r="HO67" s="48"/>
      <c r="HP67" s="48"/>
      <c r="HQ67" s="48"/>
    </row>
    <row r="68" spans="1:224" ht="12.75">
      <c r="A68" s="52"/>
      <c r="B68" s="48"/>
      <c r="C68" s="48"/>
      <c r="D68" s="53"/>
      <c r="E68" s="54"/>
      <c r="F68" s="59"/>
      <c r="G68" s="70"/>
      <c r="H68" s="33"/>
      <c r="I68" s="70"/>
      <c r="J68" s="24"/>
      <c r="K68" s="24"/>
      <c r="L68" s="71"/>
      <c r="M68" s="71"/>
      <c r="N68" s="71"/>
      <c r="O68" s="72"/>
      <c r="Q68" s="50"/>
      <c r="R68" s="50"/>
      <c r="S68" s="50"/>
      <c r="T68" s="50"/>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48"/>
      <c r="EK68" s="48"/>
      <c r="EL68" s="48"/>
      <c r="EM68" s="48"/>
      <c r="EN68" s="48"/>
      <c r="EO68" s="48"/>
      <c r="EP68" s="48"/>
      <c r="EQ68" s="48"/>
      <c r="ER68" s="48"/>
      <c r="ES68" s="48"/>
      <c r="ET68" s="48"/>
      <c r="EU68" s="48"/>
      <c r="EV68" s="48"/>
      <c r="EW68" s="48"/>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48"/>
      <c r="HC68" s="48"/>
      <c r="HD68" s="48"/>
      <c r="HE68" s="48"/>
      <c r="HF68" s="48"/>
      <c r="HG68" s="48"/>
      <c r="HH68" s="48"/>
      <c r="HI68" s="48"/>
      <c r="HJ68" s="48"/>
      <c r="HK68" s="48"/>
      <c r="HL68" s="48"/>
      <c r="HM68" s="48"/>
      <c r="HN68" s="48"/>
      <c r="HO68" s="48"/>
      <c r="HP68" s="48"/>
    </row>
    <row r="69" spans="1:224" ht="12.75">
      <c r="A69" s="52"/>
      <c r="B69" s="48"/>
      <c r="C69" s="48"/>
      <c r="D69" s="53"/>
      <c r="E69" s="66"/>
      <c r="F69" s="59"/>
      <c r="Q69" s="50"/>
      <c r="R69" s="50"/>
      <c r="S69" s="50"/>
      <c r="T69" s="50"/>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48"/>
      <c r="EK69" s="48"/>
      <c r="EL69" s="48"/>
      <c r="EM69" s="48"/>
      <c r="EN69" s="48"/>
      <c r="EO69" s="48"/>
      <c r="EP69" s="48"/>
      <c r="EQ69" s="48"/>
      <c r="ER69" s="48"/>
      <c r="ES69" s="48"/>
      <c r="ET69" s="48"/>
      <c r="EU69" s="48"/>
      <c r="EV69" s="48"/>
      <c r="EW69" s="48"/>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48"/>
      <c r="HC69" s="48"/>
      <c r="HD69" s="48"/>
      <c r="HE69" s="48"/>
      <c r="HF69" s="48"/>
      <c r="HG69" s="48"/>
      <c r="HH69" s="48"/>
      <c r="HI69" s="48"/>
      <c r="HJ69" s="48"/>
      <c r="HK69" s="48"/>
      <c r="HL69" s="48"/>
      <c r="HM69" s="48"/>
      <c r="HN69" s="48"/>
      <c r="HO69" s="48"/>
      <c r="HP69" s="48"/>
    </row>
    <row r="70" spans="1:20" ht="12.75">
      <c r="A70" s="48"/>
      <c r="D70" s="1"/>
      <c r="E70" s="27"/>
      <c r="F70" s="59"/>
      <c r="Q70" s="50"/>
      <c r="R70" s="50"/>
      <c r="S70" s="50"/>
      <c r="T70" s="50"/>
    </row>
    <row r="71" spans="1:20" ht="12.75">
      <c r="A71" s="51"/>
      <c r="D71" s="1"/>
      <c r="E71" s="27"/>
      <c r="F71" s="4"/>
      <c r="Q71" s="28"/>
      <c r="R71" s="28"/>
      <c r="S71" s="28"/>
      <c r="T71" s="28"/>
    </row>
    <row r="72" spans="1:20" ht="12.75">
      <c r="A72" s="51"/>
      <c r="D72" s="1"/>
      <c r="E72" s="27"/>
      <c r="F72" s="4"/>
      <c r="Q72" s="28"/>
      <c r="R72" s="28"/>
      <c r="S72" s="28"/>
      <c r="T72" s="28"/>
    </row>
    <row r="73" spans="1:6" ht="12.75">
      <c r="A73" s="30"/>
      <c r="B73" s="47"/>
      <c r="C73" s="47"/>
      <c r="D73" s="47"/>
      <c r="E73" s="47"/>
      <c r="F73" s="47"/>
    </row>
    <row r="74" spans="2:20" ht="12.75">
      <c r="B74" s="29"/>
      <c r="C74" s="29"/>
      <c r="D74" s="29"/>
      <c r="E74" s="29"/>
      <c r="F74" s="29"/>
      <c r="P74" s="29"/>
      <c r="Q74" s="29"/>
      <c r="R74" s="29"/>
      <c r="S74" s="29"/>
      <c r="T74" s="29"/>
    </row>
    <row r="75" spans="2:20" ht="12.75">
      <c r="B75" s="29"/>
      <c r="C75" s="29"/>
      <c r="D75" s="29"/>
      <c r="E75" s="29"/>
      <c r="F75" s="29"/>
      <c r="P75" s="24"/>
      <c r="Q75" s="24"/>
      <c r="R75" s="24"/>
      <c r="S75" s="24"/>
      <c r="T75" s="24"/>
    </row>
    <row r="78" ht="12.75">
      <c r="A78" s="377"/>
    </row>
    <row r="79" ht="12.75">
      <c r="A79" s="377"/>
    </row>
    <row r="80" ht="12.75">
      <c r="A80" s="377"/>
    </row>
    <row r="81" ht="12.75">
      <c r="A81" s="377"/>
    </row>
    <row r="82" ht="12.75">
      <c r="A82" s="377"/>
    </row>
    <row r="83" ht="12.75">
      <c r="A83" s="377"/>
    </row>
    <row r="84" ht="12.75">
      <c r="A84" s="377"/>
    </row>
    <row r="85" ht="12.75">
      <c r="A85" s="377"/>
    </row>
    <row r="86" ht="12.75">
      <c r="A86" s="377"/>
    </row>
    <row r="87" ht="12.75">
      <c r="A87" s="377"/>
    </row>
    <row r="88" ht="12.75">
      <c r="A88" s="377"/>
    </row>
    <row r="89" ht="12.75">
      <c r="A89" s="377"/>
    </row>
    <row r="90" ht="12.75">
      <c r="A90" s="377"/>
    </row>
    <row r="91" ht="12.75">
      <c r="A91" s="377"/>
    </row>
    <row r="92" ht="12.75">
      <c r="A92" s="377"/>
    </row>
  </sheetData>
  <sheetProtection password="D7A1" sheet="1"/>
  <mergeCells count="9">
    <mergeCell ref="G23:J23"/>
    <mergeCell ref="L23:O23"/>
    <mergeCell ref="A78:A92"/>
    <mergeCell ref="A1:P1"/>
    <mergeCell ref="A2:P2"/>
    <mergeCell ref="A3:P3"/>
    <mergeCell ref="A4:P4"/>
    <mergeCell ref="B6:O6"/>
    <mergeCell ref="A7:K7"/>
  </mergeCells>
  <printOptions horizontalCentered="1"/>
  <pageMargins left="0" right="0" top="0.5" bottom="0.5" header="0.5" footer="0.5"/>
  <pageSetup fitToHeight="2" horizontalDpi="600" verticalDpi="600" orientation="landscape" scale="60" r:id="rId2"/>
  <legacyDrawing r:id="rId1"/>
</worksheet>
</file>

<file path=xl/worksheets/sheet15.xml><?xml version="1.0" encoding="utf-8"?>
<worksheet xmlns="http://schemas.openxmlformats.org/spreadsheetml/2006/main" xmlns:r="http://schemas.openxmlformats.org/officeDocument/2006/relationships">
  <sheetPr codeName="Sheet143"/>
  <dimension ref="A1:IE92"/>
  <sheetViews>
    <sheetView showGridLines="0" zoomScale="90" zoomScaleNormal="90" zoomScalePageLayoutView="0" workbookViewId="0" topLeftCell="A28">
      <selection activeCell="D18" sqref="D18"/>
    </sheetView>
  </sheetViews>
  <sheetFormatPr defaultColWidth="9.140625" defaultRowHeight="12.75"/>
  <cols>
    <col min="1" max="1" width="39.00390625" style="0" customWidth="1"/>
    <col min="2" max="2" width="2.57421875" style="0" customWidth="1"/>
    <col min="3" max="3" width="13.57421875" style="0" customWidth="1"/>
    <col min="4" max="4" width="15.28125" style="0" customWidth="1"/>
    <col min="5" max="5" width="9.7109375" style="0" customWidth="1"/>
    <col min="6" max="6" width="2.7109375" style="0" customWidth="1"/>
    <col min="7" max="8" width="13.28125" style="0" customWidth="1"/>
    <col min="9" max="9" width="14.57421875" style="0" customWidth="1"/>
    <col min="10" max="10" width="13.28125" style="0" customWidth="1"/>
    <col min="11" max="11" width="6.57421875" style="0" customWidth="1"/>
    <col min="12" max="12" width="15.140625" style="0" customWidth="1"/>
    <col min="13" max="13" width="17.28125" style="0" bestFit="1" customWidth="1"/>
    <col min="14" max="14" width="17.421875" style="0" customWidth="1"/>
    <col min="15" max="15" width="17.28125" style="0" bestFit="1" customWidth="1"/>
    <col min="16" max="16" width="13.00390625" style="0" customWidth="1"/>
    <col min="17" max="17" width="12.8515625" style="0" customWidth="1"/>
    <col min="18" max="20" width="12.8515625" style="0" hidden="1" customWidth="1"/>
    <col min="21" max="21" width="10.57421875" style="0" hidden="1" customWidth="1"/>
    <col min="22" max="22" width="10.28125" style="0" hidden="1" customWidth="1"/>
    <col min="23" max="26" width="10.8515625" style="0" hidden="1" customWidth="1"/>
    <col min="27" max="29" width="10.28125" style="0" hidden="1" customWidth="1"/>
    <col min="30" max="30" width="10.57421875" style="0" hidden="1" customWidth="1"/>
    <col min="31" max="31" width="10.8515625" style="0" hidden="1" customWidth="1"/>
    <col min="32" max="33" width="10.00390625" style="0" hidden="1" customWidth="1"/>
    <col min="34" max="34" width="9.140625" style="0" customWidth="1"/>
    <col min="35" max="35" width="10.28125" style="0" customWidth="1"/>
    <col min="36" max="36" width="10.8515625" style="0" customWidth="1"/>
    <col min="37" max="37" width="10.28125" style="0" customWidth="1"/>
    <col min="38" max="50" width="9.140625" style="0" customWidth="1"/>
  </cols>
  <sheetData>
    <row r="1" spans="1:20" ht="20.25">
      <c r="A1" s="378" t="s">
        <v>84</v>
      </c>
      <c r="B1" s="378"/>
      <c r="C1" s="378"/>
      <c r="D1" s="378"/>
      <c r="E1" s="378"/>
      <c r="F1" s="378"/>
      <c r="G1" s="378"/>
      <c r="H1" s="378"/>
      <c r="I1" s="378"/>
      <c r="J1" s="378"/>
      <c r="K1" s="378"/>
      <c r="L1" s="378"/>
      <c r="M1" s="378"/>
      <c r="N1" s="378"/>
      <c r="O1" s="378"/>
      <c r="P1" s="378"/>
      <c r="Q1" s="126"/>
      <c r="R1" s="126"/>
      <c r="S1" s="126"/>
      <c r="T1" s="126"/>
    </row>
    <row r="2" spans="1:16" ht="20.25">
      <c r="A2" s="378" t="s">
        <v>87</v>
      </c>
      <c r="B2" s="378"/>
      <c r="C2" s="378"/>
      <c r="D2" s="378"/>
      <c r="E2" s="378"/>
      <c r="F2" s="378"/>
      <c r="G2" s="378"/>
      <c r="H2" s="378"/>
      <c r="I2" s="378"/>
      <c r="J2" s="378"/>
      <c r="K2" s="378"/>
      <c r="L2" s="378"/>
      <c r="M2" s="378"/>
      <c r="N2" s="378"/>
      <c r="O2" s="378"/>
      <c r="P2" s="378"/>
    </row>
    <row r="3" spans="1:20" ht="18">
      <c r="A3" s="379" t="s">
        <v>82</v>
      </c>
      <c r="B3" s="379"/>
      <c r="C3" s="379"/>
      <c r="D3" s="379"/>
      <c r="E3" s="379"/>
      <c r="F3" s="379"/>
      <c r="G3" s="379"/>
      <c r="H3" s="379"/>
      <c r="I3" s="379"/>
      <c r="J3" s="379"/>
      <c r="K3" s="379"/>
      <c r="L3" s="379"/>
      <c r="M3" s="379"/>
      <c r="N3" s="379"/>
      <c r="O3" s="379"/>
      <c r="P3" s="379"/>
      <c r="Q3" s="127"/>
      <c r="R3" s="127"/>
      <c r="S3" s="127"/>
      <c r="T3" s="127"/>
    </row>
    <row r="4" spans="1:20" ht="15.75">
      <c r="A4" s="380"/>
      <c r="B4" s="380"/>
      <c r="C4" s="380"/>
      <c r="D4" s="380"/>
      <c r="E4" s="380"/>
      <c r="F4" s="380"/>
      <c r="G4" s="380"/>
      <c r="H4" s="380"/>
      <c r="I4" s="380"/>
      <c r="J4" s="380"/>
      <c r="K4" s="380"/>
      <c r="L4" s="380"/>
      <c r="M4" s="380"/>
      <c r="N4" s="380"/>
      <c r="O4" s="380"/>
      <c r="P4" s="380"/>
      <c r="Q4" s="128"/>
      <c r="R4" s="128"/>
      <c r="S4" s="128"/>
      <c r="T4" s="128"/>
    </row>
    <row r="5" spans="1:20" ht="15">
      <c r="A5" s="45"/>
      <c r="B5" s="45"/>
      <c r="C5" s="45"/>
      <c r="D5" s="45"/>
      <c r="E5" s="45"/>
      <c r="F5" s="45"/>
      <c r="G5" s="45"/>
      <c r="H5" s="45"/>
      <c r="I5" s="45"/>
      <c r="J5" s="45"/>
      <c r="K5" s="45"/>
      <c r="L5" s="45"/>
      <c r="M5" s="45"/>
      <c r="N5" s="45"/>
      <c r="O5" s="45"/>
      <c r="P5" s="45"/>
      <c r="Q5" s="45"/>
      <c r="R5" s="45"/>
      <c r="S5" s="45"/>
      <c r="T5" s="45"/>
    </row>
    <row r="6" spans="1:15" ht="12.75">
      <c r="A6" s="46">
        <f ca="1">TODAY()</f>
        <v>45400</v>
      </c>
      <c r="B6" s="381" t="s">
        <v>116</v>
      </c>
      <c r="C6" s="381"/>
      <c r="D6" s="381"/>
      <c r="E6" s="381"/>
      <c r="F6" s="381"/>
      <c r="G6" s="381"/>
      <c r="H6" s="381"/>
      <c r="I6" s="381"/>
      <c r="J6" s="381"/>
      <c r="K6" s="381"/>
      <c r="L6" s="381"/>
      <c r="M6" s="381"/>
      <c r="N6" s="381"/>
      <c r="O6" s="381"/>
    </row>
    <row r="7" spans="1:11" ht="12.75">
      <c r="A7" s="382" t="s">
        <v>13</v>
      </c>
      <c r="B7" s="382"/>
      <c r="C7" s="382"/>
      <c r="D7" s="382"/>
      <c r="E7" s="382"/>
      <c r="F7" s="382"/>
      <c r="G7" s="382"/>
      <c r="H7" s="382"/>
      <c r="I7" s="382"/>
      <c r="J7" s="382"/>
      <c r="K7" s="382"/>
    </row>
    <row r="8" spans="3:11" ht="12.75">
      <c r="C8" s="18"/>
      <c r="D8" s="18"/>
      <c r="E8" s="18"/>
      <c r="F8" s="18"/>
      <c r="G8" s="18"/>
      <c r="H8" s="18"/>
      <c r="I8" s="18"/>
      <c r="J8" s="18"/>
      <c r="K8" s="18"/>
    </row>
    <row r="9" spans="1:9" ht="15">
      <c r="A9" s="22" t="s">
        <v>1</v>
      </c>
      <c r="B9" s="23"/>
      <c r="C9" s="24">
        <f>'Customer Info'!B7</f>
        <v>0</v>
      </c>
      <c r="I9" s="25"/>
    </row>
    <row r="10" spans="1:3" ht="15">
      <c r="A10" s="26" t="s">
        <v>23</v>
      </c>
      <c r="B10" s="23"/>
      <c r="C10" s="24">
        <f>'Customer Info'!B8</f>
        <v>0</v>
      </c>
    </row>
    <row r="11" spans="1:33" ht="12.75">
      <c r="A11" s="22" t="s">
        <v>68</v>
      </c>
      <c r="B11" s="160">
        <f>'Customer Info'!B28</f>
        <v>12</v>
      </c>
      <c r="C11" s="161" t="s">
        <v>79</v>
      </c>
      <c r="D11" s="161">
        <v>2023</v>
      </c>
      <c r="V11">
        <v>1</v>
      </c>
      <c r="W11">
        <v>2</v>
      </c>
      <c r="X11">
        <v>3</v>
      </c>
      <c r="Y11">
        <v>4</v>
      </c>
      <c r="Z11">
        <v>5</v>
      </c>
      <c r="AA11">
        <v>6</v>
      </c>
      <c r="AB11">
        <v>7</v>
      </c>
      <c r="AC11">
        <v>8</v>
      </c>
      <c r="AD11">
        <v>9</v>
      </c>
      <c r="AE11">
        <v>10</v>
      </c>
      <c r="AF11">
        <v>11</v>
      </c>
      <c r="AG11">
        <v>12</v>
      </c>
    </row>
    <row r="12" spans="1:33" ht="12.75">
      <c r="A12" s="76"/>
      <c r="B12" s="77"/>
      <c r="C12" s="78"/>
      <c r="D12" s="78"/>
      <c r="E12" s="78"/>
      <c r="F12" s="78"/>
      <c r="G12" s="78"/>
      <c r="H12" s="78"/>
      <c r="I12" s="78"/>
      <c r="J12" s="78"/>
      <c r="K12" s="78"/>
      <c r="L12" s="78"/>
      <c r="M12" s="78"/>
      <c r="N12" s="78"/>
      <c r="O12" s="78"/>
      <c r="P12" s="78"/>
      <c r="U12" t="s">
        <v>81</v>
      </c>
      <c r="V12" s="79" t="s">
        <v>69</v>
      </c>
      <c r="W12" s="79" t="s">
        <v>70</v>
      </c>
      <c r="X12" s="79" t="s">
        <v>71</v>
      </c>
      <c r="Y12" s="79" t="s">
        <v>72</v>
      </c>
      <c r="Z12" s="79" t="s">
        <v>73</v>
      </c>
      <c r="AA12" s="79" t="s">
        <v>74</v>
      </c>
      <c r="AB12" s="79" t="s">
        <v>75</v>
      </c>
      <c r="AC12" s="79" t="s">
        <v>76</v>
      </c>
      <c r="AD12" s="79" t="s">
        <v>77</v>
      </c>
      <c r="AE12" s="79" t="s">
        <v>79</v>
      </c>
      <c r="AF12" s="79" t="s">
        <v>78</v>
      </c>
      <c r="AG12" s="79" t="s">
        <v>80</v>
      </c>
    </row>
    <row r="13" spans="1:34" ht="15">
      <c r="A13" s="81" t="s">
        <v>24</v>
      </c>
      <c r="B13" s="82"/>
      <c r="C13" s="83"/>
      <c r="D13" s="48"/>
      <c r="E13" s="48"/>
      <c r="F13" s="48"/>
      <c r="G13" s="48"/>
      <c r="H13" s="48"/>
      <c r="I13" s="48"/>
      <c r="J13" s="84"/>
      <c r="K13" s="84"/>
      <c r="L13" s="84"/>
      <c r="M13" s="84"/>
      <c r="N13" s="84"/>
      <c r="O13" s="84"/>
      <c r="P13" s="84"/>
      <c r="U13" s="48" t="s">
        <v>113</v>
      </c>
      <c r="V13" s="149" t="e">
        <f>#REF!</f>
        <v>#REF!</v>
      </c>
      <c r="W13" s="149" t="e">
        <f>#REF!</f>
        <v>#REF!</v>
      </c>
      <c r="X13" s="149" t="e">
        <f>#REF!</f>
        <v>#REF!</v>
      </c>
      <c r="Y13" s="149" t="e">
        <f>#REF!</f>
        <v>#REF!</v>
      </c>
      <c r="Z13" s="149" t="e">
        <f>#REF!</f>
        <v>#REF!</v>
      </c>
      <c r="AA13" s="149" t="e">
        <f>#REF!</f>
        <v>#REF!</v>
      </c>
      <c r="AB13" s="149" t="e">
        <f>#REF!</f>
        <v>#REF!</v>
      </c>
      <c r="AC13" s="149" t="e">
        <f>#REF!</f>
        <v>#REF!</v>
      </c>
      <c r="AD13" s="149" t="e">
        <f>#REF!</f>
        <v>#REF!</v>
      </c>
      <c r="AE13" s="149" t="e">
        <f>#REF!</f>
        <v>#REF!</v>
      </c>
      <c r="AF13" s="149" t="e">
        <f>#REF!</f>
        <v>#REF!</v>
      </c>
      <c r="AG13" s="149" t="e">
        <f>#REF!</f>
        <v>#REF!</v>
      </c>
      <c r="AH13" s="48"/>
    </row>
    <row r="14" spans="1:62" ht="12.75">
      <c r="A14" s="48"/>
      <c r="B14" s="48"/>
      <c r="C14" s="48"/>
      <c r="D14" s="48"/>
      <c r="E14" s="48"/>
      <c r="F14" s="48"/>
      <c r="G14" s="74" t="s">
        <v>13</v>
      </c>
      <c r="H14" s="74"/>
      <c r="I14" s="85" t="s">
        <v>13</v>
      </c>
      <c r="J14" s="84"/>
      <c r="K14" s="84"/>
      <c r="L14" s="84"/>
      <c r="M14" s="84"/>
      <c r="N14" s="84"/>
      <c r="O14" s="84"/>
      <c r="P14" s="84"/>
      <c r="Q14" s="48"/>
      <c r="R14" s="48"/>
      <c r="S14" s="48"/>
      <c r="T14" s="48"/>
      <c r="U14" s="48" t="s">
        <v>114</v>
      </c>
      <c r="V14" s="149" t="e">
        <f>#REF!</f>
        <v>#REF!</v>
      </c>
      <c r="W14" s="149" t="e">
        <f>#REF!</f>
        <v>#REF!</v>
      </c>
      <c r="X14" s="149" t="e">
        <f>#REF!</f>
        <v>#REF!</v>
      </c>
      <c r="Y14" s="149" t="e">
        <f>#REF!</f>
        <v>#REF!</v>
      </c>
      <c r="Z14" s="149" t="e">
        <f>#REF!</f>
        <v>#REF!</v>
      </c>
      <c r="AA14" s="149" t="e">
        <f>#REF!</f>
        <v>#REF!</v>
      </c>
      <c r="AB14" s="149" t="e">
        <f>#REF!</f>
        <v>#REF!</v>
      </c>
      <c r="AC14" s="149" t="e">
        <f>#REF!</f>
        <v>#REF!</v>
      </c>
      <c r="AD14" s="149" t="e">
        <f>#REF!</f>
        <v>#REF!</v>
      </c>
      <c r="AE14" s="149" t="e">
        <f>#REF!</f>
        <v>#REF!</v>
      </c>
      <c r="AF14" s="149" t="e">
        <f>#REF!</f>
        <v>#REF!</v>
      </c>
      <c r="AG14" s="149" t="e">
        <f>#REF!</f>
        <v>#REF!</v>
      </c>
      <c r="AH14" s="48"/>
      <c r="AJ14" s="79"/>
      <c r="AK14" s="79"/>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row>
    <row r="15" spans="1:62" ht="12.75">
      <c r="A15" s="48"/>
      <c r="B15" s="48"/>
      <c r="C15" s="48"/>
      <c r="D15" s="48"/>
      <c r="E15" s="48"/>
      <c r="F15" s="48"/>
      <c r="G15" s="48"/>
      <c r="H15" s="48"/>
      <c r="I15" s="48"/>
      <c r="J15" s="84"/>
      <c r="K15" s="84"/>
      <c r="L15" s="84"/>
      <c r="M15" s="84"/>
      <c r="N15" s="84"/>
      <c r="O15" s="84"/>
      <c r="P15" s="84"/>
      <c r="Q15" s="48"/>
      <c r="R15" s="48"/>
      <c r="S15" s="48"/>
      <c r="T15" s="48"/>
      <c r="U15" s="130" t="s">
        <v>121</v>
      </c>
      <c r="V15" s="48" t="e">
        <f>#REF!</f>
        <v>#REF!</v>
      </c>
      <c r="W15" s="48" t="e">
        <f>#REF!</f>
        <v>#REF!</v>
      </c>
      <c r="X15" s="48" t="e">
        <f>#REF!</f>
        <v>#REF!</v>
      </c>
      <c r="Y15" s="48" t="e">
        <f>#REF!</f>
        <v>#REF!</v>
      </c>
      <c r="Z15" s="48" t="e">
        <f>#REF!</f>
        <v>#REF!</v>
      </c>
      <c r="AA15" s="48" t="e">
        <f>#REF!</f>
        <v>#REF!</v>
      </c>
      <c r="AB15" s="48" t="e">
        <f>#REF!</f>
        <v>#REF!</v>
      </c>
      <c r="AC15" s="48" t="e">
        <f>#REF!</f>
        <v>#REF!</v>
      </c>
      <c r="AD15" s="48" t="e">
        <f>#REF!</f>
        <v>#REF!</v>
      </c>
      <c r="AE15" s="48" t="e">
        <f>#REF!</f>
        <v>#REF!</v>
      </c>
      <c r="AF15" s="48" t="e">
        <f>#REF!</f>
        <v>#REF!</v>
      </c>
      <c r="AG15" s="48" t="e">
        <f>#REF!</f>
        <v>#REF!</v>
      </c>
      <c r="AH15" s="48"/>
      <c r="AJ15" s="124"/>
      <c r="AK15" s="124"/>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row>
    <row r="16" spans="1:62" ht="12.75">
      <c r="A16" s="86"/>
      <c r="B16" s="48"/>
      <c r="C16" s="87"/>
      <c r="D16" s="86"/>
      <c r="E16" s="48"/>
      <c r="F16" s="48"/>
      <c r="G16" s="48"/>
      <c r="H16" s="48"/>
      <c r="I16" s="48"/>
      <c r="J16" s="84"/>
      <c r="K16" s="84"/>
      <c r="L16" s="84"/>
      <c r="M16" s="84"/>
      <c r="N16" s="84"/>
      <c r="O16" s="84"/>
      <c r="P16" s="84"/>
      <c r="Q16" s="48"/>
      <c r="R16" s="48"/>
      <c r="S16" s="48"/>
      <c r="T16" s="48"/>
      <c r="U16" s="48"/>
      <c r="V16" s="48"/>
      <c r="W16" s="48"/>
      <c r="X16" s="48"/>
      <c r="Y16" s="48"/>
      <c r="Z16" s="48"/>
      <c r="AA16" s="48"/>
      <c r="AB16" s="48"/>
      <c r="AC16" s="48"/>
      <c r="AD16" s="48"/>
      <c r="AE16" s="48"/>
      <c r="AF16" s="48"/>
      <c r="AG16" s="48"/>
      <c r="AH16" s="48"/>
      <c r="AI16" s="48"/>
      <c r="AJ16" s="124"/>
      <c r="AK16" s="124"/>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row>
    <row r="17" spans="1:62" ht="12.75">
      <c r="A17" s="86" t="s">
        <v>38</v>
      </c>
      <c r="B17" s="48"/>
      <c r="D17" s="87">
        <f>'Customer Info'!D26</f>
        <v>0</v>
      </c>
      <c r="E17" s="86" t="s">
        <v>32</v>
      </c>
      <c r="F17" s="48"/>
      <c r="G17" s="48"/>
      <c r="H17" s="48"/>
      <c r="I17" s="48"/>
      <c r="J17" s="84"/>
      <c r="K17" s="84"/>
      <c r="L17" s="84"/>
      <c r="M17" s="84"/>
      <c r="N17" s="84"/>
      <c r="O17" s="84"/>
      <c r="P17" s="84"/>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row>
    <row r="18" spans="1:62" ht="12.75">
      <c r="A18" s="86"/>
      <c r="B18" s="48"/>
      <c r="C18" s="87"/>
      <c r="D18" s="86"/>
      <c r="E18" s="48"/>
      <c r="F18" s="48"/>
      <c r="G18" s="48"/>
      <c r="H18" s="48"/>
      <c r="I18" s="48"/>
      <c r="J18" s="84"/>
      <c r="K18" s="84"/>
      <c r="L18" s="84"/>
      <c r="M18" s="84"/>
      <c r="N18" s="84"/>
      <c r="O18" s="84"/>
      <c r="P18" s="84"/>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row>
    <row r="19" spans="1:62" ht="12.75">
      <c r="A19" s="86"/>
      <c r="B19" s="48"/>
      <c r="C19" s="87"/>
      <c r="D19" s="86"/>
      <c r="E19" s="48"/>
      <c r="F19" s="48"/>
      <c r="G19" s="48"/>
      <c r="H19" s="48"/>
      <c r="I19" s="48"/>
      <c r="J19" s="84"/>
      <c r="K19" s="84"/>
      <c r="L19" s="84"/>
      <c r="M19" s="84"/>
      <c r="N19" s="84"/>
      <c r="O19" s="84"/>
      <c r="P19" s="84"/>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row>
    <row r="20" spans="1:62" ht="12.75">
      <c r="A20" s="86"/>
      <c r="B20" s="48"/>
      <c r="C20" s="87"/>
      <c r="D20" s="86"/>
      <c r="E20" s="48"/>
      <c r="F20" s="48"/>
      <c r="G20" s="48"/>
      <c r="H20" s="48"/>
      <c r="I20" s="48"/>
      <c r="J20" s="84"/>
      <c r="K20" s="84"/>
      <c r="L20" s="84"/>
      <c r="M20" s="84"/>
      <c r="N20" s="84"/>
      <c r="O20" s="84"/>
      <c r="P20" s="84"/>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row>
    <row r="21" spans="1:62" ht="12.75">
      <c r="A21" s="86"/>
      <c r="B21" s="48"/>
      <c r="C21" s="87"/>
      <c r="D21" s="86"/>
      <c r="E21" s="48"/>
      <c r="F21" s="48"/>
      <c r="G21" s="48"/>
      <c r="H21" s="48"/>
      <c r="I21" s="48"/>
      <c r="J21" s="84"/>
      <c r="K21" s="84"/>
      <c r="L21" s="84"/>
      <c r="M21" s="84"/>
      <c r="N21" s="84"/>
      <c r="O21" s="84"/>
      <c r="P21" s="84"/>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row>
    <row r="22" spans="1:62" ht="12.75">
      <c r="A22" s="88"/>
      <c r="B22" s="88"/>
      <c r="C22" s="89"/>
      <c r="D22" s="88"/>
      <c r="E22" s="88"/>
      <c r="F22" s="90"/>
      <c r="G22" s="76"/>
      <c r="H22" s="88"/>
      <c r="I22" s="91"/>
      <c r="J22" s="78"/>
      <c r="K22" s="84"/>
      <c r="L22" s="84"/>
      <c r="M22" s="84"/>
      <c r="N22" s="84"/>
      <c r="O22" s="84"/>
      <c r="P22" s="84"/>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row>
    <row r="23" spans="1:62" ht="12.75">
      <c r="A23" s="81" t="s">
        <v>25</v>
      </c>
      <c r="B23" s="48"/>
      <c r="C23" s="48"/>
      <c r="D23" s="48"/>
      <c r="E23" s="48"/>
      <c r="F23" s="48"/>
      <c r="G23" s="371" t="s">
        <v>49</v>
      </c>
      <c r="H23" s="372"/>
      <c r="I23" s="372"/>
      <c r="J23" s="373"/>
      <c r="K23" s="92"/>
      <c r="L23" s="374" t="s">
        <v>50</v>
      </c>
      <c r="M23" s="375"/>
      <c r="N23" s="375"/>
      <c r="O23" s="376"/>
      <c r="P23" s="93"/>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row>
    <row r="24" spans="1:62" ht="12.75">
      <c r="A24" s="48"/>
      <c r="B24" s="48"/>
      <c r="C24" s="48"/>
      <c r="D24" s="48"/>
      <c r="E24" s="48"/>
      <c r="F24" s="48"/>
      <c r="G24" s="67" t="s">
        <v>46</v>
      </c>
      <c r="H24" s="67" t="s">
        <v>47</v>
      </c>
      <c r="I24" s="67" t="s">
        <v>48</v>
      </c>
      <c r="J24" s="67" t="s">
        <v>27</v>
      </c>
      <c r="K24" s="48"/>
      <c r="L24" s="80" t="s">
        <v>46</v>
      </c>
      <c r="M24" s="80" t="s">
        <v>47</v>
      </c>
      <c r="N24" s="80" t="s">
        <v>48</v>
      </c>
      <c r="O24" s="80" t="s">
        <v>27</v>
      </c>
      <c r="P24" s="94" t="s">
        <v>39</v>
      </c>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row>
    <row r="25" spans="1:62" ht="12.75">
      <c r="A25" s="48" t="s">
        <v>26</v>
      </c>
      <c r="B25" s="48"/>
      <c r="C25" s="48"/>
      <c r="D25" s="48"/>
      <c r="E25" s="48"/>
      <c r="F25" s="48"/>
      <c r="G25" s="95"/>
      <c r="H25" s="96"/>
      <c r="I25" s="96">
        <v>10</v>
      </c>
      <c r="J25" s="145">
        <f>SUM(G25:I25)</f>
        <v>10</v>
      </c>
      <c r="K25" s="48"/>
      <c r="L25" s="58"/>
      <c r="M25" s="58"/>
      <c r="N25" s="58">
        <f>I25</f>
        <v>10</v>
      </c>
      <c r="O25" s="58">
        <f>SUM(L25:N25)</f>
        <v>10</v>
      </c>
      <c r="P25" s="148">
        <v>42005</v>
      </c>
      <c r="Q25" s="48"/>
      <c r="R25" s="48"/>
      <c r="S25" s="48"/>
      <c r="T25" s="48"/>
      <c r="U25" s="108"/>
      <c r="V25" s="61"/>
      <c r="W25" s="62"/>
      <c r="X25" s="48"/>
      <c r="Y25" s="63"/>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row>
    <row r="26" spans="1:62" ht="12.75">
      <c r="A26" s="48" t="s">
        <v>115</v>
      </c>
      <c r="B26" s="48"/>
      <c r="C26" s="48"/>
      <c r="D26" s="1">
        <f>MAX($D$17,0)</f>
        <v>0</v>
      </c>
      <c r="E26" s="54" t="s">
        <v>32</v>
      </c>
      <c r="F26" s="59" t="s">
        <v>6</v>
      </c>
      <c r="G26" s="150"/>
      <c r="H26" s="96"/>
      <c r="I26" s="98">
        <v>0.0263125</v>
      </c>
      <c r="J26" s="56">
        <f>SUM(G26:I26)</f>
        <v>0.0263125</v>
      </c>
      <c r="K26" s="61" t="s">
        <v>61</v>
      </c>
      <c r="L26" s="58"/>
      <c r="M26" s="58"/>
      <c r="N26" s="58">
        <f>ROUND($D26*I26,2)</f>
        <v>0</v>
      </c>
      <c r="O26" s="58">
        <f>SUM(L26:N26)</f>
        <v>0</v>
      </c>
      <c r="P26" s="148">
        <v>42005</v>
      </c>
      <c r="Q26" s="48"/>
      <c r="T26" s="172">
        <f>O26</f>
        <v>0</v>
      </c>
      <c r="U26" s="60"/>
      <c r="V26" s="61"/>
      <c r="W26" s="62"/>
      <c r="X26" s="48"/>
      <c r="Y26" s="63"/>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row>
    <row r="27" spans="1:62" ht="12.75">
      <c r="A27" s="99" t="s">
        <v>37</v>
      </c>
      <c r="B27" s="99"/>
      <c r="C27" s="99"/>
      <c r="D27" s="100"/>
      <c r="E27" s="100"/>
      <c r="F27" s="99"/>
      <c r="G27" s="100"/>
      <c r="H27" s="100"/>
      <c r="I27" s="100"/>
      <c r="J27" s="100"/>
      <c r="K27" s="101"/>
      <c r="L27" s="102"/>
      <c r="M27" s="102"/>
      <c r="N27" s="102">
        <f>SUM(N25:N26)</f>
        <v>10</v>
      </c>
      <c r="O27" s="215">
        <f>SUM(O25:O26)</f>
        <v>10</v>
      </c>
      <c r="P27" s="93"/>
      <c r="Q27" s="48"/>
      <c r="T27" s="172">
        <f>SUM(T26)</f>
        <v>0</v>
      </c>
      <c r="U27" s="60"/>
      <c r="V27" s="61"/>
      <c r="W27" s="62"/>
      <c r="X27" s="48"/>
      <c r="Y27" s="63"/>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row>
    <row r="28" spans="1:62" ht="12.75">
      <c r="A28" s="103"/>
      <c r="B28" s="103"/>
      <c r="C28" s="103"/>
      <c r="D28" s="104"/>
      <c r="E28" s="104"/>
      <c r="F28" s="103"/>
      <c r="G28" s="104"/>
      <c r="H28" s="104"/>
      <c r="I28" s="104"/>
      <c r="J28" s="104"/>
      <c r="K28" s="105"/>
      <c r="L28" s="104"/>
      <c r="M28" s="104"/>
      <c r="N28" s="104"/>
      <c r="O28" s="216"/>
      <c r="P28" s="106"/>
      <c r="Q28" s="48"/>
      <c r="R28" s="48"/>
      <c r="S28" s="48"/>
      <c r="T28" s="48"/>
      <c r="U28" s="60"/>
      <c r="V28" s="61"/>
      <c r="W28" s="62"/>
      <c r="X28" s="48"/>
      <c r="Y28" s="63"/>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row>
    <row r="29" spans="1:224" ht="12.75">
      <c r="A29" s="81" t="s">
        <v>51</v>
      </c>
      <c r="B29" s="99"/>
      <c r="C29" s="99"/>
      <c r="D29" s="100"/>
      <c r="E29" s="100"/>
      <c r="F29" s="99"/>
      <c r="G29" s="100"/>
      <c r="H29" s="100"/>
      <c r="I29" s="100"/>
      <c r="J29" s="100"/>
      <c r="K29" s="100"/>
      <c r="L29" s="100"/>
      <c r="M29" s="100"/>
      <c r="N29" s="100"/>
      <c r="O29" s="217"/>
      <c r="P29" s="93"/>
      <c r="Q29" s="48"/>
      <c r="R29" s="48"/>
      <c r="S29" s="48"/>
      <c r="T29" s="48"/>
      <c r="U29" s="60"/>
      <c r="V29" s="61"/>
      <c r="W29" s="62"/>
      <c r="X29" s="48"/>
      <c r="Y29" s="63"/>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row>
    <row r="30" spans="1:224" ht="12.75">
      <c r="A30" s="84"/>
      <c r="B30" s="84"/>
      <c r="C30" s="84"/>
      <c r="D30" s="84"/>
      <c r="E30" s="84"/>
      <c r="F30" s="84"/>
      <c r="G30" s="84"/>
      <c r="H30" s="84"/>
      <c r="I30" s="84"/>
      <c r="J30" s="84"/>
      <c r="K30" s="84"/>
      <c r="L30" s="84"/>
      <c r="M30" s="84"/>
      <c r="N30" s="84"/>
      <c r="O30" s="137"/>
      <c r="P30" s="107"/>
      <c r="Q30" s="59"/>
      <c r="R30" s="59"/>
      <c r="S30" s="59"/>
      <c r="T30" s="59"/>
      <c r="U30" s="60"/>
      <c r="V30" s="61"/>
      <c r="W30" s="62"/>
      <c r="X30" s="48"/>
      <c r="Y30" s="63"/>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row>
    <row r="31" spans="1:224" ht="12.75">
      <c r="A31" s="218" t="s">
        <v>53</v>
      </c>
      <c r="B31" s="219"/>
      <c r="C31" s="219"/>
      <c r="D31" s="220">
        <f>IF($D$17&lt;0,0,IF($D$17&gt;833000,833000,$D$17))</f>
        <v>0</v>
      </c>
      <c r="E31" s="221" t="s">
        <v>32</v>
      </c>
      <c r="F31" s="222" t="s">
        <v>6</v>
      </c>
      <c r="G31" s="56"/>
      <c r="H31" s="56"/>
      <c r="I31" s="56">
        <f>'1023 Riders  '!B4</f>
        <v>0.0062781</v>
      </c>
      <c r="J31" s="56">
        <f aca="true" t="shared" si="0" ref="J31:J37">SUM(G31:I31)</f>
        <v>0.0062781</v>
      </c>
      <c r="K31" s="223" t="s">
        <v>33</v>
      </c>
      <c r="L31" s="58"/>
      <c r="M31" s="58"/>
      <c r="N31" s="58">
        <f>ROUND(D31*I31,2)</f>
        <v>0</v>
      </c>
      <c r="O31" s="58">
        <f aca="true" t="shared" si="1" ref="O31:O53">SUM(L31:N31)</f>
        <v>0</v>
      </c>
      <c r="P31" s="148">
        <f>'1023 Riders  '!D4</f>
        <v>45197</v>
      </c>
      <c r="Q31" s="59"/>
      <c r="R31" s="59"/>
      <c r="S31" s="59"/>
      <c r="T31" s="172">
        <f aca="true" t="shared" si="2" ref="T31:T43">O31</f>
        <v>0</v>
      </c>
      <c r="U31" s="60"/>
      <c r="V31" s="61"/>
      <c r="W31" s="62"/>
      <c r="X31" s="48"/>
      <c r="Y31" s="63"/>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row>
    <row r="32" spans="1:224" ht="12.75">
      <c r="A32" s="218" t="s">
        <v>54</v>
      </c>
      <c r="B32" s="190"/>
      <c r="C32" s="190"/>
      <c r="D32" s="224">
        <f>IF($D$17&gt;833000,$D$17-833000,0)</f>
        <v>0</v>
      </c>
      <c r="E32" s="221" t="s">
        <v>32</v>
      </c>
      <c r="F32" s="222" t="s">
        <v>6</v>
      </c>
      <c r="G32" s="56"/>
      <c r="H32" s="56"/>
      <c r="I32" s="56">
        <f>'0923 Riders '!B5</f>
        <v>0.0001756</v>
      </c>
      <c r="J32" s="56">
        <f t="shared" si="0"/>
        <v>0.0001756</v>
      </c>
      <c r="K32" s="223" t="s">
        <v>33</v>
      </c>
      <c r="L32" s="58"/>
      <c r="M32" s="58"/>
      <c r="N32" s="58">
        <f>ROUND(D32*I32,2)</f>
        <v>0</v>
      </c>
      <c r="O32" s="58">
        <f t="shared" si="1"/>
        <v>0</v>
      </c>
      <c r="P32" s="148">
        <f>'0923 Riders '!D5</f>
        <v>44925</v>
      </c>
      <c r="Q32" s="59"/>
      <c r="R32" s="59"/>
      <c r="S32" s="59"/>
      <c r="T32" s="172">
        <f t="shared" si="2"/>
        <v>0</v>
      </c>
      <c r="U32" s="60"/>
      <c r="V32" s="61"/>
      <c r="W32" s="62"/>
      <c r="X32" s="48"/>
      <c r="Y32" s="63"/>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row>
    <row r="33" spans="1:224" ht="12.75">
      <c r="A33" s="218" t="s">
        <v>65</v>
      </c>
      <c r="B33" s="190"/>
      <c r="C33" s="190"/>
      <c r="D33" s="220">
        <f>IF($D$17&lt;0,0,IF($D$17&gt;2000,2000,$D$17))</f>
        <v>0</v>
      </c>
      <c r="E33" s="221" t="s">
        <v>32</v>
      </c>
      <c r="F33" s="222" t="s">
        <v>6</v>
      </c>
      <c r="G33" s="56"/>
      <c r="H33" s="56"/>
      <c r="I33" s="109">
        <f>'0923 Riders '!B8</f>
        <v>0.00465</v>
      </c>
      <c r="J33" s="109">
        <f t="shared" si="0"/>
        <v>0.00465</v>
      </c>
      <c r="K33" s="223" t="s">
        <v>33</v>
      </c>
      <c r="L33" s="58"/>
      <c r="M33" s="58"/>
      <c r="N33" s="58">
        <f>ROUND(D33*I33,2)</f>
        <v>0</v>
      </c>
      <c r="O33" s="58">
        <f t="shared" si="1"/>
        <v>0</v>
      </c>
      <c r="P33" s="148">
        <f>'0923 Riders '!D7</f>
        <v>44531</v>
      </c>
      <c r="Q33" s="59"/>
      <c r="R33" s="59"/>
      <c r="S33" s="59"/>
      <c r="T33" s="172">
        <f t="shared" si="2"/>
        <v>0</v>
      </c>
      <c r="U33" s="60"/>
      <c r="V33" s="61"/>
      <c r="W33" s="62"/>
      <c r="X33" s="48"/>
      <c r="Y33" s="63"/>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row>
    <row r="34" spans="1:224" ht="12.75">
      <c r="A34" s="218" t="s">
        <v>66</v>
      </c>
      <c r="B34" s="190"/>
      <c r="C34" s="190"/>
      <c r="D34" s="220">
        <f>IF($D$17&lt;=2000,0,IF($D$17=0,0,IF($D$17-2000&gt;13000,13000,$D$17-2000)))</f>
        <v>0</v>
      </c>
      <c r="E34" s="221" t="s">
        <v>32</v>
      </c>
      <c r="F34" s="222" t="s">
        <v>6</v>
      </c>
      <c r="G34" s="56"/>
      <c r="H34" s="56"/>
      <c r="I34" s="109">
        <f>'0923 Riders '!B9</f>
        <v>0.00419</v>
      </c>
      <c r="J34" s="109">
        <f t="shared" si="0"/>
        <v>0.00419</v>
      </c>
      <c r="K34" s="223" t="s">
        <v>33</v>
      </c>
      <c r="L34" s="58"/>
      <c r="M34" s="58"/>
      <c r="N34" s="58">
        <f>ROUND(D34*I34,2)</f>
        <v>0</v>
      </c>
      <c r="O34" s="58">
        <f t="shared" si="1"/>
        <v>0</v>
      </c>
      <c r="P34" s="148">
        <f>'0923 Riders '!D7</f>
        <v>44531</v>
      </c>
      <c r="Q34" s="59"/>
      <c r="R34" s="59"/>
      <c r="S34" s="59"/>
      <c r="T34" s="172">
        <f t="shared" si="2"/>
        <v>0</v>
      </c>
      <c r="U34" s="60"/>
      <c r="V34" s="61"/>
      <c r="W34" s="62"/>
      <c r="X34" s="48"/>
      <c r="Y34" s="63"/>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row>
    <row r="35" spans="1:224" ht="12.75">
      <c r="A35" s="218" t="s">
        <v>67</v>
      </c>
      <c r="B35" s="190"/>
      <c r="C35" s="190"/>
      <c r="D35" s="220">
        <f>IF($D$17=0,0,IF($D$17-15000&gt;=0,$D$17-15000,0))</f>
        <v>0</v>
      </c>
      <c r="E35" s="221" t="s">
        <v>32</v>
      </c>
      <c r="F35" s="222" t="s">
        <v>6</v>
      </c>
      <c r="G35" s="56"/>
      <c r="H35" s="56"/>
      <c r="I35" s="109">
        <f>'0923 Riders '!B10</f>
        <v>0.00363</v>
      </c>
      <c r="J35" s="109">
        <f t="shared" si="0"/>
        <v>0.00363</v>
      </c>
      <c r="K35" s="223" t="s">
        <v>33</v>
      </c>
      <c r="L35" s="58"/>
      <c r="M35" s="58"/>
      <c r="N35" s="58">
        <f>ROUND(D35*I35,2)</f>
        <v>0</v>
      </c>
      <c r="O35" s="58">
        <f t="shared" si="1"/>
        <v>0</v>
      </c>
      <c r="P35" s="148">
        <f>'0923 Riders '!D7</f>
        <v>44531</v>
      </c>
      <c r="Q35" s="59"/>
      <c r="R35" s="59"/>
      <c r="S35" s="59"/>
      <c r="T35" s="172">
        <f t="shared" si="2"/>
        <v>0</v>
      </c>
      <c r="U35" s="60"/>
      <c r="V35" s="61"/>
      <c r="W35" s="62"/>
      <c r="X35" s="48"/>
      <c r="Y35" s="63"/>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row>
    <row r="36" spans="1:224" ht="12.75">
      <c r="A36" s="225" t="s">
        <v>153</v>
      </c>
      <c r="B36" s="190"/>
      <c r="C36" s="190"/>
      <c r="D36" s="220"/>
      <c r="E36" s="221" t="s">
        <v>81</v>
      </c>
      <c r="F36" s="222"/>
      <c r="G36" s="56"/>
      <c r="H36" s="56"/>
      <c r="I36" s="56">
        <f>'0923 Riders '!D49</f>
        <v>0.15</v>
      </c>
      <c r="J36" s="56">
        <f t="shared" si="0"/>
        <v>0.15</v>
      </c>
      <c r="K36" s="223"/>
      <c r="L36" s="58"/>
      <c r="M36" s="58"/>
      <c r="N36" s="58">
        <f>J36</f>
        <v>0.15</v>
      </c>
      <c r="O36" s="58">
        <f>SUM(L36:N36)</f>
        <v>0.15</v>
      </c>
      <c r="P36" s="148">
        <f>'0923 Riders '!E49</f>
        <v>45108</v>
      </c>
      <c r="Q36" s="59"/>
      <c r="R36" s="59"/>
      <c r="S36" s="59"/>
      <c r="T36" s="172">
        <f t="shared" si="2"/>
        <v>0.15</v>
      </c>
      <c r="U36" s="60"/>
      <c r="V36" s="61"/>
      <c r="W36" s="62"/>
      <c r="X36" s="48"/>
      <c r="Y36" s="63"/>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row>
    <row r="37" spans="1:224" ht="12.75">
      <c r="A37" s="225" t="s">
        <v>212</v>
      </c>
      <c r="B37" s="190"/>
      <c r="C37" s="190"/>
      <c r="D37" s="226">
        <f>O27</f>
        <v>10</v>
      </c>
      <c r="E37" s="221" t="s">
        <v>86</v>
      </c>
      <c r="F37" s="222" t="s">
        <v>6</v>
      </c>
      <c r="G37" s="56"/>
      <c r="H37" s="56"/>
      <c r="I37" s="110">
        <f>'0923 Riders '!B18</f>
        <v>0</v>
      </c>
      <c r="J37" s="110">
        <f t="shared" si="0"/>
        <v>0</v>
      </c>
      <c r="K37" s="223"/>
      <c r="L37" s="58"/>
      <c r="M37" s="58"/>
      <c r="N37" s="58">
        <f>J37</f>
        <v>0</v>
      </c>
      <c r="O37" s="58">
        <f>SUM(L37:N37)</f>
        <v>0</v>
      </c>
      <c r="P37" s="148">
        <f>'0923 Riders '!D18</f>
        <v>44531</v>
      </c>
      <c r="Q37" s="59"/>
      <c r="R37" s="173">
        <f>$T$27</f>
        <v>0</v>
      </c>
      <c r="S37" s="174">
        <f>I37</f>
        <v>0</v>
      </c>
      <c r="T37" s="172">
        <f>ROUND(R37*S37,2)</f>
        <v>0</v>
      </c>
      <c r="U37" s="60"/>
      <c r="V37" s="61"/>
      <c r="W37" s="62"/>
      <c r="X37" s="48"/>
      <c r="Y37" s="63"/>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row>
    <row r="38" spans="1:224" ht="12.75">
      <c r="A38" s="225" t="s">
        <v>120</v>
      </c>
      <c r="B38" s="190"/>
      <c r="C38" s="190"/>
      <c r="D38" s="220">
        <f>$D$17</f>
        <v>0</v>
      </c>
      <c r="E38" s="221" t="s">
        <v>32</v>
      </c>
      <c r="F38" s="222" t="s">
        <v>6</v>
      </c>
      <c r="G38" s="56">
        <f>'0923 Riders '!B21</f>
        <v>0.10589</v>
      </c>
      <c r="H38" s="56"/>
      <c r="I38" s="56"/>
      <c r="J38" s="143">
        <f>SUM(G38:H38)</f>
        <v>0.10589</v>
      </c>
      <c r="K38" s="223" t="s">
        <v>33</v>
      </c>
      <c r="L38" s="58">
        <f>ROUND(D38*G38,2)</f>
        <v>0</v>
      </c>
      <c r="M38" s="58"/>
      <c r="N38" s="58"/>
      <c r="O38" s="58">
        <f t="shared" si="1"/>
        <v>0</v>
      </c>
      <c r="P38" s="148">
        <f>'0923 Riders '!D21</f>
        <v>45078</v>
      </c>
      <c r="Q38" s="59"/>
      <c r="R38" s="59"/>
      <c r="S38" s="59"/>
      <c r="T38" s="172">
        <f t="shared" si="2"/>
        <v>0</v>
      </c>
      <c r="U38" s="60"/>
      <c r="V38" s="61"/>
      <c r="W38" s="62"/>
      <c r="X38" s="48"/>
      <c r="Y38" s="63"/>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row>
    <row r="39" spans="1:224" ht="12.75">
      <c r="A39" s="225" t="s">
        <v>105</v>
      </c>
      <c r="B39" s="190"/>
      <c r="C39" s="190"/>
      <c r="D39" s="220">
        <f>$D$17</f>
        <v>0</v>
      </c>
      <c r="E39" s="221" t="s">
        <v>32</v>
      </c>
      <c r="F39" s="222" t="s">
        <v>6</v>
      </c>
      <c r="G39" s="56">
        <f>'0923 Riders '!B28</f>
        <v>0.00388</v>
      </c>
      <c r="H39" s="56"/>
      <c r="I39" s="56"/>
      <c r="J39" s="143">
        <f>SUM(G39:H39)</f>
        <v>0.00388</v>
      </c>
      <c r="K39" s="223" t="s">
        <v>33</v>
      </c>
      <c r="L39" s="145">
        <f>IF($D$39&lt;=800,ROUND($D$39*$G$39,2),(ROUND(800*$G$39,2)+(ROUND(($D$39-800)*$G$39,2))))</f>
        <v>0</v>
      </c>
      <c r="M39" s="58"/>
      <c r="N39" s="58"/>
      <c r="O39" s="58">
        <f>SUM(L39:N39)</f>
        <v>0</v>
      </c>
      <c r="P39" s="148">
        <f>'0923 Riders '!D28</f>
        <v>45078</v>
      </c>
      <c r="Q39" s="59"/>
      <c r="R39" s="59"/>
      <c r="S39" s="59"/>
      <c r="T39" s="172">
        <f t="shared" si="2"/>
        <v>0</v>
      </c>
      <c r="U39" s="60"/>
      <c r="V39" s="61"/>
      <c r="W39" s="62"/>
      <c r="X39" s="48"/>
      <c r="Y39" s="63"/>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row>
    <row r="40" spans="1:224" ht="12.75">
      <c r="A40" s="225" t="s">
        <v>124</v>
      </c>
      <c r="B40" s="190"/>
      <c r="C40" s="190"/>
      <c r="D40" s="220">
        <f>$D$17</f>
        <v>0</v>
      </c>
      <c r="E40" s="221" t="s">
        <v>32</v>
      </c>
      <c r="F40" s="222" t="s">
        <v>6</v>
      </c>
      <c r="G40" s="56">
        <f>'1023 Riders  '!B46</f>
        <v>-0.0045816</v>
      </c>
      <c r="H40" s="56"/>
      <c r="I40" s="56"/>
      <c r="J40" s="143">
        <f>SUM(G40:H40)</f>
        <v>-0.0045816</v>
      </c>
      <c r="K40" s="223" t="s">
        <v>33</v>
      </c>
      <c r="L40" s="58">
        <f>ROUND(D40*G40,2)</f>
        <v>0</v>
      </c>
      <c r="M40" s="58"/>
      <c r="N40" s="58"/>
      <c r="O40" s="58">
        <f t="shared" si="1"/>
        <v>0</v>
      </c>
      <c r="P40" s="148">
        <f>'1023 Riders  '!D46</f>
        <v>45197</v>
      </c>
      <c r="Q40" s="59"/>
      <c r="R40" s="59"/>
      <c r="S40" s="59"/>
      <c r="T40" s="172">
        <f t="shared" si="2"/>
        <v>0</v>
      </c>
      <c r="U40" s="60"/>
      <c r="V40" s="61"/>
      <c r="W40" s="62"/>
      <c r="X40" s="48"/>
      <c r="Y40" s="63"/>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48"/>
      <c r="HC40" s="48"/>
      <c r="HD40" s="48"/>
      <c r="HE40" s="48"/>
      <c r="HF40" s="48"/>
      <c r="HG40" s="48"/>
      <c r="HH40" s="48"/>
      <c r="HI40" s="48"/>
      <c r="HJ40" s="48"/>
      <c r="HK40" s="48"/>
      <c r="HL40" s="48"/>
      <c r="HM40" s="48"/>
      <c r="HN40" s="48"/>
      <c r="HO40" s="48"/>
      <c r="HP40" s="48"/>
    </row>
    <row r="41" spans="1:224" ht="12.75">
      <c r="A41" s="225" t="s">
        <v>103</v>
      </c>
      <c r="B41" s="190"/>
      <c r="C41" s="190"/>
      <c r="D41" s="220">
        <f>IF($D$17&lt;0,0,$D$17)</f>
        <v>0</v>
      </c>
      <c r="E41" s="221" t="s">
        <v>32</v>
      </c>
      <c r="F41" s="222" t="s">
        <v>6</v>
      </c>
      <c r="G41" s="56"/>
      <c r="H41" s="56"/>
      <c r="I41" s="56">
        <f>'0923 Riders '!B15</f>
        <v>0</v>
      </c>
      <c r="J41" s="98">
        <f aca="true" t="shared" si="3" ref="J41:J46">SUM(G41:I41)</f>
        <v>0</v>
      </c>
      <c r="K41" s="223" t="s">
        <v>33</v>
      </c>
      <c r="L41" s="58"/>
      <c r="M41" s="58"/>
      <c r="N41" s="96">
        <f>J41*D41</f>
        <v>0</v>
      </c>
      <c r="O41" s="58">
        <f>SUM(L41:N41)</f>
        <v>0</v>
      </c>
      <c r="P41" s="148">
        <f>'0923 Riders '!D15</f>
        <v>45167</v>
      </c>
      <c r="Q41" s="59"/>
      <c r="R41" s="59"/>
      <c r="S41" s="59"/>
      <c r="T41" s="172">
        <f t="shared" si="2"/>
        <v>0</v>
      </c>
      <c r="U41" s="60"/>
      <c r="V41" s="61"/>
      <c r="W41" s="62"/>
      <c r="X41" s="48"/>
      <c r="Y41" s="63"/>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48"/>
      <c r="HC41" s="48"/>
      <c r="HD41" s="48"/>
      <c r="HE41" s="48"/>
      <c r="HF41" s="48"/>
      <c r="HG41" s="48"/>
      <c r="HH41" s="48"/>
      <c r="HI41" s="48"/>
      <c r="HJ41" s="48"/>
      <c r="HK41" s="48"/>
      <c r="HL41" s="48"/>
      <c r="HM41" s="48"/>
      <c r="HN41" s="48"/>
      <c r="HO41" s="48"/>
      <c r="HP41" s="48"/>
    </row>
    <row r="42" spans="1:224" ht="12.75">
      <c r="A42" s="225" t="s">
        <v>122</v>
      </c>
      <c r="B42" s="190"/>
      <c r="C42" s="190"/>
      <c r="D42" s="220">
        <f>IF($D$17&lt;0,0,$D$17)</f>
        <v>0</v>
      </c>
      <c r="E42" s="227" t="s">
        <v>32</v>
      </c>
      <c r="F42" s="222" t="s">
        <v>6</v>
      </c>
      <c r="G42" s="56"/>
      <c r="H42" s="56">
        <f>'0923 Riders '!B56</f>
        <v>0.0331659</v>
      </c>
      <c r="I42" s="56"/>
      <c r="J42" s="56">
        <f t="shared" si="3"/>
        <v>0.0331659</v>
      </c>
      <c r="K42" s="223" t="s">
        <v>33</v>
      </c>
      <c r="L42" s="58"/>
      <c r="M42" s="58">
        <f>ROUND(D42*H42,2)</f>
        <v>0</v>
      </c>
      <c r="N42" s="129"/>
      <c r="O42" s="58">
        <f t="shared" si="1"/>
        <v>0</v>
      </c>
      <c r="P42" s="148">
        <f>'0923 Riders '!D56</f>
        <v>45016</v>
      </c>
      <c r="Q42" s="59"/>
      <c r="R42" s="59"/>
      <c r="S42" s="59"/>
      <c r="T42" s="172">
        <f t="shared" si="2"/>
        <v>0</v>
      </c>
      <c r="U42" s="60"/>
      <c r="V42" s="61"/>
      <c r="W42" s="62"/>
      <c r="X42" s="48"/>
      <c r="Y42" s="63"/>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48"/>
      <c r="HC42" s="48"/>
      <c r="HD42" s="48"/>
      <c r="HE42" s="48"/>
      <c r="HF42" s="48"/>
      <c r="HG42" s="48"/>
      <c r="HH42" s="48"/>
      <c r="HI42" s="48"/>
      <c r="HJ42" s="48"/>
      <c r="HK42" s="48"/>
      <c r="HL42" s="48"/>
      <c r="HM42" s="48"/>
      <c r="HN42" s="48"/>
      <c r="HO42" s="48"/>
      <c r="HP42" s="48"/>
    </row>
    <row r="43" spans="1:224" ht="12.75">
      <c r="A43" s="218" t="s">
        <v>64</v>
      </c>
      <c r="B43" s="190"/>
      <c r="C43" s="190"/>
      <c r="D43" s="220">
        <f>IF($D$17&lt;0,0,$D$17)</f>
        <v>0</v>
      </c>
      <c r="E43" s="221" t="s">
        <v>32</v>
      </c>
      <c r="F43" s="222" t="s">
        <v>6</v>
      </c>
      <c r="G43" s="56"/>
      <c r="H43" s="56"/>
      <c r="I43" s="56">
        <f>'0923 Riders '!B68+'0923 Riders '!C68</f>
        <v>0</v>
      </c>
      <c r="J43" s="56">
        <f t="shared" si="3"/>
        <v>0</v>
      </c>
      <c r="K43" s="223" t="s">
        <v>33</v>
      </c>
      <c r="L43" s="58"/>
      <c r="M43" s="58"/>
      <c r="N43" s="58">
        <f>J43*D43</f>
        <v>0</v>
      </c>
      <c r="O43" s="58">
        <f t="shared" si="1"/>
        <v>0</v>
      </c>
      <c r="P43" s="148">
        <f>'0923 Riders '!D68</f>
        <v>44531</v>
      </c>
      <c r="Q43" s="59"/>
      <c r="R43" s="59"/>
      <c r="S43" s="59"/>
      <c r="T43" s="172">
        <f t="shared" si="2"/>
        <v>0</v>
      </c>
      <c r="U43" s="60"/>
      <c r="V43" s="61"/>
      <c r="W43" s="62"/>
      <c r="X43" s="48"/>
      <c r="Y43" s="63"/>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48"/>
      <c r="HC43" s="48"/>
      <c r="HD43" s="48"/>
      <c r="HE43" s="48"/>
      <c r="HF43" s="48"/>
      <c r="HG43" s="48"/>
      <c r="HH43" s="48"/>
      <c r="HI43" s="48"/>
      <c r="HJ43" s="48"/>
      <c r="HK43" s="48"/>
      <c r="HL43" s="48"/>
      <c r="HM43" s="48"/>
      <c r="HN43" s="48"/>
      <c r="HO43" s="48"/>
      <c r="HP43" s="48"/>
    </row>
    <row r="44" spans="1:224" ht="12.75">
      <c r="A44" s="218" t="s">
        <v>55</v>
      </c>
      <c r="B44" s="190"/>
      <c r="C44" s="190"/>
      <c r="D44" s="228">
        <f>$N$27</f>
        <v>10</v>
      </c>
      <c r="E44" s="221" t="s">
        <v>86</v>
      </c>
      <c r="F44" s="222" t="s">
        <v>6</v>
      </c>
      <c r="G44" s="64"/>
      <c r="H44" s="65"/>
      <c r="I44" s="69">
        <f>'1023 Riders  '!B84</f>
        <v>0.018765</v>
      </c>
      <c r="J44" s="69">
        <f t="shared" si="3"/>
        <v>0.018765</v>
      </c>
      <c r="K44" s="223"/>
      <c r="L44" s="58"/>
      <c r="M44" s="58"/>
      <c r="N44" s="58">
        <f>ROUND(D44*I44,2)</f>
        <v>0.19</v>
      </c>
      <c r="O44" s="58">
        <f t="shared" si="1"/>
        <v>0.19</v>
      </c>
      <c r="P44" s="148" t="str">
        <f>'1023 Riders  '!D84</f>
        <v>03//31/2023</v>
      </c>
      <c r="Q44" s="59"/>
      <c r="R44" s="173">
        <f>$T$27</f>
        <v>0</v>
      </c>
      <c r="S44" s="174">
        <f>I44</f>
        <v>0.018765</v>
      </c>
      <c r="T44" s="172">
        <f>ROUND(R44*S44,2)</f>
        <v>0</v>
      </c>
      <c r="U44" s="60"/>
      <c r="V44" s="61"/>
      <c r="W44" s="62"/>
      <c r="X44" s="48"/>
      <c r="Y44" s="63"/>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48"/>
      <c r="HC44" s="48"/>
      <c r="HD44" s="48"/>
      <c r="HE44" s="48"/>
      <c r="HF44" s="48"/>
      <c r="HG44" s="48"/>
      <c r="HH44" s="48"/>
      <c r="HI44" s="48"/>
      <c r="HJ44" s="48"/>
      <c r="HK44" s="48"/>
      <c r="HL44" s="48"/>
      <c r="HM44" s="48"/>
      <c r="HN44" s="48"/>
      <c r="HO44" s="48"/>
      <c r="HP44" s="48"/>
    </row>
    <row r="45" spans="1:224" ht="12.75">
      <c r="A45" s="218" t="s">
        <v>56</v>
      </c>
      <c r="B45" s="190"/>
      <c r="C45" s="190"/>
      <c r="D45" s="228">
        <f>$N$27</f>
        <v>10</v>
      </c>
      <c r="E45" s="221" t="s">
        <v>86</v>
      </c>
      <c r="F45" s="222" t="s">
        <v>6</v>
      </c>
      <c r="G45" s="229"/>
      <c r="H45" s="65"/>
      <c r="I45" s="69">
        <f>'0923 Riders '!B86</f>
        <v>0.0669857</v>
      </c>
      <c r="J45" s="69">
        <f t="shared" si="3"/>
        <v>0.0669857</v>
      </c>
      <c r="K45" s="223"/>
      <c r="L45" s="58"/>
      <c r="M45" s="58"/>
      <c r="N45" s="58">
        <f>ROUND(D45*I45,2)</f>
        <v>0.67</v>
      </c>
      <c r="O45" s="58">
        <f t="shared" si="1"/>
        <v>0.67</v>
      </c>
      <c r="P45" s="148">
        <f>'0923 Riders '!D86</f>
        <v>45167</v>
      </c>
      <c r="Q45" s="59"/>
      <c r="R45" s="173">
        <f>$T$27</f>
        <v>0</v>
      </c>
      <c r="S45" s="174">
        <f>I45</f>
        <v>0.0669857</v>
      </c>
      <c r="T45" s="172">
        <f>ROUND(R45*S45,2)</f>
        <v>0</v>
      </c>
      <c r="U45" s="60"/>
      <c r="V45" s="61"/>
      <c r="W45" s="62"/>
      <c r="X45" s="48"/>
      <c r="Y45" s="63"/>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48"/>
      <c r="HC45" s="48"/>
      <c r="HD45" s="48"/>
      <c r="HE45" s="48"/>
      <c r="HF45" s="48"/>
      <c r="HG45" s="48"/>
      <c r="HH45" s="48"/>
      <c r="HI45" s="48"/>
      <c r="HJ45" s="48"/>
      <c r="HK45" s="48"/>
      <c r="HL45" s="48"/>
      <c r="HM45" s="48"/>
      <c r="HN45" s="48"/>
      <c r="HO45" s="48"/>
      <c r="HP45" s="48"/>
    </row>
    <row r="46" spans="1:224" ht="12.75">
      <c r="A46" s="225" t="s">
        <v>141</v>
      </c>
      <c r="B46" s="190"/>
      <c r="C46" s="190"/>
      <c r="D46" s="228"/>
      <c r="E46" s="227" t="s">
        <v>81</v>
      </c>
      <c r="F46" s="230"/>
      <c r="G46" s="229"/>
      <c r="H46" s="65"/>
      <c r="I46" s="125">
        <f>'0923 Riders '!B89</f>
        <v>2.01</v>
      </c>
      <c r="J46" s="125">
        <f t="shared" si="3"/>
        <v>2.01</v>
      </c>
      <c r="K46" s="223"/>
      <c r="L46" s="58"/>
      <c r="M46" s="58"/>
      <c r="N46" s="58">
        <f>I46</f>
        <v>2.01</v>
      </c>
      <c r="O46" s="58">
        <f>SUM(L46:N46)</f>
        <v>2.01</v>
      </c>
      <c r="P46" s="148">
        <f>'0923 Riders '!D89</f>
        <v>45167</v>
      </c>
      <c r="Q46" s="59"/>
      <c r="R46" s="59"/>
      <c r="S46" s="59"/>
      <c r="T46" s="172">
        <f>O46</f>
        <v>2.01</v>
      </c>
      <c r="U46" s="60"/>
      <c r="V46" s="61"/>
      <c r="W46" s="62"/>
      <c r="X46" s="48"/>
      <c r="Y46" s="63"/>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48"/>
      <c r="HC46" s="48"/>
      <c r="HD46" s="48"/>
      <c r="HE46" s="48"/>
      <c r="HF46" s="48"/>
      <c r="HG46" s="48"/>
      <c r="HH46" s="48"/>
      <c r="HI46" s="48"/>
      <c r="HJ46" s="48"/>
      <c r="HK46" s="48"/>
      <c r="HL46" s="48"/>
      <c r="HM46" s="48"/>
      <c r="HN46" s="48"/>
      <c r="HO46" s="48"/>
      <c r="HP46" s="48"/>
    </row>
    <row r="47" spans="1:224" ht="12.75">
      <c r="A47" s="225" t="s">
        <v>213</v>
      </c>
      <c r="B47" s="190"/>
      <c r="C47" s="190"/>
      <c r="D47" s="220">
        <f>IF($D$17&lt;0,0,$D$17)</f>
        <v>0</v>
      </c>
      <c r="E47" s="221" t="s">
        <v>32</v>
      </c>
      <c r="F47" s="222" t="s">
        <v>6</v>
      </c>
      <c r="G47" s="56"/>
      <c r="H47" s="56"/>
      <c r="I47" s="56">
        <f>'0923 Riders '!B93</f>
        <v>0</v>
      </c>
      <c r="J47" s="56">
        <f>I47</f>
        <v>0</v>
      </c>
      <c r="K47" s="223" t="s">
        <v>33</v>
      </c>
      <c r="L47" s="58"/>
      <c r="M47" s="58"/>
      <c r="N47" s="58"/>
      <c r="O47" s="58">
        <f>SUM(L47:N47)</f>
        <v>0</v>
      </c>
      <c r="P47" s="148">
        <f>'0923 Riders '!D93</f>
        <v>44531</v>
      </c>
      <c r="Q47" s="59"/>
      <c r="R47" s="59"/>
      <c r="S47" s="59"/>
      <c r="T47" s="172">
        <f>O47</f>
        <v>0</v>
      </c>
      <c r="U47" s="60"/>
      <c r="V47" s="61"/>
      <c r="W47" s="62"/>
      <c r="X47" s="48"/>
      <c r="Y47" s="63"/>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48"/>
      <c r="HC47" s="48"/>
      <c r="HD47" s="48"/>
      <c r="HE47" s="48"/>
      <c r="HF47" s="48"/>
      <c r="HG47" s="48"/>
      <c r="HH47" s="48"/>
      <c r="HI47" s="48"/>
      <c r="HJ47" s="48"/>
      <c r="HK47" s="48"/>
      <c r="HL47" s="48"/>
      <c r="HM47" s="48"/>
      <c r="HN47" s="48"/>
      <c r="HO47" s="48"/>
      <c r="HP47" s="48"/>
    </row>
    <row r="48" spans="1:224" ht="12.75">
      <c r="A48" s="218" t="s">
        <v>100</v>
      </c>
      <c r="B48" s="190"/>
      <c r="C48" s="190"/>
      <c r="D48" s="228">
        <f>$N$27</f>
        <v>10</v>
      </c>
      <c r="E48" s="221" t="s">
        <v>86</v>
      </c>
      <c r="F48" s="222" t="s">
        <v>6</v>
      </c>
      <c r="G48" s="229"/>
      <c r="H48" s="65"/>
      <c r="I48" s="69">
        <f>'0923 Riders '!B104</f>
        <v>0.1300494</v>
      </c>
      <c r="J48" s="350">
        <f>SUM(G48:I48)</f>
        <v>0.1300494</v>
      </c>
      <c r="K48" s="223"/>
      <c r="L48" s="58"/>
      <c r="M48" s="58"/>
      <c r="N48" s="58">
        <f>ROUND(D48*I48,2)</f>
        <v>1.3</v>
      </c>
      <c r="O48" s="58">
        <f t="shared" si="1"/>
        <v>1.3</v>
      </c>
      <c r="P48" s="148">
        <f>'0923 Riders '!D104</f>
        <v>45167</v>
      </c>
      <c r="Q48" s="59"/>
      <c r="R48" s="173">
        <f>$T$27</f>
        <v>0</v>
      </c>
      <c r="S48" s="174">
        <f>I48</f>
        <v>0.1300494</v>
      </c>
      <c r="T48" s="172">
        <f>ROUND(R48*S48,2)</f>
        <v>0</v>
      </c>
      <c r="U48" s="60"/>
      <c r="V48" s="61"/>
      <c r="W48" s="62"/>
      <c r="X48" s="48"/>
      <c r="Y48" s="63"/>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48"/>
      <c r="HC48" s="48"/>
      <c r="HD48" s="48"/>
      <c r="HE48" s="48"/>
      <c r="HF48" s="48"/>
      <c r="HG48" s="48"/>
      <c r="HH48" s="48"/>
      <c r="HI48" s="48"/>
      <c r="HJ48" s="48"/>
      <c r="HK48" s="48"/>
      <c r="HL48" s="48"/>
      <c r="HM48" s="48"/>
      <c r="HN48" s="48"/>
      <c r="HO48" s="48"/>
      <c r="HP48" s="48"/>
    </row>
    <row r="49" spans="1:224" ht="12.75">
      <c r="A49" s="225" t="s">
        <v>152</v>
      </c>
      <c r="B49" s="190"/>
      <c r="C49" s="190"/>
      <c r="D49" s="228"/>
      <c r="E49" s="227" t="s">
        <v>81</v>
      </c>
      <c r="F49" s="230"/>
      <c r="G49" s="229"/>
      <c r="H49" s="65"/>
      <c r="I49" s="125">
        <f>'0923 Riders '!B107</f>
        <v>0</v>
      </c>
      <c r="J49" s="125">
        <f>SUM(G49:I49)</f>
        <v>0</v>
      </c>
      <c r="K49" s="223"/>
      <c r="L49" s="58"/>
      <c r="M49" s="58"/>
      <c r="N49" s="58">
        <f>I49</f>
        <v>0</v>
      </c>
      <c r="O49" s="58">
        <f>SUM(L49:N49)</f>
        <v>0</v>
      </c>
      <c r="P49" s="148">
        <f>'0923 Riders '!D107</f>
        <v>44894</v>
      </c>
      <c r="Q49" s="59"/>
      <c r="R49" s="59"/>
      <c r="S49" s="59"/>
      <c r="T49" s="172">
        <f>O49</f>
        <v>0</v>
      </c>
      <c r="U49" s="60"/>
      <c r="V49" s="61"/>
      <c r="W49" s="62"/>
      <c r="X49" s="48"/>
      <c r="Y49" s="63"/>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48"/>
      <c r="HC49" s="48"/>
      <c r="HD49" s="48"/>
      <c r="HE49" s="48"/>
      <c r="HF49" s="48"/>
      <c r="HG49" s="48"/>
      <c r="HH49" s="48"/>
      <c r="HI49" s="48"/>
      <c r="HJ49" s="48"/>
      <c r="HK49" s="48"/>
      <c r="HL49" s="48"/>
      <c r="HM49" s="48"/>
      <c r="HN49" s="48"/>
      <c r="HO49" s="48"/>
      <c r="HP49" s="48"/>
    </row>
    <row r="50" spans="1:224" ht="12.75">
      <c r="A50" s="225" t="s">
        <v>138</v>
      </c>
      <c r="B50" s="190"/>
      <c r="C50" s="190"/>
      <c r="D50" s="228"/>
      <c r="E50" s="227" t="s">
        <v>81</v>
      </c>
      <c r="F50" s="230"/>
      <c r="G50" s="229"/>
      <c r="H50" s="65"/>
      <c r="I50" s="179">
        <f>'0923 Riders '!B120</f>
        <v>0</v>
      </c>
      <c r="J50" s="125">
        <f>SUM(G50:I50)</f>
        <v>0</v>
      </c>
      <c r="K50" s="223"/>
      <c r="L50" s="58"/>
      <c r="M50" s="58"/>
      <c r="N50" s="177">
        <f>I50</f>
        <v>0</v>
      </c>
      <c r="O50" s="58">
        <f>SUM(L50:N50)</f>
        <v>0</v>
      </c>
      <c r="P50" s="148">
        <f>'0923 Riders '!D120</f>
        <v>44894</v>
      </c>
      <c r="Q50" s="59"/>
      <c r="R50" s="59"/>
      <c r="S50" s="59"/>
      <c r="T50" s="172"/>
      <c r="U50" s="60"/>
      <c r="V50" s="61"/>
      <c r="W50" s="62"/>
      <c r="X50" s="48"/>
      <c r="Y50" s="63"/>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48"/>
      <c r="HC50" s="48"/>
      <c r="HD50" s="48"/>
      <c r="HE50" s="48"/>
      <c r="HF50" s="48"/>
      <c r="HG50" s="48"/>
      <c r="HH50" s="48"/>
      <c r="HI50" s="48"/>
      <c r="HJ50" s="48"/>
      <c r="HK50" s="48"/>
      <c r="HL50" s="48"/>
      <c r="HM50" s="48"/>
      <c r="HN50" s="48"/>
      <c r="HO50" s="48"/>
      <c r="HP50" s="48"/>
    </row>
    <row r="51" spans="1:224" ht="12.75">
      <c r="A51" s="218" t="s">
        <v>101</v>
      </c>
      <c r="B51" s="190"/>
      <c r="C51" s="190"/>
      <c r="D51" s="220">
        <f>$D$17</f>
        <v>0</v>
      </c>
      <c r="E51" s="221" t="s">
        <v>32</v>
      </c>
      <c r="F51" s="222" t="s">
        <v>6</v>
      </c>
      <c r="G51" s="56">
        <f>'0923 Riders '!B111</f>
        <v>0.0038973</v>
      </c>
      <c r="H51" s="56"/>
      <c r="I51" s="56"/>
      <c r="J51" s="143">
        <f>SUM(G51:H51)</f>
        <v>0.0038973</v>
      </c>
      <c r="K51" s="223" t="s">
        <v>33</v>
      </c>
      <c r="L51" s="58">
        <f>ROUND(D51*G51,2)</f>
        <v>0</v>
      </c>
      <c r="M51" s="58"/>
      <c r="N51" s="58"/>
      <c r="O51" s="58">
        <f t="shared" si="1"/>
        <v>0</v>
      </c>
      <c r="P51" s="148">
        <f>'0923 Riders '!D111</f>
        <v>44531</v>
      </c>
      <c r="Q51" s="59"/>
      <c r="R51" s="59"/>
      <c r="S51" s="59"/>
      <c r="T51" s="172">
        <f>O51</f>
        <v>0</v>
      </c>
      <c r="U51" s="60"/>
      <c r="V51" s="61"/>
      <c r="W51" s="62"/>
      <c r="X51" s="48"/>
      <c r="Y51" s="63"/>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48"/>
      <c r="HC51" s="48"/>
      <c r="HD51" s="48"/>
      <c r="HE51" s="48"/>
      <c r="HF51" s="48"/>
      <c r="HG51" s="48"/>
      <c r="HH51" s="48"/>
      <c r="HI51" s="48"/>
      <c r="HJ51" s="48"/>
      <c r="HK51" s="48"/>
      <c r="HL51" s="48"/>
      <c r="HM51" s="48"/>
      <c r="HN51" s="48"/>
      <c r="HO51" s="48"/>
      <c r="HP51" s="48"/>
    </row>
    <row r="52" spans="1:224" ht="12.75">
      <c r="A52" s="231" t="s">
        <v>151</v>
      </c>
      <c r="B52" s="190"/>
      <c r="C52" s="190"/>
      <c r="D52" s="220">
        <f>D17</f>
        <v>0</v>
      </c>
      <c r="E52" s="221" t="s">
        <v>32</v>
      </c>
      <c r="F52" s="222" t="s">
        <v>6</v>
      </c>
      <c r="G52" s="98"/>
      <c r="H52" s="98"/>
      <c r="I52" s="98">
        <f>'0923 Riders '!B116</f>
        <v>-0.00023</v>
      </c>
      <c r="J52" s="143">
        <f>SUM(G52:I52)</f>
        <v>-0.00023</v>
      </c>
      <c r="K52" s="223" t="s">
        <v>33</v>
      </c>
      <c r="L52" s="58"/>
      <c r="M52" s="58"/>
      <c r="N52" s="58">
        <f>J52*D52</f>
        <v>0</v>
      </c>
      <c r="O52" s="58">
        <f t="shared" si="1"/>
        <v>0</v>
      </c>
      <c r="P52" s="148">
        <f>'0923 Riders '!D116</f>
        <v>44531</v>
      </c>
      <c r="Q52" s="59"/>
      <c r="R52" s="59"/>
      <c r="S52" s="59"/>
      <c r="T52" s="172"/>
      <c r="U52" s="60"/>
      <c r="V52" s="61"/>
      <c r="W52" s="62"/>
      <c r="X52" s="48"/>
      <c r="Y52" s="63"/>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48"/>
      <c r="HC52" s="48"/>
      <c r="HD52" s="48"/>
      <c r="HE52" s="48"/>
      <c r="HF52" s="48"/>
      <c r="HG52" s="48"/>
      <c r="HH52" s="48"/>
      <c r="HI52" s="48"/>
      <c r="HJ52" s="48"/>
      <c r="HK52" s="48"/>
      <c r="HL52" s="48"/>
      <c r="HM52" s="48"/>
      <c r="HN52" s="48"/>
      <c r="HO52" s="48"/>
      <c r="HP52" s="48"/>
    </row>
    <row r="53" spans="1:224" ht="12.75">
      <c r="A53" s="231" t="s">
        <v>155</v>
      </c>
      <c r="B53" s="190"/>
      <c r="C53" s="190"/>
      <c r="D53" s="220"/>
      <c r="E53" s="221" t="s">
        <v>81</v>
      </c>
      <c r="F53" s="222" t="s">
        <v>6</v>
      </c>
      <c r="G53" s="98"/>
      <c r="H53" s="98"/>
      <c r="I53" s="98">
        <f>'0923 Riders '!B124</f>
        <v>0.1</v>
      </c>
      <c r="J53" s="143">
        <f>SUM(G53:I53)</f>
        <v>0.1</v>
      </c>
      <c r="K53" s="223"/>
      <c r="L53" s="58"/>
      <c r="M53" s="58"/>
      <c r="N53" s="58">
        <f>J53</f>
        <v>0.1</v>
      </c>
      <c r="O53" s="58">
        <f t="shared" si="1"/>
        <v>0.1</v>
      </c>
      <c r="P53" s="148">
        <f>'0923 Riders '!E124</f>
        <v>44927</v>
      </c>
      <c r="Q53" s="59"/>
      <c r="R53" s="59"/>
      <c r="S53" s="59"/>
      <c r="T53" s="172"/>
      <c r="U53" s="60"/>
      <c r="V53" s="61"/>
      <c r="W53" s="62"/>
      <c r="X53" s="48"/>
      <c r="Y53" s="63"/>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48"/>
      <c r="HC53" s="48"/>
      <c r="HD53" s="48"/>
      <c r="HE53" s="48"/>
      <c r="HF53" s="48"/>
      <c r="HG53" s="48"/>
      <c r="HH53" s="48"/>
      <c r="HI53" s="48"/>
      <c r="HJ53" s="48"/>
      <c r="HK53" s="48"/>
      <c r="HL53" s="48"/>
      <c r="HM53" s="48"/>
      <c r="HN53" s="48"/>
      <c r="HO53" s="48"/>
      <c r="HP53" s="48"/>
    </row>
    <row r="54" spans="1:224" ht="12.75">
      <c r="A54" s="231" t="s">
        <v>208</v>
      </c>
      <c r="B54" s="190"/>
      <c r="C54" s="190"/>
      <c r="D54" s="220">
        <f>D18</f>
        <v>0</v>
      </c>
      <c r="E54" s="221" t="s">
        <v>32</v>
      </c>
      <c r="F54" s="232" t="s">
        <v>6</v>
      </c>
      <c r="G54" s="211"/>
      <c r="H54" s="211"/>
      <c r="I54" s="211">
        <f>'0923 Riders '!B129</f>
        <v>0</v>
      </c>
      <c r="J54" s="143">
        <f>SUM(G54:I54)</f>
        <v>0</v>
      </c>
      <c r="K54" s="223" t="s">
        <v>33</v>
      </c>
      <c r="L54" s="210"/>
      <c r="M54" s="210"/>
      <c r="N54" s="210">
        <f>D54*J54</f>
        <v>0</v>
      </c>
      <c r="O54" s="210">
        <f>SUM(L54:N54)</f>
        <v>0</v>
      </c>
      <c r="P54" s="148">
        <f>'0923 Riders '!D129</f>
        <v>44531</v>
      </c>
      <c r="Q54" s="59"/>
      <c r="R54" s="59"/>
      <c r="S54" s="59"/>
      <c r="T54" s="172"/>
      <c r="U54" s="60"/>
      <c r="V54" s="61"/>
      <c r="W54" s="62"/>
      <c r="X54" s="48"/>
      <c r="Y54" s="63"/>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48"/>
      <c r="HC54" s="48"/>
      <c r="HD54" s="48"/>
      <c r="HE54" s="48"/>
      <c r="HF54" s="48"/>
      <c r="HG54" s="48"/>
      <c r="HH54" s="48"/>
      <c r="HI54" s="48"/>
      <c r="HJ54" s="48"/>
      <c r="HK54" s="48"/>
      <c r="HL54" s="48"/>
      <c r="HM54" s="48"/>
      <c r="HN54" s="48"/>
      <c r="HO54" s="48"/>
      <c r="HP54" s="48"/>
    </row>
    <row r="55" spans="1:224" ht="12.75">
      <c r="A55" s="231" t="s">
        <v>209</v>
      </c>
      <c r="B55" s="190"/>
      <c r="C55" s="190"/>
      <c r="D55" s="220"/>
      <c r="E55" s="221" t="s">
        <v>81</v>
      </c>
      <c r="F55" s="222" t="s">
        <v>6</v>
      </c>
      <c r="G55" s="351"/>
      <c r="H55" s="351"/>
      <c r="I55" s="351">
        <f>'0923 Riders '!B136</f>
        <v>0</v>
      </c>
      <c r="J55" s="351">
        <f>SUM(G55:I55)</f>
        <v>0</v>
      </c>
      <c r="K55" s="223"/>
      <c r="L55" s="213"/>
      <c r="M55" s="213"/>
      <c r="N55" s="213">
        <f>J55</f>
        <v>0</v>
      </c>
      <c r="O55" s="213">
        <f>SUM(L55:N55)</f>
        <v>0</v>
      </c>
      <c r="P55" s="214">
        <f>'0923 Riders '!D136</f>
        <v>44531</v>
      </c>
      <c r="Q55" s="59"/>
      <c r="R55" s="59"/>
      <c r="S55" s="59"/>
      <c r="T55" s="172"/>
      <c r="U55" s="60"/>
      <c r="V55" s="61"/>
      <c r="W55" s="62"/>
      <c r="X55" s="48"/>
      <c r="Y55" s="63"/>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48"/>
      <c r="HC55" s="48"/>
      <c r="HD55" s="48"/>
      <c r="HE55" s="48"/>
      <c r="HF55" s="48"/>
      <c r="HG55" s="48"/>
      <c r="HH55" s="48"/>
      <c r="HI55" s="48"/>
      <c r="HJ55" s="48"/>
      <c r="HK55" s="48"/>
      <c r="HL55" s="48"/>
      <c r="HM55" s="48"/>
      <c r="HN55" s="48"/>
      <c r="HO55" s="48"/>
      <c r="HP55" s="48"/>
    </row>
    <row r="56" spans="1:224" ht="12.75">
      <c r="A56" s="146" t="s">
        <v>210</v>
      </c>
      <c r="B56" s="48"/>
      <c r="C56" s="48"/>
      <c r="D56" s="53"/>
      <c r="E56" s="54"/>
      <c r="F56" s="55"/>
      <c r="G56" s="351"/>
      <c r="H56" s="351"/>
      <c r="I56" s="351"/>
      <c r="J56" s="351"/>
      <c r="K56" s="57"/>
      <c r="L56" s="213"/>
      <c r="M56" s="213"/>
      <c r="N56" s="213"/>
      <c r="O56" s="213"/>
      <c r="P56" s="214"/>
      <c r="Q56" s="59"/>
      <c r="R56" s="59"/>
      <c r="S56" s="59"/>
      <c r="T56" s="172"/>
      <c r="U56" s="60"/>
      <c r="V56" s="61"/>
      <c r="W56" s="62"/>
      <c r="X56" s="48"/>
      <c r="Y56" s="63"/>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48"/>
      <c r="HC56" s="48"/>
      <c r="HD56" s="48"/>
      <c r="HE56" s="48"/>
      <c r="HF56" s="48"/>
      <c r="HG56" s="48"/>
      <c r="HH56" s="48"/>
      <c r="HI56" s="48"/>
      <c r="HJ56" s="48"/>
      <c r="HK56" s="48"/>
      <c r="HL56" s="48"/>
      <c r="HM56" s="48"/>
      <c r="HN56" s="48"/>
      <c r="HO56" s="48"/>
      <c r="HP56" s="48"/>
    </row>
    <row r="57" spans="1:224" ht="12.75">
      <c r="A57" s="111" t="s">
        <v>52</v>
      </c>
      <c r="B57" s="81"/>
      <c r="C57" s="81"/>
      <c r="D57" s="112"/>
      <c r="E57" s="113"/>
      <c r="F57" s="114"/>
      <c r="G57" s="114"/>
      <c r="H57" s="114"/>
      <c r="I57" s="114"/>
      <c r="J57" s="114"/>
      <c r="K57" s="115"/>
      <c r="L57" s="102">
        <f>SUM(L31:L56)</f>
        <v>0</v>
      </c>
      <c r="M57" s="102">
        <f>SUM(M31:M56)</f>
        <v>0</v>
      </c>
      <c r="N57" s="102">
        <f>SUM(N31:N56)</f>
        <v>4.419999999999999</v>
      </c>
      <c r="O57" s="102">
        <f>SUM(O31:O56)</f>
        <v>4.419999999999999</v>
      </c>
      <c r="P57" s="116"/>
      <c r="Q57" s="59"/>
      <c r="R57" s="59"/>
      <c r="S57" s="59"/>
      <c r="T57" s="172">
        <f>SUM(T31:T51)</f>
        <v>2.1599999999999997</v>
      </c>
      <c r="U57" s="99"/>
      <c r="V57" s="99"/>
      <c r="W57" s="120"/>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48"/>
      <c r="HC57" s="48"/>
      <c r="HD57" s="48"/>
      <c r="HE57" s="48"/>
      <c r="HF57" s="48"/>
      <c r="HG57" s="48"/>
      <c r="HH57" s="48"/>
      <c r="HI57" s="48"/>
      <c r="HJ57" s="48"/>
      <c r="HK57" s="48"/>
      <c r="HL57" s="48"/>
      <c r="HM57" s="48"/>
      <c r="HN57" s="48"/>
      <c r="HO57" s="48"/>
      <c r="HP57" s="48"/>
    </row>
    <row r="58" spans="1:224" ht="12.75">
      <c r="A58" s="48"/>
      <c r="B58" s="48"/>
      <c r="C58" s="48"/>
      <c r="D58" s="53"/>
      <c r="E58" s="66"/>
      <c r="F58" s="59"/>
      <c r="G58" s="59"/>
      <c r="H58" s="59"/>
      <c r="I58" s="59"/>
      <c r="J58" s="60"/>
      <c r="K58" s="57"/>
      <c r="L58" s="59"/>
      <c r="M58" s="59"/>
      <c r="N58" s="59"/>
      <c r="O58" s="59"/>
      <c r="P58" s="97"/>
      <c r="Q58" s="59"/>
      <c r="R58" s="59"/>
      <c r="S58" s="59"/>
      <c r="T58" s="59"/>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48"/>
      <c r="HC58" s="48"/>
      <c r="HD58" s="48"/>
      <c r="HE58" s="48"/>
      <c r="HF58" s="48"/>
      <c r="HG58" s="48"/>
      <c r="HH58" s="48"/>
      <c r="HI58" s="48"/>
      <c r="HJ58" s="48"/>
      <c r="HK58" s="48"/>
      <c r="HL58" s="48"/>
      <c r="HM58" s="48"/>
      <c r="HN58" s="48"/>
      <c r="HO58" s="48"/>
      <c r="HP58" s="48"/>
    </row>
    <row r="59" spans="1:224" ht="12.75">
      <c r="A59" s="117" t="s">
        <v>63</v>
      </c>
      <c r="B59" s="103"/>
      <c r="C59" s="103"/>
      <c r="D59" s="103"/>
      <c r="E59" s="103"/>
      <c r="F59" s="103"/>
      <c r="G59" s="103"/>
      <c r="H59" s="103"/>
      <c r="I59" s="103"/>
      <c r="J59" s="103"/>
      <c r="K59" s="103"/>
      <c r="L59" s="118">
        <f>L27+L57</f>
        <v>0</v>
      </c>
      <c r="M59" s="118">
        <f>M27+M57</f>
        <v>0</v>
      </c>
      <c r="N59" s="118">
        <f>N27+N57</f>
        <v>14.419999999999998</v>
      </c>
      <c r="O59" s="119">
        <f>O27+O57</f>
        <v>14.419999999999998</v>
      </c>
      <c r="P59" s="119"/>
      <c r="Q59" s="59"/>
      <c r="R59" s="59"/>
      <c r="S59" s="59"/>
      <c r="T59" s="119">
        <f>T27+T57</f>
        <v>2.1599999999999997</v>
      </c>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8"/>
      <c r="ET59" s="48"/>
      <c r="EU59" s="48"/>
      <c r="EV59" s="48"/>
      <c r="EW59" s="48"/>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48"/>
      <c r="HC59" s="48"/>
      <c r="HD59" s="48"/>
      <c r="HE59" s="48"/>
      <c r="HF59" s="48"/>
      <c r="HG59" s="48"/>
      <c r="HH59" s="48"/>
      <c r="HI59" s="48"/>
      <c r="HJ59" s="48"/>
      <c r="HK59" s="48"/>
      <c r="HL59" s="48"/>
      <c r="HM59" s="48"/>
      <c r="HN59" s="48"/>
      <c r="HO59" s="48"/>
      <c r="HP59" s="48"/>
    </row>
    <row r="60" spans="1:224" ht="12.75">
      <c r="A60" s="48"/>
      <c r="B60" s="48"/>
      <c r="C60" s="48"/>
      <c r="D60" s="48"/>
      <c r="E60" s="48"/>
      <c r="F60" s="48"/>
      <c r="G60" s="48"/>
      <c r="H60" s="48"/>
      <c r="I60" s="48"/>
      <c r="J60" s="48"/>
      <c r="K60" s="48"/>
      <c r="L60" s="48"/>
      <c r="M60" s="48"/>
      <c r="N60" s="84"/>
      <c r="O60" s="84"/>
      <c r="P60" s="84"/>
      <c r="Q60" s="99"/>
      <c r="R60" s="99"/>
      <c r="S60" s="99"/>
      <c r="T60" s="99"/>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48"/>
      <c r="EK60" s="48"/>
      <c r="EL60" s="48"/>
      <c r="EM60" s="48"/>
      <c r="EN60" s="48"/>
      <c r="EO60" s="48"/>
      <c r="EP60" s="48"/>
      <c r="EQ60" s="48"/>
      <c r="ER60" s="48"/>
      <c r="ES60" s="48"/>
      <c r="ET60" s="48"/>
      <c r="EU60" s="48"/>
      <c r="EV60" s="48"/>
      <c r="EW60" s="48"/>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48"/>
      <c r="HC60" s="48"/>
      <c r="HD60" s="48"/>
      <c r="HE60" s="48"/>
      <c r="HF60" s="48"/>
      <c r="HG60" s="48"/>
      <c r="HH60" s="48"/>
      <c r="HI60" s="48"/>
      <c r="HJ60" s="48"/>
      <c r="HK60" s="48"/>
      <c r="HL60" s="48"/>
      <c r="HM60" s="48"/>
      <c r="HN60" s="48"/>
      <c r="HO60" s="48"/>
      <c r="HP60" s="48"/>
    </row>
    <row r="61" spans="1:224" ht="12.75">
      <c r="A61" s="48"/>
      <c r="B61" s="48"/>
      <c r="C61" s="48"/>
      <c r="D61" s="48"/>
      <c r="E61" s="48"/>
      <c r="F61" s="48"/>
      <c r="G61" s="48"/>
      <c r="H61" s="48"/>
      <c r="I61" s="48"/>
      <c r="J61" s="48"/>
      <c r="K61" s="48"/>
      <c r="L61" s="48"/>
      <c r="M61" s="48"/>
      <c r="N61" s="84"/>
      <c r="O61" s="84"/>
      <c r="P61" s="84"/>
      <c r="Q61" s="99"/>
      <c r="R61" s="99"/>
      <c r="S61" s="99"/>
      <c r="T61" s="99"/>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48"/>
      <c r="EK61" s="48"/>
      <c r="EL61" s="48"/>
      <c r="EM61" s="48"/>
      <c r="EN61" s="48"/>
      <c r="EO61" s="48"/>
      <c r="EP61" s="48"/>
      <c r="EQ61" s="48"/>
      <c r="ER61" s="48"/>
      <c r="ES61" s="48"/>
      <c r="ET61" s="48"/>
      <c r="EU61" s="48"/>
      <c r="EV61" s="48"/>
      <c r="EW61" s="48"/>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48"/>
      <c r="HC61" s="48"/>
      <c r="HD61" s="48"/>
      <c r="HE61" s="48"/>
      <c r="HF61" s="48"/>
      <c r="HG61" s="48"/>
      <c r="HH61" s="48"/>
      <c r="HI61" s="48"/>
      <c r="HJ61" s="48"/>
      <c r="HK61" s="48"/>
      <c r="HL61" s="48"/>
      <c r="HM61" s="48"/>
      <c r="HN61" s="48"/>
      <c r="HO61" s="48"/>
      <c r="HP61" s="48"/>
    </row>
    <row r="62" spans="1:224" ht="12.75">
      <c r="A62" s="99" t="s">
        <v>62</v>
      </c>
      <c r="B62" s="48"/>
      <c r="C62" s="48"/>
      <c r="D62" s="48"/>
      <c r="E62" s="48"/>
      <c r="F62" s="48"/>
      <c r="G62" s="48"/>
      <c r="H62" s="48"/>
      <c r="I62" s="48"/>
      <c r="J62" s="48"/>
      <c r="K62" s="48"/>
      <c r="L62" s="48"/>
      <c r="M62" s="48"/>
      <c r="N62" s="48"/>
      <c r="O62" s="62">
        <f>IF(D17&lt;0,MIN(O25,O59),O25)</f>
        <v>10</v>
      </c>
      <c r="P62" s="84"/>
      <c r="Q62" s="99"/>
      <c r="R62" s="99"/>
      <c r="S62" s="99"/>
      <c r="T62" s="99"/>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48"/>
      <c r="EK62" s="48"/>
      <c r="EL62" s="48"/>
      <c r="EM62" s="48"/>
      <c r="EN62" s="48"/>
      <c r="EO62" s="48"/>
      <c r="EP62" s="48"/>
      <c r="EQ62" s="48"/>
      <c r="ER62" s="48"/>
      <c r="ES62" s="48"/>
      <c r="ET62" s="48"/>
      <c r="EU62" s="48"/>
      <c r="EV62" s="48"/>
      <c r="EW62" s="48"/>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48"/>
      <c r="HC62" s="48"/>
      <c r="HD62" s="48"/>
      <c r="HE62" s="48"/>
      <c r="HF62" s="48"/>
      <c r="HG62" s="48"/>
      <c r="HH62" s="48"/>
      <c r="HI62" s="48"/>
      <c r="HJ62" s="48"/>
      <c r="HK62" s="48"/>
      <c r="HL62" s="48"/>
      <c r="HM62" s="48"/>
      <c r="HN62" s="48"/>
      <c r="HO62" s="48"/>
      <c r="HP62" s="48"/>
    </row>
    <row r="63" spans="1:224" ht="12.75">
      <c r="A63" s="99" t="s">
        <v>13</v>
      </c>
      <c r="B63" s="99"/>
      <c r="C63" s="99"/>
      <c r="D63" s="99"/>
      <c r="E63" s="99"/>
      <c r="F63" s="99"/>
      <c r="G63" s="99"/>
      <c r="H63" s="99"/>
      <c r="I63" s="48"/>
      <c r="J63" s="48"/>
      <c r="K63" s="48"/>
      <c r="L63" s="48"/>
      <c r="M63" s="48"/>
      <c r="N63" s="84"/>
      <c r="O63" s="84"/>
      <c r="P63" s="84"/>
      <c r="Q63" s="48"/>
      <c r="R63" s="48"/>
      <c r="S63" s="48"/>
      <c r="T63" s="48"/>
      <c r="U63" s="60"/>
      <c r="V63" s="61"/>
      <c r="W63" s="62"/>
      <c r="X63" s="48"/>
      <c r="Y63" s="63"/>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48"/>
      <c r="EK63" s="48"/>
      <c r="EL63" s="48"/>
      <c r="EM63" s="48"/>
      <c r="EN63" s="48"/>
      <c r="EO63" s="48"/>
      <c r="EP63" s="48"/>
      <c r="EQ63" s="48"/>
      <c r="ER63" s="48"/>
      <c r="ES63" s="48"/>
      <c r="ET63" s="48"/>
      <c r="EU63" s="48"/>
      <c r="EV63" s="48"/>
      <c r="EW63" s="48"/>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48"/>
      <c r="HC63" s="48"/>
      <c r="HD63" s="48"/>
      <c r="HE63" s="48"/>
      <c r="HF63" s="48"/>
      <c r="HG63" s="48"/>
      <c r="HH63" s="48"/>
      <c r="HI63" s="48"/>
      <c r="HJ63" s="48"/>
      <c r="HK63" s="48"/>
      <c r="HL63" s="48"/>
      <c r="HM63" s="48"/>
      <c r="HN63" s="48"/>
      <c r="HO63" s="48"/>
      <c r="HP63" s="48"/>
    </row>
    <row r="64" spans="1:224" ht="12.75">
      <c r="A64" s="81" t="s">
        <v>83</v>
      </c>
      <c r="B64" s="84"/>
      <c r="C64" s="84"/>
      <c r="D64" s="84"/>
      <c r="E64" s="84"/>
      <c r="F64" s="84"/>
      <c r="G64" s="84"/>
      <c r="H64" s="84"/>
      <c r="I64" s="84"/>
      <c r="J64" s="84"/>
      <c r="K64" s="84"/>
      <c r="L64" s="84"/>
      <c r="M64" s="84"/>
      <c r="N64" s="84"/>
      <c r="O64" s="121">
        <f>IF($D$17&lt;0,O59,IF(O59&gt;O62,O59,O62))</f>
        <v>14.419999999999998</v>
      </c>
      <c r="P64" s="93"/>
      <c r="Q64" s="48"/>
      <c r="R64" s="48"/>
      <c r="S64" s="48"/>
      <c r="T64" s="121">
        <f>IF($D$17&lt;0,T59,IF(T59&gt;T62,T59,T62))</f>
        <v>2.1599999999999997</v>
      </c>
      <c r="U64" s="60"/>
      <c r="V64" s="61"/>
      <c r="W64" s="62"/>
      <c r="X64" s="48"/>
      <c r="Y64" s="63"/>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48"/>
      <c r="EK64" s="48"/>
      <c r="EL64" s="48"/>
      <c r="EM64" s="48"/>
      <c r="EN64" s="48"/>
      <c r="EO64" s="48"/>
      <c r="EP64" s="48"/>
      <c r="EQ64" s="48"/>
      <c r="ER64" s="48"/>
      <c r="ES64" s="48"/>
      <c r="ET64" s="48"/>
      <c r="EU64" s="48"/>
      <c r="EV64" s="48"/>
      <c r="EW64" s="48"/>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48"/>
      <c r="HC64" s="48"/>
      <c r="HD64" s="48"/>
      <c r="HE64" s="48"/>
      <c r="HF64" s="48"/>
      <c r="HG64" s="48"/>
      <c r="HH64" s="48"/>
      <c r="HI64" s="48"/>
      <c r="HJ64" s="48"/>
      <c r="HK64" s="48"/>
      <c r="HL64" s="48"/>
      <c r="HM64" s="48"/>
      <c r="HN64" s="48"/>
      <c r="HO64" s="48"/>
      <c r="HP64" s="48"/>
    </row>
    <row r="65" spans="1:224" ht="12.75">
      <c r="A65" s="81"/>
      <c r="B65" s="84"/>
      <c r="C65" s="84"/>
      <c r="D65" s="84"/>
      <c r="E65" s="84"/>
      <c r="F65" s="84"/>
      <c r="G65" s="84"/>
      <c r="H65" s="84"/>
      <c r="I65" s="84"/>
      <c r="J65" s="84"/>
      <c r="K65" s="84"/>
      <c r="L65" s="84"/>
      <c r="M65" s="84"/>
      <c r="N65" s="84"/>
      <c r="O65" s="73"/>
      <c r="P65" s="93"/>
      <c r="Q65" s="48"/>
      <c r="R65" s="48"/>
      <c r="S65" s="48"/>
      <c r="T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48"/>
      <c r="EK65" s="48"/>
      <c r="EL65" s="48"/>
      <c r="EM65" s="48"/>
      <c r="EN65" s="48"/>
      <c r="EO65" s="48"/>
      <c r="EP65" s="48"/>
      <c r="EQ65" s="48"/>
      <c r="ER65" s="48"/>
      <c r="ES65" s="48"/>
      <c r="ET65" s="48"/>
      <c r="EU65" s="48"/>
      <c r="EV65" s="48"/>
      <c r="EW65" s="48"/>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48"/>
      <c r="HC65" s="48"/>
      <c r="HD65" s="48"/>
      <c r="HE65" s="48"/>
      <c r="HF65" s="48"/>
      <c r="HG65" s="48"/>
      <c r="HH65" s="48"/>
      <c r="HI65" s="48"/>
      <c r="HJ65" s="48"/>
      <c r="HK65" s="48"/>
      <c r="HL65" s="48"/>
      <c r="HM65" s="48"/>
      <c r="HN65" s="48"/>
      <c r="HO65" s="48"/>
      <c r="HP65" s="48"/>
    </row>
    <row r="66" spans="1:239" ht="12.75">
      <c r="A66" s="81"/>
      <c r="B66" s="99"/>
      <c r="C66" s="99"/>
      <c r="D66" s="99"/>
      <c r="E66" s="99"/>
      <c r="F66" s="99"/>
      <c r="G66" s="99"/>
      <c r="H66" s="99"/>
      <c r="I66" s="99" t="s">
        <v>85</v>
      </c>
      <c r="J66" s="99"/>
      <c r="K66" s="99"/>
      <c r="L66" s="122"/>
      <c r="M66" s="122"/>
      <c r="N66" s="122"/>
      <c r="O66" s="122">
        <f>ROUND(IF($D$17&lt;1,0,O59/($D$17*100)*10000),2)</f>
        <v>0</v>
      </c>
      <c r="P66" s="29" t="s">
        <v>57</v>
      </c>
      <c r="Q66" s="48"/>
      <c r="R66" s="48"/>
      <c r="S66" s="48"/>
      <c r="T66" s="122">
        <f>ROUND(IF($D$17&lt;1,0,T59/($D$17*100)*10000),2)</f>
        <v>0</v>
      </c>
      <c r="U66" s="29" t="s">
        <v>57</v>
      </c>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48"/>
      <c r="EK66" s="48"/>
      <c r="EL66" s="48"/>
      <c r="EM66" s="48"/>
      <c r="EN66" s="48"/>
      <c r="EO66" s="48"/>
      <c r="EP66" s="48"/>
      <c r="EQ66" s="48"/>
      <c r="ER66" s="48"/>
      <c r="ES66" s="48"/>
      <c r="ET66" s="48"/>
      <c r="EU66" s="48"/>
      <c r="EV66" s="48"/>
      <c r="EW66" s="48"/>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48"/>
      <c r="HC66" s="48"/>
      <c r="HD66" s="48"/>
      <c r="HE66" s="48"/>
      <c r="HF66" s="48"/>
      <c r="HG66" s="48"/>
      <c r="HH66" s="48"/>
      <c r="HI66" s="48"/>
      <c r="HJ66" s="48"/>
      <c r="HK66" s="48"/>
      <c r="HL66" s="48"/>
      <c r="HM66" s="48"/>
      <c r="HN66" s="48"/>
      <c r="HO66" s="48"/>
      <c r="HP66" s="48"/>
      <c r="HQ66" s="48"/>
      <c r="HR66" s="48"/>
      <c r="HS66" s="48"/>
      <c r="HT66" s="48"/>
      <c r="HU66" s="48"/>
      <c r="HV66" s="48"/>
      <c r="HW66" s="48"/>
      <c r="HX66" s="48"/>
      <c r="HY66" s="48"/>
      <c r="HZ66" s="48"/>
      <c r="IA66" s="48"/>
      <c r="IB66" s="48"/>
      <c r="IC66" s="48"/>
      <c r="ID66" s="48"/>
      <c r="IE66" s="48"/>
    </row>
    <row r="67" spans="1:225" ht="12.75">
      <c r="A67" s="29"/>
      <c r="B67" s="48"/>
      <c r="C67" s="48"/>
      <c r="D67" s="48"/>
      <c r="E67" s="48"/>
      <c r="F67" s="48"/>
      <c r="G67" s="48"/>
      <c r="H67" s="123"/>
      <c r="I67" s="164" t="s">
        <v>123</v>
      </c>
      <c r="J67" s="48"/>
      <c r="K67" s="48"/>
      <c r="L67" s="48"/>
      <c r="M67" s="48"/>
      <c r="N67" s="48"/>
      <c r="O67" s="165">
        <f>ROUND(IF($D$17&lt;1,0,(L59)/($D$17*100)*10000),2)</f>
        <v>0</v>
      </c>
      <c r="P67" s="24" t="s">
        <v>57</v>
      </c>
      <c r="Q67" s="48"/>
      <c r="R67" s="48"/>
      <c r="S67" s="48"/>
      <c r="T67" s="48"/>
      <c r="AH67" s="48"/>
      <c r="AI67" s="48"/>
      <c r="AJ67" s="48"/>
      <c r="AK67" s="48"/>
      <c r="AL67" s="48"/>
      <c r="AM67" s="48"/>
      <c r="AN67" s="48"/>
      <c r="AO67" s="48"/>
      <c r="AP67" s="48"/>
      <c r="AQ67" s="48"/>
      <c r="AR67" s="48"/>
      <c r="AS67" s="48"/>
      <c r="AT67" s="48"/>
      <c r="AU67" s="48"/>
      <c r="AV67" s="48"/>
      <c r="AW67" s="48"/>
      <c r="HH67" s="48"/>
      <c r="HI67" s="48"/>
      <c r="HJ67" s="48"/>
      <c r="HK67" s="48"/>
      <c r="HL67" s="48"/>
      <c r="HM67" s="48"/>
      <c r="HN67" s="48"/>
      <c r="HO67" s="48"/>
      <c r="HP67" s="48"/>
      <c r="HQ67" s="48"/>
    </row>
    <row r="68" spans="1:224" ht="12.75">
      <c r="A68" s="52"/>
      <c r="B68" s="48"/>
      <c r="C68" s="48"/>
      <c r="D68" s="53"/>
      <c r="E68" s="54"/>
      <c r="F68" s="59"/>
      <c r="G68" s="70"/>
      <c r="H68" s="33"/>
      <c r="I68" s="70"/>
      <c r="J68" s="24"/>
      <c r="K68" s="24"/>
      <c r="L68" s="71"/>
      <c r="M68" s="71"/>
      <c r="N68" s="71"/>
      <c r="O68" s="72"/>
      <c r="Q68" s="50"/>
      <c r="R68" s="50"/>
      <c r="S68" s="50"/>
      <c r="T68" s="50"/>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48"/>
      <c r="EK68" s="48"/>
      <c r="EL68" s="48"/>
      <c r="EM68" s="48"/>
      <c r="EN68" s="48"/>
      <c r="EO68" s="48"/>
      <c r="EP68" s="48"/>
      <c r="EQ68" s="48"/>
      <c r="ER68" s="48"/>
      <c r="ES68" s="48"/>
      <c r="ET68" s="48"/>
      <c r="EU68" s="48"/>
      <c r="EV68" s="48"/>
      <c r="EW68" s="48"/>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48"/>
      <c r="HC68" s="48"/>
      <c r="HD68" s="48"/>
      <c r="HE68" s="48"/>
      <c r="HF68" s="48"/>
      <c r="HG68" s="48"/>
      <c r="HH68" s="48"/>
      <c r="HI68" s="48"/>
      <c r="HJ68" s="48"/>
      <c r="HK68" s="48"/>
      <c r="HL68" s="48"/>
      <c r="HM68" s="48"/>
      <c r="HN68" s="48"/>
      <c r="HO68" s="48"/>
      <c r="HP68" s="48"/>
    </row>
    <row r="69" spans="1:224" ht="12.75">
      <c r="A69" s="52"/>
      <c r="B69" s="48"/>
      <c r="C69" s="48"/>
      <c r="D69" s="53"/>
      <c r="E69" s="66"/>
      <c r="F69" s="59"/>
      <c r="Q69" s="50"/>
      <c r="R69" s="50"/>
      <c r="S69" s="50"/>
      <c r="T69" s="50"/>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48"/>
      <c r="EK69" s="48"/>
      <c r="EL69" s="48"/>
      <c r="EM69" s="48"/>
      <c r="EN69" s="48"/>
      <c r="EO69" s="48"/>
      <c r="EP69" s="48"/>
      <c r="EQ69" s="48"/>
      <c r="ER69" s="48"/>
      <c r="ES69" s="48"/>
      <c r="ET69" s="48"/>
      <c r="EU69" s="48"/>
      <c r="EV69" s="48"/>
      <c r="EW69" s="48"/>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48"/>
      <c r="HC69" s="48"/>
      <c r="HD69" s="48"/>
      <c r="HE69" s="48"/>
      <c r="HF69" s="48"/>
      <c r="HG69" s="48"/>
      <c r="HH69" s="48"/>
      <c r="HI69" s="48"/>
      <c r="HJ69" s="48"/>
      <c r="HK69" s="48"/>
      <c r="HL69" s="48"/>
      <c r="HM69" s="48"/>
      <c r="HN69" s="48"/>
      <c r="HO69" s="48"/>
      <c r="HP69" s="48"/>
    </row>
    <row r="70" spans="1:20" ht="12.75">
      <c r="A70" s="48"/>
      <c r="D70" s="1"/>
      <c r="E70" s="27"/>
      <c r="F70" s="59"/>
      <c r="Q70" s="50"/>
      <c r="R70" s="50"/>
      <c r="S70" s="50"/>
      <c r="T70" s="50"/>
    </row>
    <row r="71" spans="1:20" ht="12.75">
      <c r="A71" s="51"/>
      <c r="D71" s="1"/>
      <c r="E71" s="27"/>
      <c r="F71" s="4"/>
      <c r="Q71" s="28"/>
      <c r="R71" s="28"/>
      <c r="S71" s="28"/>
      <c r="T71" s="28"/>
    </row>
    <row r="72" spans="1:20" ht="12.75">
      <c r="A72" s="51"/>
      <c r="D72" s="1"/>
      <c r="E72" s="27"/>
      <c r="F72" s="4"/>
      <c r="Q72" s="28"/>
      <c r="R72" s="28"/>
      <c r="S72" s="28"/>
      <c r="T72" s="28"/>
    </row>
    <row r="73" spans="1:6" ht="12.75">
      <c r="A73" s="30"/>
      <c r="B73" s="47"/>
      <c r="C73" s="47"/>
      <c r="D73" s="47"/>
      <c r="E73" s="47"/>
      <c r="F73" s="47"/>
    </row>
    <row r="74" spans="2:20" ht="12.75">
      <c r="B74" s="29"/>
      <c r="C74" s="29"/>
      <c r="D74" s="29"/>
      <c r="E74" s="29"/>
      <c r="F74" s="29"/>
      <c r="P74" s="29"/>
      <c r="Q74" s="29"/>
      <c r="R74" s="29"/>
      <c r="S74" s="29"/>
      <c r="T74" s="29"/>
    </row>
    <row r="75" spans="2:20" ht="12.75">
      <c r="B75" s="29"/>
      <c r="C75" s="29"/>
      <c r="D75" s="29"/>
      <c r="E75" s="29"/>
      <c r="F75" s="29"/>
      <c r="P75" s="24"/>
      <c r="Q75" s="24"/>
      <c r="R75" s="24"/>
      <c r="S75" s="24"/>
      <c r="T75" s="24"/>
    </row>
    <row r="78" ht="12.75">
      <c r="A78" s="377"/>
    </row>
    <row r="79" ht="12.75">
      <c r="A79" s="377"/>
    </row>
    <row r="80" ht="12.75">
      <c r="A80" s="377"/>
    </row>
    <row r="81" ht="12.75">
      <c r="A81" s="377"/>
    </row>
    <row r="82" ht="12.75">
      <c r="A82" s="377"/>
    </row>
    <row r="83" ht="12.75">
      <c r="A83" s="377"/>
    </row>
    <row r="84" ht="12.75">
      <c r="A84" s="377"/>
    </row>
    <row r="85" ht="12.75">
      <c r="A85" s="377"/>
    </row>
    <row r="86" ht="12.75">
      <c r="A86" s="377"/>
    </row>
    <row r="87" ht="12.75">
      <c r="A87" s="377"/>
    </row>
    <row r="88" ht="12.75">
      <c r="A88" s="377"/>
    </row>
    <row r="89" ht="12.75">
      <c r="A89" s="377"/>
    </row>
    <row r="90" ht="12.75">
      <c r="A90" s="377"/>
    </row>
    <row r="91" ht="12.75">
      <c r="A91" s="377"/>
    </row>
    <row r="92" ht="12.75">
      <c r="A92" s="377"/>
    </row>
  </sheetData>
  <sheetProtection password="D7A1" sheet="1"/>
  <mergeCells count="9">
    <mergeCell ref="G23:J23"/>
    <mergeCell ref="L23:O23"/>
    <mergeCell ref="A78:A92"/>
    <mergeCell ref="A1:P1"/>
    <mergeCell ref="A2:P2"/>
    <mergeCell ref="A3:P3"/>
    <mergeCell ref="A4:P4"/>
    <mergeCell ref="B6:O6"/>
    <mergeCell ref="A7:K7"/>
  </mergeCells>
  <printOptions horizontalCentered="1"/>
  <pageMargins left="0" right="0" top="0.5" bottom="0.5" header="0.5" footer="0.5"/>
  <pageSetup fitToHeight="2" horizontalDpi="600" verticalDpi="600" orientation="landscape" scale="60" r:id="rId2"/>
  <legacyDrawing r:id="rId1"/>
</worksheet>
</file>

<file path=xl/worksheets/sheet16.xml><?xml version="1.0" encoding="utf-8"?>
<worksheet xmlns="http://schemas.openxmlformats.org/spreadsheetml/2006/main" xmlns:r="http://schemas.openxmlformats.org/officeDocument/2006/relationships">
  <sheetPr codeName="Sheet140"/>
  <dimension ref="A1:IE92"/>
  <sheetViews>
    <sheetView showGridLines="0" zoomScale="85" zoomScaleNormal="85" zoomScalePageLayoutView="0" workbookViewId="0" topLeftCell="A1">
      <selection activeCell="D17" sqref="D17"/>
    </sheetView>
  </sheetViews>
  <sheetFormatPr defaultColWidth="9.140625" defaultRowHeight="12.75"/>
  <cols>
    <col min="1" max="1" width="39.00390625" style="0" customWidth="1"/>
    <col min="2" max="2" width="2.57421875" style="0" customWidth="1"/>
    <col min="3" max="3" width="13.57421875" style="0" customWidth="1"/>
    <col min="4" max="4" width="15.28125" style="0" customWidth="1"/>
    <col min="5" max="5" width="9.7109375" style="0" customWidth="1"/>
    <col min="6" max="6" width="2.7109375" style="0" customWidth="1"/>
    <col min="7" max="8" width="13.28125" style="0" customWidth="1"/>
    <col min="9" max="9" width="14.57421875" style="0" customWidth="1"/>
    <col min="10" max="10" width="13.28125" style="0" customWidth="1"/>
    <col min="11" max="11" width="6.57421875" style="0" customWidth="1"/>
    <col min="12" max="12" width="15.140625" style="0" customWidth="1"/>
    <col min="13" max="13" width="17.28125" style="0" bestFit="1" customWidth="1"/>
    <col min="14" max="14" width="17.421875" style="0" customWidth="1"/>
    <col min="15" max="15" width="17.28125" style="0" bestFit="1" customWidth="1"/>
    <col min="16" max="16" width="13.00390625" style="0" customWidth="1"/>
    <col min="17" max="17" width="12.8515625" style="0" customWidth="1"/>
    <col min="18" max="20" width="12.8515625" style="0" hidden="1" customWidth="1"/>
    <col min="21" max="21" width="10.57421875" style="0" hidden="1" customWidth="1"/>
    <col min="22" max="22" width="10.28125" style="0" hidden="1" customWidth="1"/>
    <col min="23" max="26" width="10.8515625" style="0" hidden="1" customWidth="1"/>
    <col min="27" max="29" width="10.28125" style="0" hidden="1" customWidth="1"/>
    <col min="30" max="30" width="10.57421875" style="0" hidden="1" customWidth="1"/>
    <col min="31" max="31" width="10.8515625" style="0" hidden="1" customWidth="1"/>
    <col min="32" max="33" width="10.00390625" style="0" hidden="1" customWidth="1"/>
    <col min="34" max="34" width="9.140625" style="0" customWidth="1"/>
    <col min="35" max="35" width="10.28125" style="0" customWidth="1"/>
    <col min="36" max="36" width="10.8515625" style="0" customWidth="1"/>
    <col min="37" max="37" width="10.28125" style="0" customWidth="1"/>
    <col min="38" max="50" width="9.140625" style="0" customWidth="1"/>
  </cols>
  <sheetData>
    <row r="1" spans="1:20" ht="20.25">
      <c r="A1" s="378" t="s">
        <v>84</v>
      </c>
      <c r="B1" s="378"/>
      <c r="C1" s="378"/>
      <c r="D1" s="378"/>
      <c r="E1" s="378"/>
      <c r="F1" s="378"/>
      <c r="G1" s="378"/>
      <c r="H1" s="378"/>
      <c r="I1" s="378"/>
      <c r="J1" s="378"/>
      <c r="K1" s="378"/>
      <c r="L1" s="378"/>
      <c r="M1" s="378"/>
      <c r="N1" s="378"/>
      <c r="O1" s="378"/>
      <c r="P1" s="378"/>
      <c r="Q1" s="126"/>
      <c r="R1" s="126"/>
      <c r="S1" s="126"/>
      <c r="T1" s="126"/>
    </row>
    <row r="2" spans="1:16" ht="20.25">
      <c r="A2" s="378" t="s">
        <v>87</v>
      </c>
      <c r="B2" s="378"/>
      <c r="C2" s="378"/>
      <c r="D2" s="378"/>
      <c r="E2" s="378"/>
      <c r="F2" s="378"/>
      <c r="G2" s="378"/>
      <c r="H2" s="378"/>
      <c r="I2" s="378"/>
      <c r="J2" s="378"/>
      <c r="K2" s="378"/>
      <c r="L2" s="378"/>
      <c r="M2" s="378"/>
      <c r="N2" s="378"/>
      <c r="O2" s="378"/>
      <c r="P2" s="378"/>
    </row>
    <row r="3" spans="1:20" ht="18">
      <c r="A3" s="379" t="s">
        <v>82</v>
      </c>
      <c r="B3" s="379"/>
      <c r="C3" s="379"/>
      <c r="D3" s="379"/>
      <c r="E3" s="379"/>
      <c r="F3" s="379"/>
      <c r="G3" s="379"/>
      <c r="H3" s="379"/>
      <c r="I3" s="379"/>
      <c r="J3" s="379"/>
      <c r="K3" s="379"/>
      <c r="L3" s="379"/>
      <c r="M3" s="379"/>
      <c r="N3" s="379"/>
      <c r="O3" s="379"/>
      <c r="P3" s="379"/>
      <c r="Q3" s="127"/>
      <c r="R3" s="127"/>
      <c r="S3" s="127"/>
      <c r="T3" s="127"/>
    </row>
    <row r="4" spans="1:20" ht="15.75">
      <c r="A4" s="380"/>
      <c r="B4" s="380"/>
      <c r="C4" s="380"/>
      <c r="D4" s="380"/>
      <c r="E4" s="380"/>
      <c r="F4" s="380"/>
      <c r="G4" s="380"/>
      <c r="H4" s="380"/>
      <c r="I4" s="380"/>
      <c r="J4" s="380"/>
      <c r="K4" s="380"/>
      <c r="L4" s="380"/>
      <c r="M4" s="380"/>
      <c r="N4" s="380"/>
      <c r="O4" s="380"/>
      <c r="P4" s="380"/>
      <c r="Q4" s="128"/>
      <c r="R4" s="128"/>
      <c r="S4" s="128"/>
      <c r="T4" s="128"/>
    </row>
    <row r="5" spans="1:20" ht="15">
      <c r="A5" s="45"/>
      <c r="B5" s="45"/>
      <c r="C5" s="45"/>
      <c r="D5" s="45"/>
      <c r="E5" s="45"/>
      <c r="F5" s="45"/>
      <c r="G5" s="45"/>
      <c r="H5" s="45"/>
      <c r="I5" s="45"/>
      <c r="J5" s="45"/>
      <c r="K5" s="45"/>
      <c r="L5" s="45"/>
      <c r="M5" s="45"/>
      <c r="N5" s="45"/>
      <c r="O5" s="45"/>
      <c r="P5" s="45"/>
      <c r="Q5" s="45"/>
      <c r="R5" s="45"/>
      <c r="S5" s="45"/>
      <c r="T5" s="45"/>
    </row>
    <row r="6" spans="1:15" ht="12.75">
      <c r="A6" s="46">
        <f ca="1">TODAY()</f>
        <v>45400</v>
      </c>
      <c r="B6" s="381" t="s">
        <v>116</v>
      </c>
      <c r="C6" s="381"/>
      <c r="D6" s="381"/>
      <c r="E6" s="381"/>
      <c r="F6" s="381"/>
      <c r="G6" s="381"/>
      <c r="H6" s="381"/>
      <c r="I6" s="381"/>
      <c r="J6" s="381"/>
      <c r="K6" s="381"/>
      <c r="L6" s="381"/>
      <c r="M6" s="381"/>
      <c r="N6" s="381"/>
      <c r="O6" s="381"/>
    </row>
    <row r="7" spans="1:11" ht="12.75">
      <c r="A7" s="382" t="s">
        <v>13</v>
      </c>
      <c r="B7" s="382"/>
      <c r="C7" s="382"/>
      <c r="D7" s="382"/>
      <c r="E7" s="382"/>
      <c r="F7" s="382"/>
      <c r="G7" s="382"/>
      <c r="H7" s="382"/>
      <c r="I7" s="382"/>
      <c r="J7" s="382"/>
      <c r="K7" s="382"/>
    </row>
    <row r="8" spans="3:11" ht="12.75">
      <c r="C8" s="18"/>
      <c r="D8" s="18"/>
      <c r="E8" s="18"/>
      <c r="F8" s="18"/>
      <c r="G8" s="18"/>
      <c r="H8" s="18"/>
      <c r="I8" s="18"/>
      <c r="J8" s="18"/>
      <c r="K8" s="18"/>
    </row>
    <row r="9" spans="1:9" ht="15">
      <c r="A9" s="22" t="s">
        <v>1</v>
      </c>
      <c r="B9" s="23"/>
      <c r="C9" s="24">
        <f>'Customer Info'!B7</f>
        <v>0</v>
      </c>
      <c r="I9" s="25"/>
    </row>
    <row r="10" spans="1:3" ht="15">
      <c r="A10" s="26" t="s">
        <v>23</v>
      </c>
      <c r="B10" s="23"/>
      <c r="C10" s="24">
        <f>'Customer Info'!B8</f>
        <v>0</v>
      </c>
    </row>
    <row r="11" spans="1:33" ht="12.75">
      <c r="A11" s="22" t="s">
        <v>68</v>
      </c>
      <c r="B11" s="160">
        <f>'Customer Info'!B28</f>
        <v>12</v>
      </c>
      <c r="C11" s="161" t="s">
        <v>75</v>
      </c>
      <c r="D11" s="161">
        <v>2023</v>
      </c>
      <c r="V11">
        <v>1</v>
      </c>
      <c r="W11">
        <v>2</v>
      </c>
      <c r="X11">
        <v>3</v>
      </c>
      <c r="Y11">
        <v>4</v>
      </c>
      <c r="Z11">
        <v>5</v>
      </c>
      <c r="AA11">
        <v>6</v>
      </c>
      <c r="AB11">
        <v>7</v>
      </c>
      <c r="AC11">
        <v>8</v>
      </c>
      <c r="AD11">
        <v>9</v>
      </c>
      <c r="AE11">
        <v>10</v>
      </c>
      <c r="AF11">
        <v>11</v>
      </c>
      <c r="AG11">
        <v>12</v>
      </c>
    </row>
    <row r="12" spans="1:33" ht="12.75">
      <c r="A12" s="76"/>
      <c r="B12" s="77"/>
      <c r="C12" s="78"/>
      <c r="D12" s="78"/>
      <c r="E12" s="78"/>
      <c r="F12" s="78"/>
      <c r="G12" s="78"/>
      <c r="H12" s="78"/>
      <c r="I12" s="78"/>
      <c r="J12" s="78"/>
      <c r="K12" s="78"/>
      <c r="L12" s="78"/>
      <c r="M12" s="78"/>
      <c r="N12" s="78"/>
      <c r="O12" s="78"/>
      <c r="P12" s="78"/>
      <c r="U12" t="s">
        <v>81</v>
      </c>
      <c r="V12" s="79" t="s">
        <v>69</v>
      </c>
      <c r="W12" s="79" t="s">
        <v>70</v>
      </c>
      <c r="X12" s="79" t="s">
        <v>71</v>
      </c>
      <c r="Y12" s="79" t="s">
        <v>72</v>
      </c>
      <c r="Z12" s="79" t="s">
        <v>73</v>
      </c>
      <c r="AA12" s="79" t="s">
        <v>74</v>
      </c>
      <c r="AB12" s="79" t="s">
        <v>75</v>
      </c>
      <c r="AC12" s="79" t="s">
        <v>76</v>
      </c>
      <c r="AD12" s="79" t="s">
        <v>77</v>
      </c>
      <c r="AE12" s="79" t="s">
        <v>79</v>
      </c>
      <c r="AF12" s="79" t="s">
        <v>78</v>
      </c>
      <c r="AG12" s="79" t="s">
        <v>80</v>
      </c>
    </row>
    <row r="13" spans="1:34" ht="15">
      <c r="A13" s="81" t="s">
        <v>24</v>
      </c>
      <c r="B13" s="82"/>
      <c r="C13" s="83"/>
      <c r="D13" s="48"/>
      <c r="E13" s="48"/>
      <c r="F13" s="48"/>
      <c r="G13" s="48"/>
      <c r="H13" s="48"/>
      <c r="I13" s="48"/>
      <c r="J13" s="84"/>
      <c r="K13" s="84"/>
      <c r="L13" s="84"/>
      <c r="M13" s="84"/>
      <c r="N13" s="84"/>
      <c r="O13" s="84"/>
      <c r="P13" s="84"/>
      <c r="U13" s="48" t="s">
        <v>113</v>
      </c>
      <c r="V13" s="149" t="e">
        <f>#REF!</f>
        <v>#REF!</v>
      </c>
      <c r="W13" s="149" t="e">
        <f>#REF!</f>
        <v>#REF!</v>
      </c>
      <c r="X13" s="149" t="e">
        <f>#REF!</f>
        <v>#REF!</v>
      </c>
      <c r="Y13" s="149" t="e">
        <f>#REF!</f>
        <v>#REF!</v>
      </c>
      <c r="Z13" s="149" t="e">
        <f>#REF!</f>
        <v>#REF!</v>
      </c>
      <c r="AA13" s="149" t="e">
        <f>#REF!</f>
        <v>#REF!</v>
      </c>
      <c r="AB13" s="149" t="e">
        <f>#REF!</f>
        <v>#REF!</v>
      </c>
      <c r="AC13" s="149" t="e">
        <f>#REF!</f>
        <v>#REF!</v>
      </c>
      <c r="AD13" s="149" t="e">
        <f>#REF!</f>
        <v>#REF!</v>
      </c>
      <c r="AE13" s="149" t="e">
        <f>#REF!</f>
        <v>#REF!</v>
      </c>
      <c r="AF13" s="149" t="e">
        <f>#REF!</f>
        <v>#REF!</v>
      </c>
      <c r="AG13" s="149" t="e">
        <f>#REF!</f>
        <v>#REF!</v>
      </c>
      <c r="AH13" s="48"/>
    </row>
    <row r="14" spans="1:62" ht="12.75">
      <c r="A14" s="48"/>
      <c r="B14" s="48"/>
      <c r="C14" s="48"/>
      <c r="D14" s="48"/>
      <c r="E14" s="48"/>
      <c r="F14" s="48"/>
      <c r="G14" s="74" t="s">
        <v>13</v>
      </c>
      <c r="H14" s="74"/>
      <c r="I14" s="85" t="s">
        <v>13</v>
      </c>
      <c r="J14" s="84"/>
      <c r="K14" s="84"/>
      <c r="L14" s="84"/>
      <c r="M14" s="84"/>
      <c r="N14" s="84"/>
      <c r="O14" s="84"/>
      <c r="P14" s="84"/>
      <c r="Q14" s="48"/>
      <c r="R14" s="48"/>
      <c r="S14" s="48"/>
      <c r="T14" s="48"/>
      <c r="U14" s="48" t="s">
        <v>114</v>
      </c>
      <c r="V14" s="149" t="e">
        <f>#REF!</f>
        <v>#REF!</v>
      </c>
      <c r="W14" s="149" t="e">
        <f>#REF!</f>
        <v>#REF!</v>
      </c>
      <c r="X14" s="149" t="e">
        <f>#REF!</f>
        <v>#REF!</v>
      </c>
      <c r="Y14" s="149" t="e">
        <f>#REF!</f>
        <v>#REF!</v>
      </c>
      <c r="Z14" s="149" t="e">
        <f>#REF!</f>
        <v>#REF!</v>
      </c>
      <c r="AA14" s="149" t="e">
        <f>#REF!</f>
        <v>#REF!</v>
      </c>
      <c r="AB14" s="149" t="e">
        <f>#REF!</f>
        <v>#REF!</v>
      </c>
      <c r="AC14" s="149" t="e">
        <f>#REF!</f>
        <v>#REF!</v>
      </c>
      <c r="AD14" s="149" t="e">
        <f>#REF!</f>
        <v>#REF!</v>
      </c>
      <c r="AE14" s="149" t="e">
        <f>#REF!</f>
        <v>#REF!</v>
      </c>
      <c r="AF14" s="149" t="e">
        <f>#REF!</f>
        <v>#REF!</v>
      </c>
      <c r="AG14" s="149" t="e">
        <f>#REF!</f>
        <v>#REF!</v>
      </c>
      <c r="AH14" s="48"/>
      <c r="AJ14" s="79"/>
      <c r="AK14" s="79"/>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row>
    <row r="15" spans="1:62" ht="12.75">
      <c r="A15" s="48"/>
      <c r="B15" s="48"/>
      <c r="C15" s="48"/>
      <c r="D15" s="48"/>
      <c r="E15" s="48"/>
      <c r="F15" s="48"/>
      <c r="G15" s="48"/>
      <c r="H15" s="48"/>
      <c r="I15" s="48"/>
      <c r="J15" s="84"/>
      <c r="K15" s="84"/>
      <c r="L15" s="84"/>
      <c r="M15" s="84"/>
      <c r="N15" s="84"/>
      <c r="O15" s="84"/>
      <c r="P15" s="84"/>
      <c r="Q15" s="48"/>
      <c r="R15" s="48"/>
      <c r="S15" s="48"/>
      <c r="T15" s="48"/>
      <c r="U15" s="130" t="s">
        <v>121</v>
      </c>
      <c r="V15" s="48" t="e">
        <f>#REF!</f>
        <v>#REF!</v>
      </c>
      <c r="W15" s="48" t="e">
        <f>#REF!</f>
        <v>#REF!</v>
      </c>
      <c r="X15" s="48" t="e">
        <f>#REF!</f>
        <v>#REF!</v>
      </c>
      <c r="Y15" s="48" t="e">
        <f>#REF!</f>
        <v>#REF!</v>
      </c>
      <c r="Z15" s="48" t="e">
        <f>#REF!</f>
        <v>#REF!</v>
      </c>
      <c r="AA15" s="48" t="e">
        <f>#REF!</f>
        <v>#REF!</v>
      </c>
      <c r="AB15" s="48" t="e">
        <f>#REF!</f>
        <v>#REF!</v>
      </c>
      <c r="AC15" s="48" t="e">
        <f>#REF!</f>
        <v>#REF!</v>
      </c>
      <c r="AD15" s="48" t="e">
        <f>#REF!</f>
        <v>#REF!</v>
      </c>
      <c r="AE15" s="48" t="e">
        <f>#REF!</f>
        <v>#REF!</v>
      </c>
      <c r="AF15" s="48" t="e">
        <f>#REF!</f>
        <v>#REF!</v>
      </c>
      <c r="AG15" s="48" t="e">
        <f>#REF!</f>
        <v>#REF!</v>
      </c>
      <c r="AH15" s="48"/>
      <c r="AJ15" s="124"/>
      <c r="AK15" s="124"/>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row>
    <row r="16" spans="1:62" ht="12.75">
      <c r="A16" s="86"/>
      <c r="B16" s="48"/>
      <c r="C16" s="87"/>
      <c r="D16" s="86"/>
      <c r="E16" s="48"/>
      <c r="F16" s="48"/>
      <c r="G16" s="48"/>
      <c r="H16" s="48"/>
      <c r="I16" s="48"/>
      <c r="J16" s="84"/>
      <c r="K16" s="84"/>
      <c r="L16" s="84"/>
      <c r="M16" s="84"/>
      <c r="N16" s="84"/>
      <c r="O16" s="84"/>
      <c r="P16" s="84"/>
      <c r="Q16" s="48"/>
      <c r="R16" s="48"/>
      <c r="S16" s="48"/>
      <c r="T16" s="48"/>
      <c r="U16" s="48"/>
      <c r="V16" s="48"/>
      <c r="W16" s="48"/>
      <c r="X16" s="48"/>
      <c r="Y16" s="48"/>
      <c r="Z16" s="48"/>
      <c r="AA16" s="48"/>
      <c r="AB16" s="48"/>
      <c r="AC16" s="48"/>
      <c r="AD16" s="48"/>
      <c r="AE16" s="48"/>
      <c r="AF16" s="48"/>
      <c r="AG16" s="48"/>
      <c r="AH16" s="48"/>
      <c r="AI16" s="48"/>
      <c r="AJ16" s="124"/>
      <c r="AK16" s="124"/>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row>
    <row r="17" spans="1:62" ht="12.75">
      <c r="A17" s="86" t="s">
        <v>38</v>
      </c>
      <c r="B17" s="48"/>
      <c r="D17" s="87">
        <f>'Customer Info'!D23</f>
        <v>0</v>
      </c>
      <c r="E17" s="86" t="s">
        <v>32</v>
      </c>
      <c r="F17" s="48"/>
      <c r="G17" s="48"/>
      <c r="H17" s="48"/>
      <c r="I17" s="48"/>
      <c r="J17" s="84"/>
      <c r="K17" s="84"/>
      <c r="L17" s="84"/>
      <c r="M17" s="84"/>
      <c r="N17" s="84"/>
      <c r="O17" s="84"/>
      <c r="P17" s="84"/>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row>
    <row r="18" spans="1:62" ht="12.75">
      <c r="A18" s="86"/>
      <c r="B18" s="48"/>
      <c r="C18" s="87"/>
      <c r="D18" s="86"/>
      <c r="E18" s="48"/>
      <c r="F18" s="48"/>
      <c r="G18" s="48"/>
      <c r="H18" s="48"/>
      <c r="I18" s="48"/>
      <c r="J18" s="84"/>
      <c r="K18" s="84"/>
      <c r="L18" s="84"/>
      <c r="M18" s="84"/>
      <c r="N18" s="84"/>
      <c r="O18" s="84"/>
      <c r="P18" s="84"/>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row>
    <row r="19" spans="1:62" ht="12.75">
      <c r="A19" s="86"/>
      <c r="B19" s="48"/>
      <c r="C19" s="87"/>
      <c r="D19" s="86"/>
      <c r="E19" s="48"/>
      <c r="F19" s="48"/>
      <c r="G19" s="48"/>
      <c r="H19" s="48"/>
      <c r="I19" s="48"/>
      <c r="J19" s="84"/>
      <c r="K19" s="84"/>
      <c r="L19" s="84"/>
      <c r="M19" s="84"/>
      <c r="N19" s="84"/>
      <c r="O19" s="84"/>
      <c r="P19" s="84"/>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row>
    <row r="20" spans="1:62" ht="12.75">
      <c r="A20" s="86"/>
      <c r="B20" s="48"/>
      <c r="C20" s="87"/>
      <c r="D20" s="86"/>
      <c r="E20" s="48"/>
      <c r="F20" s="48"/>
      <c r="G20" s="48"/>
      <c r="H20" s="48"/>
      <c r="I20" s="48"/>
      <c r="J20" s="84"/>
      <c r="K20" s="84"/>
      <c r="L20" s="84"/>
      <c r="M20" s="84"/>
      <c r="N20" s="84"/>
      <c r="O20" s="84"/>
      <c r="P20" s="84"/>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row>
    <row r="21" spans="1:62" ht="12.75">
      <c r="A21" s="86"/>
      <c r="B21" s="48"/>
      <c r="C21" s="87"/>
      <c r="D21" s="86"/>
      <c r="E21" s="48"/>
      <c r="F21" s="48"/>
      <c r="G21" s="48"/>
      <c r="H21" s="48"/>
      <c r="I21" s="48"/>
      <c r="J21" s="84"/>
      <c r="K21" s="84"/>
      <c r="L21" s="84"/>
      <c r="M21" s="84"/>
      <c r="N21" s="84"/>
      <c r="O21" s="84"/>
      <c r="P21" s="84"/>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row>
    <row r="22" spans="1:62" ht="12.75">
      <c r="A22" s="88"/>
      <c r="B22" s="88"/>
      <c r="C22" s="89"/>
      <c r="D22" s="88"/>
      <c r="E22" s="88"/>
      <c r="F22" s="90"/>
      <c r="G22" s="76"/>
      <c r="H22" s="88"/>
      <c r="I22" s="91"/>
      <c r="J22" s="78"/>
      <c r="K22" s="84"/>
      <c r="L22" s="84"/>
      <c r="M22" s="84"/>
      <c r="N22" s="84"/>
      <c r="O22" s="84"/>
      <c r="P22" s="84"/>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row>
    <row r="23" spans="1:62" ht="12.75">
      <c r="A23" s="81" t="s">
        <v>25</v>
      </c>
      <c r="B23" s="48"/>
      <c r="C23" s="48"/>
      <c r="D23" s="48"/>
      <c r="E23" s="48"/>
      <c r="F23" s="48"/>
      <c r="G23" s="371" t="s">
        <v>49</v>
      </c>
      <c r="H23" s="372"/>
      <c r="I23" s="372"/>
      <c r="J23" s="373"/>
      <c r="K23" s="92"/>
      <c r="L23" s="374" t="s">
        <v>50</v>
      </c>
      <c r="M23" s="375"/>
      <c r="N23" s="375"/>
      <c r="O23" s="376"/>
      <c r="P23" s="93"/>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row>
    <row r="24" spans="1:62" ht="12.75">
      <c r="A24" s="48"/>
      <c r="B24" s="48"/>
      <c r="C24" s="48"/>
      <c r="D24" s="48"/>
      <c r="E24" s="48"/>
      <c r="F24" s="48"/>
      <c r="G24" s="67" t="s">
        <v>46</v>
      </c>
      <c r="H24" s="67" t="s">
        <v>47</v>
      </c>
      <c r="I24" s="67" t="s">
        <v>48</v>
      </c>
      <c r="J24" s="67" t="s">
        <v>27</v>
      </c>
      <c r="K24" s="48"/>
      <c r="L24" s="80" t="s">
        <v>46</v>
      </c>
      <c r="M24" s="80" t="s">
        <v>47</v>
      </c>
      <c r="N24" s="80" t="s">
        <v>48</v>
      </c>
      <c r="O24" s="80" t="s">
        <v>27</v>
      </c>
      <c r="P24" s="94" t="s">
        <v>39</v>
      </c>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row>
    <row r="25" spans="1:62" ht="12.75">
      <c r="A25" s="48" t="s">
        <v>26</v>
      </c>
      <c r="B25" s="48"/>
      <c r="C25" s="48"/>
      <c r="D25" s="48"/>
      <c r="E25" s="48"/>
      <c r="F25" s="48"/>
      <c r="G25" s="95"/>
      <c r="H25" s="96"/>
      <c r="I25" s="96">
        <v>10</v>
      </c>
      <c r="J25" s="145">
        <f>SUM(G25:I25)</f>
        <v>10</v>
      </c>
      <c r="K25" s="48"/>
      <c r="L25" s="58"/>
      <c r="M25" s="58"/>
      <c r="N25" s="58">
        <f>I25</f>
        <v>10</v>
      </c>
      <c r="O25" s="58">
        <f>SUM(L25:N25)</f>
        <v>10</v>
      </c>
      <c r="P25" s="148">
        <v>42005</v>
      </c>
      <c r="Q25" s="48"/>
      <c r="R25" s="48"/>
      <c r="S25" s="48"/>
      <c r="T25" s="48"/>
      <c r="U25" s="108"/>
      <c r="V25" s="61"/>
      <c r="W25" s="62"/>
      <c r="X25" s="48"/>
      <c r="Y25" s="63"/>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row>
    <row r="26" spans="1:62" ht="12.75">
      <c r="A26" s="48" t="s">
        <v>115</v>
      </c>
      <c r="B26" s="48"/>
      <c r="C26" s="48"/>
      <c r="D26" s="1">
        <f>MAX($D$17,0)</f>
        <v>0</v>
      </c>
      <c r="E26" s="54" t="s">
        <v>32</v>
      </c>
      <c r="F26" s="59" t="s">
        <v>6</v>
      </c>
      <c r="G26" s="150"/>
      <c r="H26" s="96"/>
      <c r="I26" s="98">
        <v>0.0263125</v>
      </c>
      <c r="J26" s="56">
        <f>SUM(G26:I26)</f>
        <v>0.0263125</v>
      </c>
      <c r="K26" s="61" t="s">
        <v>61</v>
      </c>
      <c r="L26" s="58"/>
      <c r="M26" s="58"/>
      <c r="N26" s="58">
        <f>ROUND($D26*I26,2)</f>
        <v>0</v>
      </c>
      <c r="O26" s="58">
        <f>SUM(L26:N26)</f>
        <v>0</v>
      </c>
      <c r="P26" s="148">
        <v>42005</v>
      </c>
      <c r="Q26" s="48"/>
      <c r="T26" s="172">
        <f>O26</f>
        <v>0</v>
      </c>
      <c r="U26" s="60"/>
      <c r="V26" s="61"/>
      <c r="W26" s="62"/>
      <c r="X26" s="48"/>
      <c r="Y26" s="63"/>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row>
    <row r="27" spans="1:62" ht="12.75">
      <c r="A27" s="99" t="s">
        <v>37</v>
      </c>
      <c r="B27" s="99"/>
      <c r="C27" s="99"/>
      <c r="D27" s="100"/>
      <c r="E27" s="100"/>
      <c r="F27" s="99"/>
      <c r="G27" s="100"/>
      <c r="H27" s="100"/>
      <c r="I27" s="100"/>
      <c r="J27" s="100"/>
      <c r="K27" s="101"/>
      <c r="L27" s="102"/>
      <c r="M27" s="102"/>
      <c r="N27" s="102">
        <f>SUM(N25:N26)</f>
        <v>10</v>
      </c>
      <c r="O27" s="215">
        <f>SUM(O25:O26)</f>
        <v>10</v>
      </c>
      <c r="P27" s="93"/>
      <c r="Q27" s="48"/>
      <c r="T27" s="172">
        <f>SUM(T26)</f>
        <v>0</v>
      </c>
      <c r="U27" s="60"/>
      <c r="V27" s="61"/>
      <c r="W27" s="62"/>
      <c r="X27" s="48"/>
      <c r="Y27" s="63"/>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row>
    <row r="28" spans="1:62" ht="12.75">
      <c r="A28" s="103"/>
      <c r="B28" s="103"/>
      <c r="C28" s="103"/>
      <c r="D28" s="104"/>
      <c r="E28" s="104"/>
      <c r="F28" s="103"/>
      <c r="G28" s="104"/>
      <c r="H28" s="104"/>
      <c r="I28" s="104"/>
      <c r="J28" s="104"/>
      <c r="K28" s="105"/>
      <c r="L28" s="104"/>
      <c r="M28" s="104"/>
      <c r="N28" s="104"/>
      <c r="O28" s="216"/>
      <c r="P28" s="106"/>
      <c r="Q28" s="48"/>
      <c r="R28" s="48"/>
      <c r="S28" s="48"/>
      <c r="T28" s="48"/>
      <c r="U28" s="60"/>
      <c r="V28" s="61"/>
      <c r="W28" s="62"/>
      <c r="X28" s="48"/>
      <c r="Y28" s="63"/>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row>
    <row r="29" spans="1:224" ht="12.75">
      <c r="A29" s="81" t="s">
        <v>51</v>
      </c>
      <c r="B29" s="99"/>
      <c r="C29" s="99"/>
      <c r="D29" s="100"/>
      <c r="E29" s="100"/>
      <c r="F29" s="99"/>
      <c r="G29" s="100"/>
      <c r="H29" s="100"/>
      <c r="I29" s="100"/>
      <c r="J29" s="100"/>
      <c r="K29" s="100"/>
      <c r="L29" s="100"/>
      <c r="M29" s="100"/>
      <c r="N29" s="100"/>
      <c r="O29" s="217"/>
      <c r="P29" s="93"/>
      <c r="Q29" s="48"/>
      <c r="R29" s="48"/>
      <c r="S29" s="48"/>
      <c r="T29" s="48"/>
      <c r="U29" s="60"/>
      <c r="V29" s="61"/>
      <c r="W29" s="62"/>
      <c r="X29" s="48"/>
      <c r="Y29" s="63"/>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row>
    <row r="30" spans="1:224" ht="12.75">
      <c r="A30" s="84"/>
      <c r="B30" s="84"/>
      <c r="C30" s="84"/>
      <c r="D30" s="84"/>
      <c r="E30" s="84"/>
      <c r="F30" s="84"/>
      <c r="G30" s="84"/>
      <c r="H30" s="84"/>
      <c r="I30" s="84"/>
      <c r="J30" s="84"/>
      <c r="K30" s="84"/>
      <c r="L30" s="84"/>
      <c r="M30" s="84"/>
      <c r="N30" s="84"/>
      <c r="O30" s="137"/>
      <c r="P30" s="107"/>
      <c r="Q30" s="59"/>
      <c r="R30" s="59"/>
      <c r="S30" s="59"/>
      <c r="T30" s="59"/>
      <c r="U30" s="60"/>
      <c r="V30" s="61"/>
      <c r="W30" s="62"/>
      <c r="X30" s="48"/>
      <c r="Y30" s="63"/>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row>
    <row r="31" spans="1:224" ht="12.75">
      <c r="A31" s="218" t="s">
        <v>53</v>
      </c>
      <c r="B31" s="219"/>
      <c r="C31" s="219"/>
      <c r="D31" s="220">
        <f>IF($D$17&lt;0,0,IF($D$17&gt;833000,833000,$D$17))</f>
        <v>0</v>
      </c>
      <c r="E31" s="221" t="s">
        <v>32</v>
      </c>
      <c r="F31" s="222" t="s">
        <v>6</v>
      </c>
      <c r="G31" s="56"/>
      <c r="H31" s="56"/>
      <c r="I31" s="56">
        <f>'0623 Riders'!B4</f>
        <v>0.0053667</v>
      </c>
      <c r="J31" s="56">
        <f aca="true" t="shared" si="0" ref="J31:J37">SUM(G31:I31)</f>
        <v>0.0053667</v>
      </c>
      <c r="K31" s="223" t="s">
        <v>33</v>
      </c>
      <c r="L31" s="58"/>
      <c r="M31" s="58"/>
      <c r="N31" s="58">
        <f>ROUND(D31*I31,2)</f>
        <v>0</v>
      </c>
      <c r="O31" s="58">
        <f aca="true" t="shared" si="1" ref="O31:O53">SUM(L31:N31)</f>
        <v>0</v>
      </c>
      <c r="P31" s="148">
        <f>'0723 Riders'!D4</f>
        <v>44925</v>
      </c>
      <c r="Q31" s="59"/>
      <c r="R31" s="59"/>
      <c r="S31" s="59"/>
      <c r="T31" s="172">
        <f aca="true" t="shared" si="2" ref="T31:T43">O31</f>
        <v>0</v>
      </c>
      <c r="U31" s="60"/>
      <c r="V31" s="61"/>
      <c r="W31" s="62"/>
      <c r="X31" s="48"/>
      <c r="Y31" s="63"/>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row>
    <row r="32" spans="1:224" ht="12.75">
      <c r="A32" s="218" t="s">
        <v>54</v>
      </c>
      <c r="B32" s="190"/>
      <c r="C32" s="190"/>
      <c r="D32" s="224">
        <f>IF($D$17&gt;833000,$D$17-833000,0)</f>
        <v>0</v>
      </c>
      <c r="E32" s="221" t="s">
        <v>32</v>
      </c>
      <c r="F32" s="222" t="s">
        <v>6</v>
      </c>
      <c r="G32" s="56"/>
      <c r="H32" s="56"/>
      <c r="I32" s="56">
        <f>'0623 Riders'!$B$5</f>
        <v>0.0001756</v>
      </c>
      <c r="J32" s="56">
        <f t="shared" si="0"/>
        <v>0.0001756</v>
      </c>
      <c r="K32" s="223" t="s">
        <v>33</v>
      </c>
      <c r="L32" s="58"/>
      <c r="M32" s="58"/>
      <c r="N32" s="58">
        <f>ROUND(D32*I32,2)</f>
        <v>0</v>
      </c>
      <c r="O32" s="58">
        <f t="shared" si="1"/>
        <v>0</v>
      </c>
      <c r="P32" s="148">
        <f>'0723 Riders'!$D$5</f>
        <v>44925</v>
      </c>
      <c r="Q32" s="59"/>
      <c r="R32" s="59"/>
      <c r="S32" s="59"/>
      <c r="T32" s="172">
        <f t="shared" si="2"/>
        <v>0</v>
      </c>
      <c r="U32" s="60"/>
      <c r="V32" s="61"/>
      <c r="W32" s="62"/>
      <c r="X32" s="48"/>
      <c r="Y32" s="63"/>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row>
    <row r="33" spans="1:224" ht="12.75">
      <c r="A33" s="218" t="s">
        <v>65</v>
      </c>
      <c r="B33" s="190"/>
      <c r="C33" s="190"/>
      <c r="D33" s="220">
        <f>IF($D$17&lt;0,0,IF($D$17&gt;2000,2000,$D$17))</f>
        <v>0</v>
      </c>
      <c r="E33" s="221" t="s">
        <v>32</v>
      </c>
      <c r="F33" s="222" t="s">
        <v>6</v>
      </c>
      <c r="G33" s="56"/>
      <c r="H33" s="56"/>
      <c r="I33" s="109">
        <f>'0623 Riders'!$B$8</f>
        <v>0.00465</v>
      </c>
      <c r="J33" s="109">
        <f t="shared" si="0"/>
        <v>0.00465</v>
      </c>
      <c r="K33" s="223" t="s">
        <v>33</v>
      </c>
      <c r="L33" s="58"/>
      <c r="M33" s="58"/>
      <c r="N33" s="58">
        <f>ROUND(D33*I33,2)</f>
        <v>0</v>
      </c>
      <c r="O33" s="58">
        <f t="shared" si="1"/>
        <v>0</v>
      </c>
      <c r="P33" s="148">
        <f>'0723 Riders'!$D$8</f>
        <v>0</v>
      </c>
      <c r="Q33" s="59"/>
      <c r="R33" s="59"/>
      <c r="S33" s="59"/>
      <c r="T33" s="172">
        <f t="shared" si="2"/>
        <v>0</v>
      </c>
      <c r="U33" s="60"/>
      <c r="V33" s="61"/>
      <c r="W33" s="62"/>
      <c r="X33" s="48"/>
      <c r="Y33" s="63"/>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row>
    <row r="34" spans="1:224" ht="12.75">
      <c r="A34" s="218" t="s">
        <v>66</v>
      </c>
      <c r="B34" s="190"/>
      <c r="C34" s="190"/>
      <c r="D34" s="220">
        <f>IF($D$17&lt;=2000,0,IF($D$17=0,0,IF($D$17-2000&gt;13000,13000,$D$17-2000)))</f>
        <v>0</v>
      </c>
      <c r="E34" s="221" t="s">
        <v>32</v>
      </c>
      <c r="F34" s="222" t="s">
        <v>6</v>
      </c>
      <c r="G34" s="56"/>
      <c r="H34" s="56"/>
      <c r="I34" s="109">
        <f>'0623 Riders'!$B$9</f>
        <v>0.00419</v>
      </c>
      <c r="J34" s="109">
        <f t="shared" si="0"/>
        <v>0.00419</v>
      </c>
      <c r="K34" s="223" t="s">
        <v>33</v>
      </c>
      <c r="L34" s="58"/>
      <c r="M34" s="58"/>
      <c r="N34" s="58">
        <f>ROUND(D34*I34,2)</f>
        <v>0</v>
      </c>
      <c r="O34" s="58">
        <f t="shared" si="1"/>
        <v>0</v>
      </c>
      <c r="P34" s="148">
        <f>'0723 Riders'!$D$9</f>
        <v>0</v>
      </c>
      <c r="Q34" s="59"/>
      <c r="R34" s="59"/>
      <c r="S34" s="59"/>
      <c r="T34" s="172">
        <f t="shared" si="2"/>
        <v>0</v>
      </c>
      <c r="U34" s="60"/>
      <c r="V34" s="61"/>
      <c r="W34" s="62"/>
      <c r="X34" s="48"/>
      <c r="Y34" s="63"/>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row>
    <row r="35" spans="1:224" ht="12.75">
      <c r="A35" s="218" t="s">
        <v>67</v>
      </c>
      <c r="B35" s="190"/>
      <c r="C35" s="190"/>
      <c r="D35" s="220">
        <f>IF($D$17=0,0,IF($D$17-15000&gt;=0,$D$17-15000,0))</f>
        <v>0</v>
      </c>
      <c r="E35" s="221" t="s">
        <v>32</v>
      </c>
      <c r="F35" s="222" t="s">
        <v>6</v>
      </c>
      <c r="G35" s="56"/>
      <c r="H35" s="56"/>
      <c r="I35" s="109">
        <f>'0623 Riders'!$B$10</f>
        <v>0.00363</v>
      </c>
      <c r="J35" s="109">
        <f t="shared" si="0"/>
        <v>0.00363</v>
      </c>
      <c r="K35" s="223" t="s">
        <v>33</v>
      </c>
      <c r="L35" s="58"/>
      <c r="M35" s="58"/>
      <c r="N35" s="58">
        <f>ROUND(D35*I35,2)</f>
        <v>0</v>
      </c>
      <c r="O35" s="58">
        <f t="shared" si="1"/>
        <v>0</v>
      </c>
      <c r="P35" s="148">
        <f>'0723 Riders'!$D$10</f>
        <v>0</v>
      </c>
      <c r="Q35" s="59"/>
      <c r="R35" s="59"/>
      <c r="S35" s="59"/>
      <c r="T35" s="172">
        <f t="shared" si="2"/>
        <v>0</v>
      </c>
      <c r="U35" s="60"/>
      <c r="V35" s="61"/>
      <c r="W35" s="62"/>
      <c r="X35" s="48"/>
      <c r="Y35" s="63"/>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row>
    <row r="36" spans="1:224" ht="12.75">
      <c r="A36" s="225" t="s">
        <v>153</v>
      </c>
      <c r="B36" s="190"/>
      <c r="C36" s="190"/>
      <c r="D36" s="220"/>
      <c r="E36" s="221" t="s">
        <v>81</v>
      </c>
      <c r="F36" s="222"/>
      <c r="G36" s="56"/>
      <c r="H36" s="56"/>
      <c r="I36" s="56">
        <f>'0723 Riders'!D49</f>
        <v>0.15</v>
      </c>
      <c r="J36" s="56">
        <f t="shared" si="0"/>
        <v>0.15</v>
      </c>
      <c r="K36" s="223"/>
      <c r="L36" s="58"/>
      <c r="M36" s="58"/>
      <c r="N36" s="58">
        <f>J36</f>
        <v>0.15</v>
      </c>
      <c r="O36" s="58">
        <f>SUM(L36:N36)</f>
        <v>0.15</v>
      </c>
      <c r="P36" s="148">
        <f>'0723 Riders'!$E$49</f>
        <v>45108</v>
      </c>
      <c r="Q36" s="59"/>
      <c r="R36" s="59"/>
      <c r="S36" s="59"/>
      <c r="T36" s="172">
        <f t="shared" si="2"/>
        <v>0.15</v>
      </c>
      <c r="U36" s="60"/>
      <c r="V36" s="61"/>
      <c r="W36" s="62"/>
      <c r="X36" s="48"/>
      <c r="Y36" s="63"/>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row>
    <row r="37" spans="1:224" ht="12.75">
      <c r="A37" s="225" t="s">
        <v>212</v>
      </c>
      <c r="B37" s="190"/>
      <c r="C37" s="190"/>
      <c r="D37" s="226">
        <f>O27</f>
        <v>10</v>
      </c>
      <c r="E37" s="221" t="s">
        <v>86</v>
      </c>
      <c r="F37" s="222" t="s">
        <v>6</v>
      </c>
      <c r="G37" s="56"/>
      <c r="H37" s="56"/>
      <c r="I37" s="110">
        <f>'0623 Riders'!B18</f>
        <v>0</v>
      </c>
      <c r="J37" s="110">
        <f t="shared" si="0"/>
        <v>0</v>
      </c>
      <c r="K37" s="223"/>
      <c r="L37" s="58"/>
      <c r="M37" s="58"/>
      <c r="N37" s="58">
        <f>J37</f>
        <v>0</v>
      </c>
      <c r="O37" s="58">
        <f>SUM(L37:N37)</f>
        <v>0</v>
      </c>
      <c r="P37" s="148">
        <f>'0723 Riders'!D18</f>
        <v>44531</v>
      </c>
      <c r="Q37" s="59"/>
      <c r="R37" s="173">
        <f>$T$27</f>
        <v>0</v>
      </c>
      <c r="S37" s="174">
        <f>I37</f>
        <v>0</v>
      </c>
      <c r="T37" s="172">
        <f>ROUND(R37*S37,2)</f>
        <v>0</v>
      </c>
      <c r="U37" s="60"/>
      <c r="V37" s="61"/>
      <c r="W37" s="62"/>
      <c r="X37" s="48"/>
      <c r="Y37" s="63"/>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row>
    <row r="38" spans="1:224" ht="12.75">
      <c r="A38" s="225" t="s">
        <v>120</v>
      </c>
      <c r="B38" s="190"/>
      <c r="C38" s="190"/>
      <c r="D38" s="220">
        <f>$D$17</f>
        <v>0</v>
      </c>
      <c r="E38" s="221" t="s">
        <v>32</v>
      </c>
      <c r="F38" s="222" t="s">
        <v>6</v>
      </c>
      <c r="G38" s="56">
        <f>'0623 Riders'!B21</f>
        <v>0.10589</v>
      </c>
      <c r="H38" s="56"/>
      <c r="I38" s="56"/>
      <c r="J38" s="143">
        <f>SUM(G38:H38)</f>
        <v>0.10589</v>
      </c>
      <c r="K38" s="223" t="s">
        <v>33</v>
      </c>
      <c r="L38" s="58">
        <f>ROUND(D38*G38,2)</f>
        <v>0</v>
      </c>
      <c r="M38" s="58"/>
      <c r="N38" s="58"/>
      <c r="O38" s="58">
        <f t="shared" si="1"/>
        <v>0</v>
      </c>
      <c r="P38" s="148">
        <f>'0723 Riders'!D21</f>
        <v>45078</v>
      </c>
      <c r="Q38" s="59"/>
      <c r="R38" s="59"/>
      <c r="S38" s="59"/>
      <c r="T38" s="172">
        <f t="shared" si="2"/>
        <v>0</v>
      </c>
      <c r="U38" s="60"/>
      <c r="V38" s="61"/>
      <c r="W38" s="62"/>
      <c r="X38" s="48"/>
      <c r="Y38" s="63"/>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row>
    <row r="39" spans="1:224" ht="12.75">
      <c r="A39" s="225" t="s">
        <v>105</v>
      </c>
      <c r="B39" s="190"/>
      <c r="C39" s="190"/>
      <c r="D39" s="220">
        <f>$D$17</f>
        <v>0</v>
      </c>
      <c r="E39" s="221" t="s">
        <v>32</v>
      </c>
      <c r="F39" s="222" t="s">
        <v>6</v>
      </c>
      <c r="G39" s="56">
        <f>'0623 Riders'!B28</f>
        <v>0.00388</v>
      </c>
      <c r="H39" s="56"/>
      <c r="I39" s="56"/>
      <c r="J39" s="143">
        <f>SUM(G39:H39)</f>
        <v>0.00388</v>
      </c>
      <c r="K39" s="223" t="s">
        <v>33</v>
      </c>
      <c r="L39" s="145">
        <f>IF($D$39&lt;=800,ROUND($D$39*$G$39,2),(ROUND(800*$G$39,2)+(ROUND(($D$39-800)*$G$39,2))))</f>
        <v>0</v>
      </c>
      <c r="M39" s="58"/>
      <c r="N39" s="58"/>
      <c r="O39" s="58">
        <f>SUM(L39:N39)</f>
        <v>0</v>
      </c>
      <c r="P39" s="148">
        <f>'0723 Riders'!$D$28</f>
        <v>45078</v>
      </c>
      <c r="Q39" s="59"/>
      <c r="R39" s="59"/>
      <c r="S39" s="59"/>
      <c r="T39" s="172">
        <f t="shared" si="2"/>
        <v>0</v>
      </c>
      <c r="U39" s="60"/>
      <c r="V39" s="61"/>
      <c r="W39" s="62"/>
      <c r="X39" s="48"/>
      <c r="Y39" s="63"/>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row>
    <row r="40" spans="1:224" ht="12.75">
      <c r="A40" s="225" t="s">
        <v>124</v>
      </c>
      <c r="B40" s="190"/>
      <c r="C40" s="190"/>
      <c r="D40" s="220">
        <f>$D$17</f>
        <v>0</v>
      </c>
      <c r="E40" s="221" t="s">
        <v>32</v>
      </c>
      <c r="F40" s="222" t="s">
        <v>6</v>
      </c>
      <c r="G40" s="56">
        <f>'0723 Riders'!B46</f>
        <v>-0.0017124</v>
      </c>
      <c r="H40" s="56"/>
      <c r="I40" s="56"/>
      <c r="J40" s="143">
        <f>SUM(G40:H40)</f>
        <v>-0.0017124</v>
      </c>
      <c r="K40" s="223" t="s">
        <v>33</v>
      </c>
      <c r="L40" s="58">
        <f>ROUND(D40*G40,2)</f>
        <v>0</v>
      </c>
      <c r="M40" s="58"/>
      <c r="N40" s="58"/>
      <c r="O40" s="58">
        <f t="shared" si="1"/>
        <v>0</v>
      </c>
      <c r="P40" s="148">
        <f>'0723 Riders'!D46</f>
        <v>45106</v>
      </c>
      <c r="Q40" s="59"/>
      <c r="R40" s="59"/>
      <c r="S40" s="59"/>
      <c r="T40" s="172">
        <f t="shared" si="2"/>
        <v>0</v>
      </c>
      <c r="U40" s="60"/>
      <c r="V40" s="61"/>
      <c r="W40" s="62"/>
      <c r="X40" s="48"/>
      <c r="Y40" s="63"/>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48"/>
      <c r="HC40" s="48"/>
      <c r="HD40" s="48"/>
      <c r="HE40" s="48"/>
      <c r="HF40" s="48"/>
      <c r="HG40" s="48"/>
      <c r="HH40" s="48"/>
      <c r="HI40" s="48"/>
      <c r="HJ40" s="48"/>
      <c r="HK40" s="48"/>
      <c r="HL40" s="48"/>
      <c r="HM40" s="48"/>
      <c r="HN40" s="48"/>
      <c r="HO40" s="48"/>
      <c r="HP40" s="48"/>
    </row>
    <row r="41" spans="1:224" ht="12.75">
      <c r="A41" s="225" t="s">
        <v>103</v>
      </c>
      <c r="B41" s="190"/>
      <c r="C41" s="190"/>
      <c r="D41" s="220">
        <f>IF($D$17&lt;0,0,$D$17)</f>
        <v>0</v>
      </c>
      <c r="E41" s="221" t="s">
        <v>32</v>
      </c>
      <c r="F41" s="222" t="s">
        <v>6</v>
      </c>
      <c r="G41" s="56"/>
      <c r="H41" s="56"/>
      <c r="I41" s="56">
        <f>'0623 Riders'!B15</f>
        <v>0.0015688</v>
      </c>
      <c r="J41" s="98">
        <f aca="true" t="shared" si="3" ref="J41:J46">SUM(G41:I41)</f>
        <v>0.0015688</v>
      </c>
      <c r="K41" s="223" t="s">
        <v>33</v>
      </c>
      <c r="L41" s="58"/>
      <c r="M41" s="58"/>
      <c r="N41" s="96">
        <f>J41*D41</f>
        <v>0</v>
      </c>
      <c r="O41" s="58">
        <f>SUM(L41:N41)</f>
        <v>0</v>
      </c>
      <c r="P41" s="148">
        <f>'0723 Riders'!D15</f>
        <v>44743</v>
      </c>
      <c r="Q41" s="59"/>
      <c r="R41" s="59"/>
      <c r="S41" s="59"/>
      <c r="T41" s="172">
        <f t="shared" si="2"/>
        <v>0</v>
      </c>
      <c r="U41" s="60"/>
      <c r="V41" s="61"/>
      <c r="W41" s="62"/>
      <c r="X41" s="48"/>
      <c r="Y41" s="63"/>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48"/>
      <c r="HC41" s="48"/>
      <c r="HD41" s="48"/>
      <c r="HE41" s="48"/>
      <c r="HF41" s="48"/>
      <c r="HG41" s="48"/>
      <c r="HH41" s="48"/>
      <c r="HI41" s="48"/>
      <c r="HJ41" s="48"/>
      <c r="HK41" s="48"/>
      <c r="HL41" s="48"/>
      <c r="HM41" s="48"/>
      <c r="HN41" s="48"/>
      <c r="HO41" s="48"/>
      <c r="HP41" s="48"/>
    </row>
    <row r="42" spans="1:224" ht="12.75">
      <c r="A42" s="225" t="s">
        <v>122</v>
      </c>
      <c r="B42" s="190"/>
      <c r="C42" s="190"/>
      <c r="D42" s="220">
        <f>IF($D$17&lt;0,0,$D$17)</f>
        <v>0</v>
      </c>
      <c r="E42" s="227" t="s">
        <v>32</v>
      </c>
      <c r="F42" s="222" t="s">
        <v>6</v>
      </c>
      <c r="G42" s="56"/>
      <c r="H42" s="56">
        <f>'0623 Riders'!B56</f>
        <v>0.0331659</v>
      </c>
      <c r="I42" s="56"/>
      <c r="J42" s="56">
        <f t="shared" si="3"/>
        <v>0.0331659</v>
      </c>
      <c r="K42" s="223" t="s">
        <v>33</v>
      </c>
      <c r="L42" s="58"/>
      <c r="M42" s="58">
        <f>ROUND(D42*H42,2)</f>
        <v>0</v>
      </c>
      <c r="N42" s="129"/>
      <c r="O42" s="58">
        <f t="shared" si="1"/>
        <v>0</v>
      </c>
      <c r="P42" s="148">
        <f>'0723 Riders'!D56</f>
        <v>45016</v>
      </c>
      <c r="Q42" s="59"/>
      <c r="R42" s="59"/>
      <c r="S42" s="59"/>
      <c r="T42" s="172">
        <f t="shared" si="2"/>
        <v>0</v>
      </c>
      <c r="U42" s="60"/>
      <c r="V42" s="61"/>
      <c r="W42" s="62"/>
      <c r="X42" s="48"/>
      <c r="Y42" s="63"/>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48"/>
      <c r="HC42" s="48"/>
      <c r="HD42" s="48"/>
      <c r="HE42" s="48"/>
      <c r="HF42" s="48"/>
      <c r="HG42" s="48"/>
      <c r="HH42" s="48"/>
      <c r="HI42" s="48"/>
      <c r="HJ42" s="48"/>
      <c r="HK42" s="48"/>
      <c r="HL42" s="48"/>
      <c r="HM42" s="48"/>
      <c r="HN42" s="48"/>
      <c r="HO42" s="48"/>
      <c r="HP42" s="48"/>
    </row>
    <row r="43" spans="1:224" ht="12.75">
      <c r="A43" s="218" t="s">
        <v>64</v>
      </c>
      <c r="B43" s="190"/>
      <c r="C43" s="190"/>
      <c r="D43" s="220">
        <f>IF($D$17&lt;0,0,$D$17)</f>
        <v>0</v>
      </c>
      <c r="E43" s="221" t="s">
        <v>32</v>
      </c>
      <c r="F43" s="222" t="s">
        <v>6</v>
      </c>
      <c r="G43" s="56"/>
      <c r="H43" s="56"/>
      <c r="I43" s="56">
        <f>'0623 Riders'!B68+'0623 Riders'!C68</f>
        <v>0</v>
      </c>
      <c r="J43" s="56">
        <f t="shared" si="3"/>
        <v>0</v>
      </c>
      <c r="K43" s="223" t="s">
        <v>33</v>
      </c>
      <c r="L43" s="58"/>
      <c r="M43" s="58"/>
      <c r="N43" s="58">
        <f>J43*D43</f>
        <v>0</v>
      </c>
      <c r="O43" s="58">
        <f t="shared" si="1"/>
        <v>0</v>
      </c>
      <c r="P43" s="148">
        <f>'0723 Riders'!D28</f>
        <v>45078</v>
      </c>
      <c r="Q43" s="59"/>
      <c r="R43" s="59"/>
      <c r="S43" s="59"/>
      <c r="T43" s="172">
        <f t="shared" si="2"/>
        <v>0</v>
      </c>
      <c r="U43" s="60"/>
      <c r="V43" s="61"/>
      <c r="W43" s="62"/>
      <c r="X43" s="48"/>
      <c r="Y43" s="63"/>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48"/>
      <c r="HC43" s="48"/>
      <c r="HD43" s="48"/>
      <c r="HE43" s="48"/>
      <c r="HF43" s="48"/>
      <c r="HG43" s="48"/>
      <c r="HH43" s="48"/>
      <c r="HI43" s="48"/>
      <c r="HJ43" s="48"/>
      <c r="HK43" s="48"/>
      <c r="HL43" s="48"/>
      <c r="HM43" s="48"/>
      <c r="HN43" s="48"/>
      <c r="HO43" s="48"/>
      <c r="HP43" s="48"/>
    </row>
    <row r="44" spans="1:224" ht="12.75">
      <c r="A44" s="218" t="s">
        <v>55</v>
      </c>
      <c r="B44" s="190"/>
      <c r="C44" s="190"/>
      <c r="D44" s="228">
        <f>$N$27</f>
        <v>10</v>
      </c>
      <c r="E44" s="221" t="s">
        <v>86</v>
      </c>
      <c r="F44" s="222" t="s">
        <v>6</v>
      </c>
      <c r="G44" s="64"/>
      <c r="H44" s="65"/>
      <c r="I44" s="69">
        <f>'0623 Riders'!B84</f>
        <v>0.018765</v>
      </c>
      <c r="J44" s="69">
        <f t="shared" si="3"/>
        <v>0.018765</v>
      </c>
      <c r="K44" s="223"/>
      <c r="L44" s="58"/>
      <c r="M44" s="58"/>
      <c r="N44" s="58">
        <f>ROUND(D44*I44,2)</f>
        <v>0.19</v>
      </c>
      <c r="O44" s="58">
        <f t="shared" si="1"/>
        <v>0.19</v>
      </c>
      <c r="P44" s="148">
        <f>'0723 Riders'!D84</f>
        <v>45016</v>
      </c>
      <c r="Q44" s="59"/>
      <c r="R44" s="173">
        <f>$T$27</f>
        <v>0</v>
      </c>
      <c r="S44" s="174">
        <f>I44</f>
        <v>0.018765</v>
      </c>
      <c r="T44" s="172">
        <f>ROUND(R44*S44,2)</f>
        <v>0</v>
      </c>
      <c r="U44" s="60"/>
      <c r="V44" s="61"/>
      <c r="W44" s="62"/>
      <c r="X44" s="48"/>
      <c r="Y44" s="63"/>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48"/>
      <c r="HC44" s="48"/>
      <c r="HD44" s="48"/>
      <c r="HE44" s="48"/>
      <c r="HF44" s="48"/>
      <c r="HG44" s="48"/>
      <c r="HH44" s="48"/>
      <c r="HI44" s="48"/>
      <c r="HJ44" s="48"/>
      <c r="HK44" s="48"/>
      <c r="HL44" s="48"/>
      <c r="HM44" s="48"/>
      <c r="HN44" s="48"/>
      <c r="HO44" s="48"/>
      <c r="HP44" s="48"/>
    </row>
    <row r="45" spans="1:224" ht="12.75">
      <c r="A45" s="218" t="s">
        <v>56</v>
      </c>
      <c r="B45" s="190"/>
      <c r="C45" s="190"/>
      <c r="D45" s="228">
        <f>$N$27</f>
        <v>10</v>
      </c>
      <c r="E45" s="221" t="s">
        <v>86</v>
      </c>
      <c r="F45" s="222" t="s">
        <v>6</v>
      </c>
      <c r="G45" s="229"/>
      <c r="H45" s="65"/>
      <c r="I45" s="69">
        <f>'0623 Riders'!B86</f>
        <v>0.0590761</v>
      </c>
      <c r="J45" s="69">
        <f t="shared" si="3"/>
        <v>0.0590761</v>
      </c>
      <c r="K45" s="223"/>
      <c r="L45" s="58"/>
      <c r="M45" s="58"/>
      <c r="N45" s="58">
        <f>ROUND(D45*I45,2)</f>
        <v>0.59</v>
      </c>
      <c r="O45" s="58">
        <f t="shared" si="1"/>
        <v>0.59</v>
      </c>
      <c r="P45" s="148">
        <f>'0723 Riders'!D86</f>
        <v>44986</v>
      </c>
      <c r="Q45" s="59"/>
      <c r="R45" s="173">
        <f>$T$27</f>
        <v>0</v>
      </c>
      <c r="S45" s="174">
        <f>I45</f>
        <v>0.0590761</v>
      </c>
      <c r="T45" s="172">
        <f>ROUND(R45*S45,2)</f>
        <v>0</v>
      </c>
      <c r="U45" s="60"/>
      <c r="V45" s="61"/>
      <c r="W45" s="62"/>
      <c r="X45" s="48"/>
      <c r="Y45" s="63"/>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48"/>
      <c r="HC45" s="48"/>
      <c r="HD45" s="48"/>
      <c r="HE45" s="48"/>
      <c r="HF45" s="48"/>
      <c r="HG45" s="48"/>
      <c r="HH45" s="48"/>
      <c r="HI45" s="48"/>
      <c r="HJ45" s="48"/>
      <c r="HK45" s="48"/>
      <c r="HL45" s="48"/>
      <c r="HM45" s="48"/>
      <c r="HN45" s="48"/>
      <c r="HO45" s="48"/>
      <c r="HP45" s="48"/>
    </row>
    <row r="46" spans="1:224" ht="12.75">
      <c r="A46" s="225" t="s">
        <v>141</v>
      </c>
      <c r="B46" s="190"/>
      <c r="C46" s="190"/>
      <c r="D46" s="228"/>
      <c r="E46" s="227" t="s">
        <v>81</v>
      </c>
      <c r="F46" s="230"/>
      <c r="G46" s="229"/>
      <c r="H46" s="65"/>
      <c r="I46" s="125">
        <f>'0623 Riders'!B89</f>
        <v>1.91</v>
      </c>
      <c r="J46" s="125">
        <f t="shared" si="3"/>
        <v>1.91</v>
      </c>
      <c r="K46" s="223"/>
      <c r="L46" s="58"/>
      <c r="M46" s="58"/>
      <c r="N46" s="58">
        <f>I46</f>
        <v>1.91</v>
      </c>
      <c r="O46" s="58">
        <f>SUM(L46:N46)</f>
        <v>1.91</v>
      </c>
      <c r="P46" s="148">
        <f>'0723 Riders'!D89</f>
        <v>45078</v>
      </c>
      <c r="Q46" s="59"/>
      <c r="R46" s="59"/>
      <c r="S46" s="59"/>
      <c r="T46" s="172">
        <f>O46</f>
        <v>1.91</v>
      </c>
      <c r="U46" s="60"/>
      <c r="V46" s="61"/>
      <c r="W46" s="62"/>
      <c r="X46" s="48"/>
      <c r="Y46" s="63"/>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48"/>
      <c r="HC46" s="48"/>
      <c r="HD46" s="48"/>
      <c r="HE46" s="48"/>
      <c r="HF46" s="48"/>
      <c r="HG46" s="48"/>
      <c r="HH46" s="48"/>
      <c r="HI46" s="48"/>
      <c r="HJ46" s="48"/>
      <c r="HK46" s="48"/>
      <c r="HL46" s="48"/>
      <c r="HM46" s="48"/>
      <c r="HN46" s="48"/>
      <c r="HO46" s="48"/>
      <c r="HP46" s="48"/>
    </row>
    <row r="47" spans="1:224" ht="12.75">
      <c r="A47" s="225" t="s">
        <v>213</v>
      </c>
      <c r="B47" s="190"/>
      <c r="C47" s="190"/>
      <c r="D47" s="220">
        <f>IF($D$17&lt;0,0,$D$17)</f>
        <v>0</v>
      </c>
      <c r="E47" s="221" t="s">
        <v>32</v>
      </c>
      <c r="F47" s="222" t="s">
        <v>6</v>
      </c>
      <c r="G47" s="56"/>
      <c r="H47" s="56"/>
      <c r="I47" s="56"/>
      <c r="J47" s="56">
        <f>'0723 Riders'!B93</f>
        <v>0</v>
      </c>
      <c r="K47" s="223" t="s">
        <v>33</v>
      </c>
      <c r="L47" s="58"/>
      <c r="M47" s="58"/>
      <c r="N47" s="58"/>
      <c r="O47" s="58">
        <f>SUM(L47:N47)</f>
        <v>0</v>
      </c>
      <c r="P47" s="148">
        <f>'0723 Riders'!D93</f>
        <v>44531</v>
      </c>
      <c r="Q47" s="59"/>
      <c r="R47" s="59"/>
      <c r="S47" s="59"/>
      <c r="T47" s="172">
        <f>O47</f>
        <v>0</v>
      </c>
      <c r="U47" s="60"/>
      <c r="V47" s="61"/>
      <c r="W47" s="62"/>
      <c r="X47" s="48"/>
      <c r="Y47" s="63"/>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48"/>
      <c r="HC47" s="48"/>
      <c r="HD47" s="48"/>
      <c r="HE47" s="48"/>
      <c r="HF47" s="48"/>
      <c r="HG47" s="48"/>
      <c r="HH47" s="48"/>
      <c r="HI47" s="48"/>
      <c r="HJ47" s="48"/>
      <c r="HK47" s="48"/>
      <c r="HL47" s="48"/>
      <c r="HM47" s="48"/>
      <c r="HN47" s="48"/>
      <c r="HO47" s="48"/>
      <c r="HP47" s="48"/>
    </row>
    <row r="48" spans="1:224" ht="12.75">
      <c r="A48" s="218" t="s">
        <v>100</v>
      </c>
      <c r="B48" s="190"/>
      <c r="C48" s="190"/>
      <c r="D48" s="228">
        <f>$N$27</f>
        <v>10</v>
      </c>
      <c r="E48" s="221" t="s">
        <v>86</v>
      </c>
      <c r="F48" s="222" t="s">
        <v>6</v>
      </c>
      <c r="G48" s="229"/>
      <c r="H48" s="65"/>
      <c r="I48" s="69">
        <f>'0623 Riders'!B104</f>
        <v>0.0826965</v>
      </c>
      <c r="J48" s="144">
        <f>SUM(G48:I48)</f>
        <v>0.0826965</v>
      </c>
      <c r="K48" s="223"/>
      <c r="L48" s="58"/>
      <c r="M48" s="58"/>
      <c r="N48" s="58">
        <f>ROUND(D48*I48,2)</f>
        <v>0.83</v>
      </c>
      <c r="O48" s="58">
        <f t="shared" si="1"/>
        <v>0.83</v>
      </c>
      <c r="P48" s="148">
        <f>'0723 Riders'!D104</f>
        <v>44986</v>
      </c>
      <c r="Q48" s="59"/>
      <c r="R48" s="173">
        <f>$T$27</f>
        <v>0</v>
      </c>
      <c r="S48" s="174">
        <f>I48</f>
        <v>0.0826965</v>
      </c>
      <c r="T48" s="172">
        <f>ROUND(R48*S48,2)</f>
        <v>0</v>
      </c>
      <c r="U48" s="60"/>
      <c r="V48" s="61"/>
      <c r="W48" s="62"/>
      <c r="X48" s="48"/>
      <c r="Y48" s="63"/>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48"/>
      <c r="HC48" s="48"/>
      <c r="HD48" s="48"/>
      <c r="HE48" s="48"/>
      <c r="HF48" s="48"/>
      <c r="HG48" s="48"/>
      <c r="HH48" s="48"/>
      <c r="HI48" s="48"/>
      <c r="HJ48" s="48"/>
      <c r="HK48" s="48"/>
      <c r="HL48" s="48"/>
      <c r="HM48" s="48"/>
      <c r="HN48" s="48"/>
      <c r="HO48" s="48"/>
      <c r="HP48" s="48"/>
    </row>
    <row r="49" spans="1:224" ht="12.75">
      <c r="A49" s="225" t="s">
        <v>152</v>
      </c>
      <c r="B49" s="190"/>
      <c r="C49" s="190"/>
      <c r="D49" s="228"/>
      <c r="E49" s="227" t="s">
        <v>81</v>
      </c>
      <c r="F49" s="230"/>
      <c r="G49" s="229"/>
      <c r="H49" s="65"/>
      <c r="I49" s="125">
        <f>'0623 Riders'!B107</f>
        <v>0</v>
      </c>
      <c r="J49" s="125">
        <f>SUM(G49:I49)</f>
        <v>0</v>
      </c>
      <c r="K49" s="223"/>
      <c r="L49" s="58"/>
      <c r="M49" s="58"/>
      <c r="N49" s="58">
        <f>I49</f>
        <v>0</v>
      </c>
      <c r="O49" s="58">
        <f>SUM(L49:N49)</f>
        <v>0</v>
      </c>
      <c r="P49" s="148">
        <f>'0723 Riders'!$D$40</f>
        <v>45078</v>
      </c>
      <c r="Q49" s="59"/>
      <c r="R49" s="59"/>
      <c r="S49" s="59"/>
      <c r="T49" s="172">
        <f>O49</f>
        <v>0</v>
      </c>
      <c r="U49" s="60"/>
      <c r="V49" s="61"/>
      <c r="W49" s="62"/>
      <c r="X49" s="48"/>
      <c r="Y49" s="63"/>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48"/>
      <c r="HC49" s="48"/>
      <c r="HD49" s="48"/>
      <c r="HE49" s="48"/>
      <c r="HF49" s="48"/>
      <c r="HG49" s="48"/>
      <c r="HH49" s="48"/>
      <c r="HI49" s="48"/>
      <c r="HJ49" s="48"/>
      <c r="HK49" s="48"/>
      <c r="HL49" s="48"/>
      <c r="HM49" s="48"/>
      <c r="HN49" s="48"/>
      <c r="HO49" s="48"/>
      <c r="HP49" s="48"/>
    </row>
    <row r="50" spans="1:224" ht="12.75">
      <c r="A50" s="225" t="s">
        <v>138</v>
      </c>
      <c r="B50" s="190"/>
      <c r="C50" s="190"/>
      <c r="D50" s="228"/>
      <c r="E50" s="227" t="s">
        <v>81</v>
      </c>
      <c r="F50" s="230"/>
      <c r="G50" s="229"/>
      <c r="H50" s="65"/>
      <c r="I50" s="179">
        <f>'0623 Riders'!B120</f>
        <v>0</v>
      </c>
      <c r="J50" s="125">
        <f>SUM(G50:I50)</f>
        <v>0</v>
      </c>
      <c r="K50" s="223"/>
      <c r="L50" s="58"/>
      <c r="M50" s="58"/>
      <c r="N50" s="177">
        <f>I50</f>
        <v>0</v>
      </c>
      <c r="O50" s="58">
        <f>SUM(L50:N50)</f>
        <v>0</v>
      </c>
      <c r="P50" s="148">
        <f>'0723 Riders'!D120</f>
        <v>44894</v>
      </c>
      <c r="Q50" s="59"/>
      <c r="R50" s="59"/>
      <c r="S50" s="59"/>
      <c r="T50" s="172"/>
      <c r="U50" s="60"/>
      <c r="V50" s="61"/>
      <c r="W50" s="62"/>
      <c r="X50" s="48"/>
      <c r="Y50" s="63"/>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48"/>
      <c r="HC50" s="48"/>
      <c r="HD50" s="48"/>
      <c r="HE50" s="48"/>
      <c r="HF50" s="48"/>
      <c r="HG50" s="48"/>
      <c r="HH50" s="48"/>
      <c r="HI50" s="48"/>
      <c r="HJ50" s="48"/>
      <c r="HK50" s="48"/>
      <c r="HL50" s="48"/>
      <c r="HM50" s="48"/>
      <c r="HN50" s="48"/>
      <c r="HO50" s="48"/>
      <c r="HP50" s="48"/>
    </row>
    <row r="51" spans="1:224" ht="12.75">
      <c r="A51" s="218" t="s">
        <v>101</v>
      </c>
      <c r="B51" s="190"/>
      <c r="C51" s="190"/>
      <c r="D51" s="220">
        <f>$D$17</f>
        <v>0</v>
      </c>
      <c r="E51" s="221" t="s">
        <v>32</v>
      </c>
      <c r="F51" s="222" t="s">
        <v>6</v>
      </c>
      <c r="G51" s="56">
        <f>'0623 Riders'!B111</f>
        <v>0.0038973</v>
      </c>
      <c r="H51" s="56"/>
      <c r="I51" s="56"/>
      <c r="J51" s="143">
        <f>SUM(G51:H51)</f>
        <v>0.0038973</v>
      </c>
      <c r="K51" s="223" t="s">
        <v>33</v>
      </c>
      <c r="L51" s="58">
        <f>ROUND(D51*G51,2)</f>
        <v>0</v>
      </c>
      <c r="M51" s="58"/>
      <c r="N51" s="58"/>
      <c r="O51" s="58">
        <f t="shared" si="1"/>
        <v>0</v>
      </c>
      <c r="P51" s="148">
        <f>'0723 Riders'!D111</f>
        <v>44531</v>
      </c>
      <c r="Q51" s="59"/>
      <c r="R51" s="59"/>
      <c r="S51" s="59"/>
      <c r="T51" s="172">
        <f>O51</f>
        <v>0</v>
      </c>
      <c r="U51" s="60"/>
      <c r="V51" s="61"/>
      <c r="W51" s="62"/>
      <c r="X51" s="48"/>
      <c r="Y51" s="63"/>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48"/>
      <c r="HC51" s="48"/>
      <c r="HD51" s="48"/>
      <c r="HE51" s="48"/>
      <c r="HF51" s="48"/>
      <c r="HG51" s="48"/>
      <c r="HH51" s="48"/>
      <c r="HI51" s="48"/>
      <c r="HJ51" s="48"/>
      <c r="HK51" s="48"/>
      <c r="HL51" s="48"/>
      <c r="HM51" s="48"/>
      <c r="HN51" s="48"/>
      <c r="HO51" s="48"/>
      <c r="HP51" s="48"/>
    </row>
    <row r="52" spans="1:224" ht="12.75">
      <c r="A52" s="231" t="s">
        <v>151</v>
      </c>
      <c r="B52" s="190"/>
      <c r="C52" s="190"/>
      <c r="D52" s="220">
        <f>D17</f>
        <v>0</v>
      </c>
      <c r="E52" s="221" t="s">
        <v>32</v>
      </c>
      <c r="F52" s="222" t="s">
        <v>6</v>
      </c>
      <c r="G52" s="98"/>
      <c r="H52" s="98"/>
      <c r="I52" s="98">
        <f>'0623 Riders'!B116</f>
        <v>-0.00023</v>
      </c>
      <c r="J52" s="143">
        <f>SUM(G52:I52)</f>
        <v>-0.00023</v>
      </c>
      <c r="K52" s="223" t="s">
        <v>33</v>
      </c>
      <c r="L52" s="58"/>
      <c r="M52" s="58"/>
      <c r="N52" s="58">
        <f>J52*D52</f>
        <v>0</v>
      </c>
      <c r="O52" s="58">
        <f t="shared" si="1"/>
        <v>0</v>
      </c>
      <c r="P52" s="148">
        <f>'0723 Riders'!D116</f>
        <v>44531</v>
      </c>
      <c r="Q52" s="59"/>
      <c r="R52" s="59"/>
      <c r="S52" s="59"/>
      <c r="T52" s="172"/>
      <c r="U52" s="60"/>
      <c r="V52" s="61"/>
      <c r="W52" s="62"/>
      <c r="X52" s="48"/>
      <c r="Y52" s="63"/>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48"/>
      <c r="HC52" s="48"/>
      <c r="HD52" s="48"/>
      <c r="HE52" s="48"/>
      <c r="HF52" s="48"/>
      <c r="HG52" s="48"/>
      <c r="HH52" s="48"/>
      <c r="HI52" s="48"/>
      <c r="HJ52" s="48"/>
      <c r="HK52" s="48"/>
      <c r="HL52" s="48"/>
      <c r="HM52" s="48"/>
      <c r="HN52" s="48"/>
      <c r="HO52" s="48"/>
      <c r="HP52" s="48"/>
    </row>
    <row r="53" spans="1:224" ht="12.75">
      <c r="A53" s="231" t="s">
        <v>155</v>
      </c>
      <c r="B53" s="190"/>
      <c r="C53" s="190"/>
      <c r="D53" s="220"/>
      <c r="E53" s="221" t="s">
        <v>81</v>
      </c>
      <c r="F53" s="222" t="s">
        <v>6</v>
      </c>
      <c r="G53" s="98"/>
      <c r="H53" s="98"/>
      <c r="I53" s="98">
        <f>'0623 Riders'!B124</f>
        <v>0.1</v>
      </c>
      <c r="J53" s="143">
        <f>SUM(G53:I53)</f>
        <v>0.1</v>
      </c>
      <c r="K53" s="223"/>
      <c r="L53" s="58"/>
      <c r="M53" s="58"/>
      <c r="N53" s="58">
        <f>J53</f>
        <v>0.1</v>
      </c>
      <c r="O53" s="58">
        <f t="shared" si="1"/>
        <v>0.1</v>
      </c>
      <c r="P53" s="148">
        <f>'0723 Riders'!E124</f>
        <v>44927</v>
      </c>
      <c r="Q53" s="59"/>
      <c r="R53" s="59"/>
      <c r="S53" s="59"/>
      <c r="T53" s="172"/>
      <c r="U53" s="60"/>
      <c r="V53" s="61"/>
      <c r="W53" s="62"/>
      <c r="X53" s="48"/>
      <c r="Y53" s="63"/>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48"/>
      <c r="HC53" s="48"/>
      <c r="HD53" s="48"/>
      <c r="HE53" s="48"/>
      <c r="HF53" s="48"/>
      <c r="HG53" s="48"/>
      <c r="HH53" s="48"/>
      <c r="HI53" s="48"/>
      <c r="HJ53" s="48"/>
      <c r="HK53" s="48"/>
      <c r="HL53" s="48"/>
      <c r="HM53" s="48"/>
      <c r="HN53" s="48"/>
      <c r="HO53" s="48"/>
      <c r="HP53" s="48"/>
    </row>
    <row r="54" spans="1:224" ht="12.75">
      <c r="A54" s="231" t="s">
        <v>208</v>
      </c>
      <c r="B54" s="190"/>
      <c r="C54" s="190"/>
      <c r="D54" s="220">
        <f>D18</f>
        <v>0</v>
      </c>
      <c r="E54" s="221" t="s">
        <v>32</v>
      </c>
      <c r="F54" s="232" t="s">
        <v>6</v>
      </c>
      <c r="G54" s="211"/>
      <c r="H54" s="211"/>
      <c r="I54" s="211">
        <f>'0623 Riders'!B129</f>
        <v>0</v>
      </c>
      <c r="J54" s="143">
        <f>SUM(G54:I54)</f>
        <v>0</v>
      </c>
      <c r="K54" s="223" t="s">
        <v>33</v>
      </c>
      <c r="L54" s="210"/>
      <c r="M54" s="210"/>
      <c r="N54" s="210">
        <f>D54*J54</f>
        <v>0</v>
      </c>
      <c r="O54" s="210">
        <f>SUM(L54:N54)</f>
        <v>0</v>
      </c>
      <c r="P54" s="148">
        <f>'0723 Riders'!D129</f>
        <v>44531</v>
      </c>
      <c r="Q54" s="59"/>
      <c r="R54" s="59"/>
      <c r="S54" s="59"/>
      <c r="T54" s="172"/>
      <c r="U54" s="60"/>
      <c r="V54" s="61"/>
      <c r="W54" s="62"/>
      <c r="X54" s="48"/>
      <c r="Y54" s="63"/>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48"/>
      <c r="HC54" s="48"/>
      <c r="HD54" s="48"/>
      <c r="HE54" s="48"/>
      <c r="HF54" s="48"/>
      <c r="HG54" s="48"/>
      <c r="HH54" s="48"/>
      <c r="HI54" s="48"/>
      <c r="HJ54" s="48"/>
      <c r="HK54" s="48"/>
      <c r="HL54" s="48"/>
      <c r="HM54" s="48"/>
      <c r="HN54" s="48"/>
      <c r="HO54" s="48"/>
      <c r="HP54" s="48"/>
    </row>
    <row r="55" spans="1:224" ht="12.75">
      <c r="A55" s="231" t="s">
        <v>209</v>
      </c>
      <c r="B55" s="190"/>
      <c r="C55" s="190"/>
      <c r="D55" s="220"/>
      <c r="E55" s="221" t="s">
        <v>81</v>
      </c>
      <c r="F55" s="222" t="s">
        <v>6</v>
      </c>
      <c r="G55" s="212"/>
      <c r="H55" s="212"/>
      <c r="I55" s="212">
        <f>'0623 Riders'!B136</f>
        <v>0</v>
      </c>
      <c r="J55" s="212">
        <f>SUM(G55:I55)</f>
        <v>0</v>
      </c>
      <c r="K55" s="223"/>
      <c r="L55" s="213"/>
      <c r="M55" s="213"/>
      <c r="N55" s="213">
        <f>J55</f>
        <v>0</v>
      </c>
      <c r="O55" s="213">
        <f>SUM(L55:N55)</f>
        <v>0</v>
      </c>
      <c r="P55" s="214">
        <f>'0723 Riders'!D136</f>
        <v>44531</v>
      </c>
      <c r="Q55" s="59"/>
      <c r="R55" s="59"/>
      <c r="S55" s="59"/>
      <c r="T55" s="172"/>
      <c r="U55" s="60"/>
      <c r="V55" s="61"/>
      <c r="W55" s="62"/>
      <c r="X55" s="48"/>
      <c r="Y55" s="63"/>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48"/>
      <c r="HC55" s="48"/>
      <c r="HD55" s="48"/>
      <c r="HE55" s="48"/>
      <c r="HF55" s="48"/>
      <c r="HG55" s="48"/>
      <c r="HH55" s="48"/>
      <c r="HI55" s="48"/>
      <c r="HJ55" s="48"/>
      <c r="HK55" s="48"/>
      <c r="HL55" s="48"/>
      <c r="HM55" s="48"/>
      <c r="HN55" s="48"/>
      <c r="HO55" s="48"/>
      <c r="HP55" s="48"/>
    </row>
    <row r="56" spans="1:224" ht="12.75">
      <c r="A56" s="146" t="s">
        <v>210</v>
      </c>
      <c r="B56" s="48"/>
      <c r="C56" s="48"/>
      <c r="D56" s="53"/>
      <c r="E56" s="54"/>
      <c r="F56" s="55"/>
      <c r="G56" s="212"/>
      <c r="H56" s="212"/>
      <c r="I56" s="212"/>
      <c r="J56" s="212"/>
      <c r="K56" s="57"/>
      <c r="L56" s="213"/>
      <c r="M56" s="213"/>
      <c r="N56" s="213"/>
      <c r="O56" s="213"/>
      <c r="P56" s="214"/>
      <c r="Q56" s="59"/>
      <c r="R56" s="59"/>
      <c r="S56" s="59"/>
      <c r="T56" s="172"/>
      <c r="U56" s="60"/>
      <c r="V56" s="61"/>
      <c r="W56" s="62"/>
      <c r="X56" s="48"/>
      <c r="Y56" s="63"/>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48"/>
      <c r="HC56" s="48"/>
      <c r="HD56" s="48"/>
      <c r="HE56" s="48"/>
      <c r="HF56" s="48"/>
      <c r="HG56" s="48"/>
      <c r="HH56" s="48"/>
      <c r="HI56" s="48"/>
      <c r="HJ56" s="48"/>
      <c r="HK56" s="48"/>
      <c r="HL56" s="48"/>
      <c r="HM56" s="48"/>
      <c r="HN56" s="48"/>
      <c r="HO56" s="48"/>
      <c r="HP56" s="48"/>
    </row>
    <row r="57" spans="1:224" ht="12.75">
      <c r="A57" s="111" t="s">
        <v>52</v>
      </c>
      <c r="B57" s="81"/>
      <c r="C57" s="81"/>
      <c r="D57" s="112"/>
      <c r="E57" s="113"/>
      <c r="F57" s="114"/>
      <c r="G57" s="114"/>
      <c r="H57" s="114"/>
      <c r="I57" s="114"/>
      <c r="J57" s="114"/>
      <c r="K57" s="115"/>
      <c r="L57" s="102">
        <f>SUM(L31:L56)</f>
        <v>0</v>
      </c>
      <c r="M57" s="102">
        <f>SUM(M31:M56)</f>
        <v>0</v>
      </c>
      <c r="N57" s="102">
        <f>SUM(N31:N56)</f>
        <v>3.77</v>
      </c>
      <c r="O57" s="102">
        <f>SUM(O31:O56)</f>
        <v>3.77</v>
      </c>
      <c r="P57" s="116"/>
      <c r="Q57" s="59"/>
      <c r="R57" s="59"/>
      <c r="S57" s="59"/>
      <c r="T57" s="172">
        <f>SUM(T31:T51)</f>
        <v>2.06</v>
      </c>
      <c r="U57" s="99"/>
      <c r="V57" s="99"/>
      <c r="W57" s="120"/>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48"/>
      <c r="HC57" s="48"/>
      <c r="HD57" s="48"/>
      <c r="HE57" s="48"/>
      <c r="HF57" s="48"/>
      <c r="HG57" s="48"/>
      <c r="HH57" s="48"/>
      <c r="HI57" s="48"/>
      <c r="HJ57" s="48"/>
      <c r="HK57" s="48"/>
      <c r="HL57" s="48"/>
      <c r="HM57" s="48"/>
      <c r="HN57" s="48"/>
      <c r="HO57" s="48"/>
      <c r="HP57" s="48"/>
    </row>
    <row r="58" spans="1:224" ht="12.75">
      <c r="A58" s="48"/>
      <c r="B58" s="48"/>
      <c r="C58" s="48"/>
      <c r="D58" s="53"/>
      <c r="E58" s="66"/>
      <c r="F58" s="59"/>
      <c r="G58" s="59"/>
      <c r="H58" s="59"/>
      <c r="I58" s="59"/>
      <c r="J58" s="60"/>
      <c r="K58" s="57"/>
      <c r="L58" s="59"/>
      <c r="M58" s="59"/>
      <c r="N58" s="59"/>
      <c r="O58" s="59"/>
      <c r="P58" s="97"/>
      <c r="Q58" s="59"/>
      <c r="R58" s="59"/>
      <c r="S58" s="59"/>
      <c r="T58" s="59"/>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48"/>
      <c r="HC58" s="48"/>
      <c r="HD58" s="48"/>
      <c r="HE58" s="48"/>
      <c r="HF58" s="48"/>
      <c r="HG58" s="48"/>
      <c r="HH58" s="48"/>
      <c r="HI58" s="48"/>
      <c r="HJ58" s="48"/>
      <c r="HK58" s="48"/>
      <c r="HL58" s="48"/>
      <c r="HM58" s="48"/>
      <c r="HN58" s="48"/>
      <c r="HO58" s="48"/>
      <c r="HP58" s="48"/>
    </row>
    <row r="59" spans="1:224" ht="12.75">
      <c r="A59" s="117" t="s">
        <v>63</v>
      </c>
      <c r="B59" s="103"/>
      <c r="C59" s="103"/>
      <c r="D59" s="103"/>
      <c r="E59" s="103"/>
      <c r="F59" s="103"/>
      <c r="G59" s="103"/>
      <c r="H59" s="103"/>
      <c r="I59" s="103"/>
      <c r="J59" s="103"/>
      <c r="K59" s="103"/>
      <c r="L59" s="118">
        <f>L27+L57</f>
        <v>0</v>
      </c>
      <c r="M59" s="118">
        <f>M27+M57</f>
        <v>0</v>
      </c>
      <c r="N59" s="118">
        <f>N27+N57</f>
        <v>13.77</v>
      </c>
      <c r="O59" s="119">
        <f>O27+O57</f>
        <v>13.77</v>
      </c>
      <c r="P59" s="119"/>
      <c r="Q59" s="59"/>
      <c r="R59" s="59"/>
      <c r="S59" s="59"/>
      <c r="T59" s="119">
        <f>T27+T57</f>
        <v>2.06</v>
      </c>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8"/>
      <c r="ET59" s="48"/>
      <c r="EU59" s="48"/>
      <c r="EV59" s="48"/>
      <c r="EW59" s="48"/>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48"/>
      <c r="HC59" s="48"/>
      <c r="HD59" s="48"/>
      <c r="HE59" s="48"/>
      <c r="HF59" s="48"/>
      <c r="HG59" s="48"/>
      <c r="HH59" s="48"/>
      <c r="HI59" s="48"/>
      <c r="HJ59" s="48"/>
      <c r="HK59" s="48"/>
      <c r="HL59" s="48"/>
      <c r="HM59" s="48"/>
      <c r="HN59" s="48"/>
      <c r="HO59" s="48"/>
      <c r="HP59" s="48"/>
    </row>
    <row r="60" spans="1:224" ht="12.75">
      <c r="A60" s="48"/>
      <c r="B60" s="48"/>
      <c r="C60" s="48"/>
      <c r="D60" s="48"/>
      <c r="E60" s="48"/>
      <c r="F60" s="48"/>
      <c r="G60" s="48"/>
      <c r="H60" s="48"/>
      <c r="I60" s="48"/>
      <c r="J60" s="48"/>
      <c r="K60" s="48"/>
      <c r="L60" s="48"/>
      <c r="M60" s="48"/>
      <c r="N60" s="84"/>
      <c r="O60" s="84"/>
      <c r="P60" s="84"/>
      <c r="Q60" s="99"/>
      <c r="R60" s="99"/>
      <c r="S60" s="99"/>
      <c r="T60" s="99"/>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48"/>
      <c r="EK60" s="48"/>
      <c r="EL60" s="48"/>
      <c r="EM60" s="48"/>
      <c r="EN60" s="48"/>
      <c r="EO60" s="48"/>
      <c r="EP60" s="48"/>
      <c r="EQ60" s="48"/>
      <c r="ER60" s="48"/>
      <c r="ES60" s="48"/>
      <c r="ET60" s="48"/>
      <c r="EU60" s="48"/>
      <c r="EV60" s="48"/>
      <c r="EW60" s="48"/>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48"/>
      <c r="HC60" s="48"/>
      <c r="HD60" s="48"/>
      <c r="HE60" s="48"/>
      <c r="HF60" s="48"/>
      <c r="HG60" s="48"/>
      <c r="HH60" s="48"/>
      <c r="HI60" s="48"/>
      <c r="HJ60" s="48"/>
      <c r="HK60" s="48"/>
      <c r="HL60" s="48"/>
      <c r="HM60" s="48"/>
      <c r="HN60" s="48"/>
      <c r="HO60" s="48"/>
      <c r="HP60" s="48"/>
    </row>
    <row r="61" spans="1:224" ht="12.75">
      <c r="A61" s="48"/>
      <c r="B61" s="48"/>
      <c r="C61" s="48"/>
      <c r="D61" s="48"/>
      <c r="E61" s="48"/>
      <c r="F61" s="48"/>
      <c r="G61" s="48"/>
      <c r="H61" s="48"/>
      <c r="I61" s="48"/>
      <c r="J61" s="48"/>
      <c r="K61" s="48"/>
      <c r="L61" s="48"/>
      <c r="M61" s="48"/>
      <c r="N61" s="84"/>
      <c r="O61" s="84"/>
      <c r="P61" s="84"/>
      <c r="Q61" s="99"/>
      <c r="R61" s="99"/>
      <c r="S61" s="99"/>
      <c r="T61" s="99"/>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48"/>
      <c r="EK61" s="48"/>
      <c r="EL61" s="48"/>
      <c r="EM61" s="48"/>
      <c r="EN61" s="48"/>
      <c r="EO61" s="48"/>
      <c r="EP61" s="48"/>
      <c r="EQ61" s="48"/>
      <c r="ER61" s="48"/>
      <c r="ES61" s="48"/>
      <c r="ET61" s="48"/>
      <c r="EU61" s="48"/>
      <c r="EV61" s="48"/>
      <c r="EW61" s="48"/>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48"/>
      <c r="HC61" s="48"/>
      <c r="HD61" s="48"/>
      <c r="HE61" s="48"/>
      <c r="HF61" s="48"/>
      <c r="HG61" s="48"/>
      <c r="HH61" s="48"/>
      <c r="HI61" s="48"/>
      <c r="HJ61" s="48"/>
      <c r="HK61" s="48"/>
      <c r="HL61" s="48"/>
      <c r="HM61" s="48"/>
      <c r="HN61" s="48"/>
      <c r="HO61" s="48"/>
      <c r="HP61" s="48"/>
    </row>
    <row r="62" spans="1:224" ht="12.75">
      <c r="A62" s="99" t="s">
        <v>62</v>
      </c>
      <c r="B62" s="48"/>
      <c r="C62" s="48"/>
      <c r="D62" s="48"/>
      <c r="E62" s="48"/>
      <c r="F62" s="48"/>
      <c r="G62" s="48"/>
      <c r="H62" s="48"/>
      <c r="I62" s="48"/>
      <c r="J62" s="48"/>
      <c r="K62" s="48"/>
      <c r="L62" s="48"/>
      <c r="M62" s="48"/>
      <c r="N62" s="48"/>
      <c r="O62" s="62">
        <f>IF(D17&lt;0,MIN(O25,O59),O25)</f>
        <v>10</v>
      </c>
      <c r="P62" s="84"/>
      <c r="Q62" s="99"/>
      <c r="R62" s="99"/>
      <c r="S62" s="99"/>
      <c r="T62" s="99"/>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48"/>
      <c r="EK62" s="48"/>
      <c r="EL62" s="48"/>
      <c r="EM62" s="48"/>
      <c r="EN62" s="48"/>
      <c r="EO62" s="48"/>
      <c r="EP62" s="48"/>
      <c r="EQ62" s="48"/>
      <c r="ER62" s="48"/>
      <c r="ES62" s="48"/>
      <c r="ET62" s="48"/>
      <c r="EU62" s="48"/>
      <c r="EV62" s="48"/>
      <c r="EW62" s="48"/>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48"/>
      <c r="HC62" s="48"/>
      <c r="HD62" s="48"/>
      <c r="HE62" s="48"/>
      <c r="HF62" s="48"/>
      <c r="HG62" s="48"/>
      <c r="HH62" s="48"/>
      <c r="HI62" s="48"/>
      <c r="HJ62" s="48"/>
      <c r="HK62" s="48"/>
      <c r="HL62" s="48"/>
      <c r="HM62" s="48"/>
      <c r="HN62" s="48"/>
      <c r="HO62" s="48"/>
      <c r="HP62" s="48"/>
    </row>
    <row r="63" spans="1:224" ht="12.75">
      <c r="A63" s="99" t="s">
        <v>13</v>
      </c>
      <c r="B63" s="99"/>
      <c r="C63" s="99"/>
      <c r="D63" s="99"/>
      <c r="E63" s="99"/>
      <c r="F63" s="99"/>
      <c r="G63" s="99"/>
      <c r="H63" s="99"/>
      <c r="I63" s="48"/>
      <c r="J63" s="48"/>
      <c r="K63" s="48"/>
      <c r="L63" s="48"/>
      <c r="M63" s="48"/>
      <c r="N63" s="84"/>
      <c r="O63" s="84"/>
      <c r="P63" s="84"/>
      <c r="Q63" s="48"/>
      <c r="R63" s="48"/>
      <c r="S63" s="48"/>
      <c r="T63" s="48"/>
      <c r="U63" s="60"/>
      <c r="V63" s="61"/>
      <c r="W63" s="62"/>
      <c r="X63" s="48"/>
      <c r="Y63" s="63"/>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48"/>
      <c r="EK63" s="48"/>
      <c r="EL63" s="48"/>
      <c r="EM63" s="48"/>
      <c r="EN63" s="48"/>
      <c r="EO63" s="48"/>
      <c r="EP63" s="48"/>
      <c r="EQ63" s="48"/>
      <c r="ER63" s="48"/>
      <c r="ES63" s="48"/>
      <c r="ET63" s="48"/>
      <c r="EU63" s="48"/>
      <c r="EV63" s="48"/>
      <c r="EW63" s="48"/>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48"/>
      <c r="HC63" s="48"/>
      <c r="HD63" s="48"/>
      <c r="HE63" s="48"/>
      <c r="HF63" s="48"/>
      <c r="HG63" s="48"/>
      <c r="HH63" s="48"/>
      <c r="HI63" s="48"/>
      <c r="HJ63" s="48"/>
      <c r="HK63" s="48"/>
      <c r="HL63" s="48"/>
      <c r="HM63" s="48"/>
      <c r="HN63" s="48"/>
      <c r="HO63" s="48"/>
      <c r="HP63" s="48"/>
    </row>
    <row r="64" spans="1:224" ht="12.75">
      <c r="A64" s="81" t="s">
        <v>83</v>
      </c>
      <c r="B64" s="84"/>
      <c r="C64" s="84"/>
      <c r="D64" s="84"/>
      <c r="E64" s="84"/>
      <c r="F64" s="84"/>
      <c r="G64" s="84"/>
      <c r="H64" s="84"/>
      <c r="I64" s="84"/>
      <c r="J64" s="84"/>
      <c r="K64" s="84"/>
      <c r="L64" s="84"/>
      <c r="M64" s="84"/>
      <c r="N64" s="84"/>
      <c r="O64" s="121">
        <f>IF($D$17&lt;0,O59,IF(O59&gt;O62,O59,O62))</f>
        <v>13.77</v>
      </c>
      <c r="P64" s="93"/>
      <c r="Q64" s="48"/>
      <c r="R64" s="48"/>
      <c r="S64" s="48"/>
      <c r="T64" s="121">
        <f>IF($D$17&lt;0,T59,IF(T59&gt;T62,T59,T62))</f>
        <v>2.06</v>
      </c>
      <c r="U64" s="60"/>
      <c r="V64" s="61"/>
      <c r="W64" s="62"/>
      <c r="X64" s="48"/>
      <c r="Y64" s="63"/>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48"/>
      <c r="EK64" s="48"/>
      <c r="EL64" s="48"/>
      <c r="EM64" s="48"/>
      <c r="EN64" s="48"/>
      <c r="EO64" s="48"/>
      <c r="EP64" s="48"/>
      <c r="EQ64" s="48"/>
      <c r="ER64" s="48"/>
      <c r="ES64" s="48"/>
      <c r="ET64" s="48"/>
      <c r="EU64" s="48"/>
      <c r="EV64" s="48"/>
      <c r="EW64" s="48"/>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48"/>
      <c r="HC64" s="48"/>
      <c r="HD64" s="48"/>
      <c r="HE64" s="48"/>
      <c r="HF64" s="48"/>
      <c r="HG64" s="48"/>
      <c r="HH64" s="48"/>
      <c r="HI64" s="48"/>
      <c r="HJ64" s="48"/>
      <c r="HK64" s="48"/>
      <c r="HL64" s="48"/>
      <c r="HM64" s="48"/>
      <c r="HN64" s="48"/>
      <c r="HO64" s="48"/>
      <c r="HP64" s="48"/>
    </row>
    <row r="65" spans="1:224" ht="12.75">
      <c r="A65" s="81"/>
      <c r="B65" s="84"/>
      <c r="C65" s="84"/>
      <c r="D65" s="84"/>
      <c r="E65" s="84"/>
      <c r="F65" s="84"/>
      <c r="G65" s="84"/>
      <c r="H65" s="84"/>
      <c r="I65" s="84"/>
      <c r="J65" s="84"/>
      <c r="K65" s="84"/>
      <c r="L65" s="84"/>
      <c r="M65" s="84"/>
      <c r="N65" s="84"/>
      <c r="O65" s="73"/>
      <c r="P65" s="93"/>
      <c r="Q65" s="48"/>
      <c r="R65" s="48"/>
      <c r="S65" s="48"/>
      <c r="T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48"/>
      <c r="EK65" s="48"/>
      <c r="EL65" s="48"/>
      <c r="EM65" s="48"/>
      <c r="EN65" s="48"/>
      <c r="EO65" s="48"/>
      <c r="EP65" s="48"/>
      <c r="EQ65" s="48"/>
      <c r="ER65" s="48"/>
      <c r="ES65" s="48"/>
      <c r="ET65" s="48"/>
      <c r="EU65" s="48"/>
      <c r="EV65" s="48"/>
      <c r="EW65" s="48"/>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48"/>
      <c r="HC65" s="48"/>
      <c r="HD65" s="48"/>
      <c r="HE65" s="48"/>
      <c r="HF65" s="48"/>
      <c r="HG65" s="48"/>
      <c r="HH65" s="48"/>
      <c r="HI65" s="48"/>
      <c r="HJ65" s="48"/>
      <c r="HK65" s="48"/>
      <c r="HL65" s="48"/>
      <c r="HM65" s="48"/>
      <c r="HN65" s="48"/>
      <c r="HO65" s="48"/>
      <c r="HP65" s="48"/>
    </row>
    <row r="66" spans="1:239" ht="12.75">
      <c r="A66" s="81"/>
      <c r="B66" s="99"/>
      <c r="C66" s="99"/>
      <c r="D66" s="99"/>
      <c r="E66" s="99"/>
      <c r="F66" s="99"/>
      <c r="G66" s="99"/>
      <c r="H66" s="99"/>
      <c r="I66" s="99" t="s">
        <v>85</v>
      </c>
      <c r="J66" s="99"/>
      <c r="K66" s="99"/>
      <c r="L66" s="122"/>
      <c r="M66" s="122"/>
      <c r="N66" s="122"/>
      <c r="O66" s="122">
        <f>ROUND(IF($D$17&lt;1,0,O59/($D$17*100)*10000),2)</f>
        <v>0</v>
      </c>
      <c r="P66" s="29" t="s">
        <v>57</v>
      </c>
      <c r="Q66" s="48"/>
      <c r="R66" s="48"/>
      <c r="S66" s="48"/>
      <c r="T66" s="122">
        <f>ROUND(IF($D$17&lt;1,0,T59/($D$17*100)*10000),2)</f>
        <v>0</v>
      </c>
      <c r="U66" s="29" t="s">
        <v>57</v>
      </c>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48"/>
      <c r="EK66" s="48"/>
      <c r="EL66" s="48"/>
      <c r="EM66" s="48"/>
      <c r="EN66" s="48"/>
      <c r="EO66" s="48"/>
      <c r="EP66" s="48"/>
      <c r="EQ66" s="48"/>
      <c r="ER66" s="48"/>
      <c r="ES66" s="48"/>
      <c r="ET66" s="48"/>
      <c r="EU66" s="48"/>
      <c r="EV66" s="48"/>
      <c r="EW66" s="48"/>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48"/>
      <c r="HC66" s="48"/>
      <c r="HD66" s="48"/>
      <c r="HE66" s="48"/>
      <c r="HF66" s="48"/>
      <c r="HG66" s="48"/>
      <c r="HH66" s="48"/>
      <c r="HI66" s="48"/>
      <c r="HJ66" s="48"/>
      <c r="HK66" s="48"/>
      <c r="HL66" s="48"/>
      <c r="HM66" s="48"/>
      <c r="HN66" s="48"/>
      <c r="HO66" s="48"/>
      <c r="HP66" s="48"/>
      <c r="HQ66" s="48"/>
      <c r="HR66" s="48"/>
      <c r="HS66" s="48"/>
      <c r="HT66" s="48"/>
      <c r="HU66" s="48"/>
      <c r="HV66" s="48"/>
      <c r="HW66" s="48"/>
      <c r="HX66" s="48"/>
      <c r="HY66" s="48"/>
      <c r="HZ66" s="48"/>
      <c r="IA66" s="48"/>
      <c r="IB66" s="48"/>
      <c r="IC66" s="48"/>
      <c r="ID66" s="48"/>
      <c r="IE66" s="48"/>
    </row>
    <row r="67" spans="1:225" ht="12.75">
      <c r="A67" s="29"/>
      <c r="B67" s="48"/>
      <c r="C67" s="48"/>
      <c r="D67" s="48"/>
      <c r="E67" s="48"/>
      <c r="F67" s="48"/>
      <c r="G67" s="48"/>
      <c r="H67" s="123"/>
      <c r="I67" s="164" t="s">
        <v>123</v>
      </c>
      <c r="J67" s="48"/>
      <c r="K67" s="48"/>
      <c r="L67" s="48"/>
      <c r="M67" s="48"/>
      <c r="N67" s="48"/>
      <c r="O67" s="165">
        <f>ROUND(IF($D$17&lt;1,0,(L59)/($D$17*100)*10000),2)</f>
        <v>0</v>
      </c>
      <c r="P67" s="24" t="s">
        <v>57</v>
      </c>
      <c r="Q67" s="48"/>
      <c r="R67" s="48"/>
      <c r="S67" s="48"/>
      <c r="T67" s="48"/>
      <c r="AH67" s="48"/>
      <c r="AI67" s="48"/>
      <c r="AJ67" s="48"/>
      <c r="AK67" s="48"/>
      <c r="AL67" s="48"/>
      <c r="AM67" s="48"/>
      <c r="AN67" s="48"/>
      <c r="AO67" s="48"/>
      <c r="AP67" s="48"/>
      <c r="AQ67" s="48"/>
      <c r="AR67" s="48"/>
      <c r="AS67" s="48"/>
      <c r="AT67" s="48"/>
      <c r="AU67" s="48"/>
      <c r="AV67" s="48"/>
      <c r="AW67" s="48"/>
      <c r="HH67" s="48"/>
      <c r="HI67" s="48"/>
      <c r="HJ67" s="48"/>
      <c r="HK67" s="48"/>
      <c r="HL67" s="48"/>
      <c r="HM67" s="48"/>
      <c r="HN67" s="48"/>
      <c r="HO67" s="48"/>
      <c r="HP67" s="48"/>
      <c r="HQ67" s="48"/>
    </row>
    <row r="68" spans="1:224" ht="12.75">
      <c r="A68" s="52"/>
      <c r="B68" s="48"/>
      <c r="C68" s="48"/>
      <c r="D68" s="53"/>
      <c r="E68" s="54"/>
      <c r="F68" s="59"/>
      <c r="G68" s="70"/>
      <c r="H68" s="33"/>
      <c r="I68" s="70"/>
      <c r="J68" s="24"/>
      <c r="K68" s="24"/>
      <c r="L68" s="71"/>
      <c r="M68" s="71"/>
      <c r="N68" s="71"/>
      <c r="O68" s="72"/>
      <c r="Q68" s="50"/>
      <c r="R68" s="50"/>
      <c r="S68" s="50"/>
      <c r="T68" s="50"/>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48"/>
      <c r="EK68" s="48"/>
      <c r="EL68" s="48"/>
      <c r="EM68" s="48"/>
      <c r="EN68" s="48"/>
      <c r="EO68" s="48"/>
      <c r="EP68" s="48"/>
      <c r="EQ68" s="48"/>
      <c r="ER68" s="48"/>
      <c r="ES68" s="48"/>
      <c r="ET68" s="48"/>
      <c r="EU68" s="48"/>
      <c r="EV68" s="48"/>
      <c r="EW68" s="48"/>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48"/>
      <c r="HC68" s="48"/>
      <c r="HD68" s="48"/>
      <c r="HE68" s="48"/>
      <c r="HF68" s="48"/>
      <c r="HG68" s="48"/>
      <c r="HH68" s="48"/>
      <c r="HI68" s="48"/>
      <c r="HJ68" s="48"/>
      <c r="HK68" s="48"/>
      <c r="HL68" s="48"/>
      <c r="HM68" s="48"/>
      <c r="HN68" s="48"/>
      <c r="HO68" s="48"/>
      <c r="HP68" s="48"/>
    </row>
    <row r="69" spans="1:224" ht="12.75">
      <c r="A69" s="52"/>
      <c r="B69" s="48"/>
      <c r="C69" s="48"/>
      <c r="D69" s="53"/>
      <c r="E69" s="66"/>
      <c r="F69" s="59"/>
      <c r="Q69" s="50"/>
      <c r="R69" s="50"/>
      <c r="S69" s="50"/>
      <c r="T69" s="50"/>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48"/>
      <c r="EK69" s="48"/>
      <c r="EL69" s="48"/>
      <c r="EM69" s="48"/>
      <c r="EN69" s="48"/>
      <c r="EO69" s="48"/>
      <c r="EP69" s="48"/>
      <c r="EQ69" s="48"/>
      <c r="ER69" s="48"/>
      <c r="ES69" s="48"/>
      <c r="ET69" s="48"/>
      <c r="EU69" s="48"/>
      <c r="EV69" s="48"/>
      <c r="EW69" s="48"/>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48"/>
      <c r="HC69" s="48"/>
      <c r="HD69" s="48"/>
      <c r="HE69" s="48"/>
      <c r="HF69" s="48"/>
      <c r="HG69" s="48"/>
      <c r="HH69" s="48"/>
      <c r="HI69" s="48"/>
      <c r="HJ69" s="48"/>
      <c r="HK69" s="48"/>
      <c r="HL69" s="48"/>
      <c r="HM69" s="48"/>
      <c r="HN69" s="48"/>
      <c r="HO69" s="48"/>
      <c r="HP69" s="48"/>
    </row>
    <row r="70" spans="1:20" ht="12.75">
      <c r="A70" s="48"/>
      <c r="D70" s="1"/>
      <c r="E70" s="27"/>
      <c r="F70" s="59"/>
      <c r="Q70" s="50"/>
      <c r="R70" s="50"/>
      <c r="S70" s="50"/>
      <c r="T70" s="50"/>
    </row>
    <row r="71" spans="1:20" ht="12.75">
      <c r="A71" s="51"/>
      <c r="D71" s="1"/>
      <c r="E71" s="27"/>
      <c r="F71" s="4"/>
      <c r="Q71" s="28"/>
      <c r="R71" s="28"/>
      <c r="S71" s="28"/>
      <c r="T71" s="28"/>
    </row>
    <row r="72" spans="1:20" ht="12.75">
      <c r="A72" s="51"/>
      <c r="D72" s="1"/>
      <c r="E72" s="27"/>
      <c r="F72" s="4"/>
      <c r="Q72" s="28"/>
      <c r="R72" s="28"/>
      <c r="S72" s="28"/>
      <c r="T72" s="28"/>
    </row>
    <row r="73" spans="1:6" ht="12.75">
      <c r="A73" s="30"/>
      <c r="B73" s="47"/>
      <c r="C73" s="47"/>
      <c r="D73" s="47"/>
      <c r="E73" s="47"/>
      <c r="F73" s="47"/>
    </row>
    <row r="74" spans="2:20" ht="12.75">
      <c r="B74" s="29"/>
      <c r="C74" s="29"/>
      <c r="D74" s="29"/>
      <c r="E74" s="29"/>
      <c r="F74" s="29"/>
      <c r="P74" s="29"/>
      <c r="Q74" s="29"/>
      <c r="R74" s="29"/>
      <c r="S74" s="29"/>
      <c r="T74" s="29"/>
    </row>
    <row r="75" spans="2:20" ht="12.75">
      <c r="B75" s="29"/>
      <c r="C75" s="29"/>
      <c r="D75" s="29"/>
      <c r="E75" s="29"/>
      <c r="F75" s="29"/>
      <c r="P75" s="24"/>
      <c r="Q75" s="24"/>
      <c r="R75" s="24"/>
      <c r="S75" s="24"/>
      <c r="T75" s="24"/>
    </row>
    <row r="78" ht="12.75">
      <c r="A78" s="377"/>
    </row>
    <row r="79" ht="12.75">
      <c r="A79" s="377"/>
    </row>
    <row r="80" ht="12.75">
      <c r="A80" s="377"/>
    </row>
    <row r="81" ht="12.75">
      <c r="A81" s="377"/>
    </row>
    <row r="82" ht="12.75">
      <c r="A82" s="377"/>
    </row>
    <row r="83" ht="12.75">
      <c r="A83" s="377"/>
    </row>
    <row r="84" ht="12.75">
      <c r="A84" s="377"/>
    </row>
    <row r="85" ht="12.75">
      <c r="A85" s="377"/>
    </row>
    <row r="86" ht="12.75">
      <c r="A86" s="377"/>
    </row>
    <row r="87" ht="12.75">
      <c r="A87" s="377"/>
    </row>
    <row r="88" ht="12.75">
      <c r="A88" s="377"/>
    </row>
    <row r="89" ht="12.75">
      <c r="A89" s="377"/>
    </row>
    <row r="90" ht="12.75">
      <c r="A90" s="377"/>
    </row>
    <row r="91" ht="12.75">
      <c r="A91" s="377"/>
    </row>
    <row r="92" ht="12.75">
      <c r="A92" s="377"/>
    </row>
  </sheetData>
  <sheetProtection password="D7A1" sheet="1"/>
  <mergeCells count="9">
    <mergeCell ref="G23:J23"/>
    <mergeCell ref="L23:O23"/>
    <mergeCell ref="A78:A92"/>
    <mergeCell ref="A1:P1"/>
    <mergeCell ref="A2:P2"/>
    <mergeCell ref="A3:P3"/>
    <mergeCell ref="A4:P4"/>
    <mergeCell ref="B6:O6"/>
    <mergeCell ref="A7:K7"/>
  </mergeCells>
  <printOptions horizontalCentered="1"/>
  <pageMargins left="0" right="0" top="0.5" bottom="0.5" header="0.5" footer="0.5"/>
  <pageSetup fitToHeight="2" horizontalDpi="600" verticalDpi="600" orientation="landscape" scale="60" r:id="rId2"/>
  <legacyDrawing r:id="rId1"/>
</worksheet>
</file>

<file path=xl/worksheets/sheet17.xml><?xml version="1.0" encoding="utf-8"?>
<worksheet xmlns="http://schemas.openxmlformats.org/spreadsheetml/2006/main" xmlns:r="http://schemas.openxmlformats.org/officeDocument/2006/relationships">
  <sheetPr codeName="Sheet26"/>
  <dimension ref="A1:J139"/>
  <sheetViews>
    <sheetView zoomScalePageLayoutView="0" workbookViewId="0" topLeftCell="A2">
      <selection activeCell="B2" sqref="B1:B16384"/>
    </sheetView>
  </sheetViews>
  <sheetFormatPr defaultColWidth="9.140625" defaultRowHeight="12.75"/>
  <cols>
    <col min="1" max="1" width="71.421875" style="0" bestFit="1" customWidth="1"/>
    <col min="2" max="2" width="13.421875" style="18" bestFit="1" customWidth="1"/>
    <col min="3" max="3" width="12.28125" style="18" bestFit="1" customWidth="1"/>
    <col min="4" max="4" width="13.57421875" style="18" bestFit="1" customWidth="1"/>
    <col min="5" max="5" width="9.140625" style="18" customWidth="1"/>
    <col min="6" max="6" width="15.140625" style="0" bestFit="1" customWidth="1"/>
    <col min="7" max="7" width="11.7109375" style="0" bestFit="1" customWidth="1"/>
  </cols>
  <sheetData>
    <row r="1" spans="1:6" ht="12.75">
      <c r="A1" s="49" t="s">
        <v>88</v>
      </c>
      <c r="B1" s="319" t="s">
        <v>0</v>
      </c>
      <c r="C1" s="319"/>
      <c r="D1" s="319" t="s">
        <v>5</v>
      </c>
      <c r="E1" s="319" t="s">
        <v>0</v>
      </c>
      <c r="F1" s="49" t="s">
        <v>5</v>
      </c>
    </row>
    <row r="3" spans="1:3" ht="12.75">
      <c r="A3" s="24" t="s">
        <v>91</v>
      </c>
      <c r="B3"/>
      <c r="C3" s="190"/>
    </row>
    <row r="4" spans="1:4" ht="12.75">
      <c r="A4" s="79" t="s">
        <v>89</v>
      </c>
      <c r="B4" s="353">
        <v>0.0062781</v>
      </c>
      <c r="C4" s="250"/>
      <c r="D4" s="188">
        <v>45197</v>
      </c>
    </row>
    <row r="5" spans="1:4" ht="12.75">
      <c r="A5" s="79" t="s">
        <v>90</v>
      </c>
      <c r="B5">
        <v>0.0001756</v>
      </c>
      <c r="C5" s="250"/>
      <c r="D5" s="188">
        <v>44925</v>
      </c>
    </row>
    <row r="6" spans="2:4" ht="12.75">
      <c r="B6"/>
      <c r="C6" s="190"/>
      <c r="D6" s="190"/>
    </row>
    <row r="7" spans="1:4" ht="12.75">
      <c r="A7" s="24" t="s">
        <v>92</v>
      </c>
      <c r="B7"/>
      <c r="C7" s="190"/>
      <c r="D7" s="188">
        <v>44531</v>
      </c>
    </row>
    <row r="8" spans="1:4" ht="12.75">
      <c r="A8" s="79" t="s">
        <v>93</v>
      </c>
      <c r="B8" s="321">
        <v>0.00465</v>
      </c>
      <c r="C8" s="321"/>
      <c r="D8" s="188"/>
    </row>
    <row r="9" spans="1:4" ht="12.75">
      <c r="A9" s="138" t="s">
        <v>94</v>
      </c>
      <c r="B9" s="321">
        <v>0.00419</v>
      </c>
      <c r="C9" s="321"/>
      <c r="D9" s="188"/>
    </row>
    <row r="10" spans="1:4" ht="12.75">
      <c r="A10" s="79" t="s">
        <v>156</v>
      </c>
      <c r="B10" s="321">
        <v>0.00363</v>
      </c>
      <c r="C10" s="321"/>
      <c r="D10" s="188"/>
    </row>
    <row r="11" spans="2:4" ht="12.75">
      <c r="B11" s="190"/>
      <c r="C11" s="190"/>
      <c r="D11" s="190"/>
    </row>
    <row r="12" spans="1:4" ht="12.75">
      <c r="A12" s="70" t="s">
        <v>95</v>
      </c>
      <c r="B12" s="322">
        <v>0</v>
      </c>
      <c r="C12" s="322"/>
      <c r="D12" s="188">
        <v>44531</v>
      </c>
    </row>
    <row r="13" spans="2:4" ht="12.75">
      <c r="B13" s="190"/>
      <c r="C13" s="190"/>
      <c r="D13" s="190"/>
    </row>
    <row r="14" spans="1:10" ht="12.75">
      <c r="A14" s="185" t="s">
        <v>102</v>
      </c>
      <c r="B14" s="385"/>
      <c r="C14" s="386"/>
      <c r="D14" s="386"/>
      <c r="F14" s="18"/>
      <c r="G14" s="185"/>
      <c r="H14" s="385"/>
      <c r="I14" s="385"/>
      <c r="J14" s="385"/>
    </row>
    <row r="15" spans="1:10" ht="12.75">
      <c r="A15" s="186" t="s">
        <v>157</v>
      </c>
      <c r="B15" s="187">
        <v>0</v>
      </c>
      <c r="C15" s="187"/>
      <c r="D15" s="188">
        <v>45167</v>
      </c>
      <c r="F15" s="18"/>
      <c r="G15" s="186"/>
      <c r="H15" s="187"/>
      <c r="I15" s="187"/>
      <c r="J15" s="188"/>
    </row>
    <row r="16" spans="1:6" ht="12.75">
      <c r="A16" s="189" t="s">
        <v>158</v>
      </c>
      <c r="B16" s="349">
        <v>0</v>
      </c>
      <c r="C16" s="187"/>
      <c r="D16" s="188">
        <v>45197</v>
      </c>
      <c r="F16" s="18"/>
    </row>
    <row r="17" spans="1:6" ht="12.75">
      <c r="A17" s="18"/>
      <c r="B17" s="190"/>
      <c r="C17" s="190"/>
      <c r="D17" s="190"/>
      <c r="F17" s="18"/>
    </row>
    <row r="18" spans="1:6" ht="12.75">
      <c r="A18" s="24" t="s">
        <v>159</v>
      </c>
      <c r="B18" s="323">
        <v>0</v>
      </c>
      <c r="C18" s="188"/>
      <c r="D18" s="188">
        <v>44531</v>
      </c>
      <c r="E18" s="324">
        <v>0</v>
      </c>
      <c r="F18" s="139">
        <v>44531</v>
      </c>
    </row>
    <row r="19" spans="2:4" ht="12.75">
      <c r="B19" s="190"/>
      <c r="C19" s="190"/>
      <c r="D19" s="190"/>
    </row>
    <row r="20" spans="1:4" ht="12.75">
      <c r="A20" s="70" t="s">
        <v>117</v>
      </c>
      <c r="B20" s="325" t="s">
        <v>106</v>
      </c>
      <c r="C20" s="325" t="s">
        <v>107</v>
      </c>
      <c r="D20" s="190"/>
    </row>
    <row r="21" spans="1:4" ht="12.75">
      <c r="A21" s="138" t="s">
        <v>160</v>
      </c>
      <c r="B21" s="321">
        <v>0.10589</v>
      </c>
      <c r="C21" s="321">
        <v>0.10589</v>
      </c>
      <c r="D21" s="326">
        <v>45078</v>
      </c>
    </row>
    <row r="22" spans="1:4" ht="12.75">
      <c r="A22" s="138" t="s">
        <v>161</v>
      </c>
      <c r="B22" s="321">
        <v>0.10589</v>
      </c>
      <c r="C22" s="321">
        <v>0.10589</v>
      </c>
      <c r="D22" s="326">
        <v>45078</v>
      </c>
    </row>
    <row r="23" spans="1:4" ht="12.75">
      <c r="A23" s="138" t="s">
        <v>162</v>
      </c>
      <c r="B23" s="321">
        <v>0.10589</v>
      </c>
      <c r="C23" s="321">
        <v>0.10589</v>
      </c>
      <c r="D23" s="326">
        <v>45078</v>
      </c>
    </row>
    <row r="24" spans="1:4" ht="12.75">
      <c r="A24" s="138" t="s">
        <v>163</v>
      </c>
      <c r="B24" s="321">
        <v>0.10234</v>
      </c>
      <c r="C24" s="321">
        <v>0.10234</v>
      </c>
      <c r="D24" s="326">
        <v>45078</v>
      </c>
    </row>
    <row r="25" spans="1:4" ht="12.75">
      <c r="A25" s="138" t="s">
        <v>164</v>
      </c>
      <c r="B25" s="321">
        <v>0.010048999999999999</v>
      </c>
      <c r="C25" s="321">
        <v>0.10049</v>
      </c>
      <c r="D25" s="326">
        <v>45078</v>
      </c>
    </row>
    <row r="26" spans="1:4" ht="12.75">
      <c r="A26" s="79"/>
      <c r="B26" s="187"/>
      <c r="C26" s="187"/>
      <c r="D26" s="188"/>
    </row>
    <row r="27" spans="1:4" ht="12.75">
      <c r="A27" s="70" t="s">
        <v>104</v>
      </c>
      <c r="B27" s="327" t="s">
        <v>106</v>
      </c>
      <c r="C27" s="327" t="s">
        <v>107</v>
      </c>
      <c r="D27" s="188"/>
    </row>
    <row r="28" spans="1:4" ht="12.75">
      <c r="A28" s="138" t="s">
        <v>165</v>
      </c>
      <c r="B28" s="249">
        <v>0.00388</v>
      </c>
      <c r="C28" s="250"/>
      <c r="D28" s="326">
        <v>45078</v>
      </c>
    </row>
    <row r="29" spans="1:4" ht="12.75">
      <c r="A29" s="79" t="s">
        <v>166</v>
      </c>
      <c r="B29" s="187">
        <v>0.0053821</v>
      </c>
      <c r="C29" s="187">
        <v>0.0053821</v>
      </c>
      <c r="D29" s="326">
        <v>45078</v>
      </c>
    </row>
    <row r="30" spans="1:4" ht="12.75">
      <c r="A30" s="79" t="s">
        <v>167</v>
      </c>
      <c r="B30" s="187">
        <v>0.0051126</v>
      </c>
      <c r="C30" s="187">
        <v>0.0029126</v>
      </c>
      <c r="D30" s="326">
        <v>45078</v>
      </c>
    </row>
    <row r="31" spans="1:4" ht="12.75">
      <c r="A31" s="79" t="s">
        <v>168</v>
      </c>
      <c r="B31" s="187">
        <v>0.10047838</v>
      </c>
      <c r="C31" s="187">
        <v>0.0034062999999999997</v>
      </c>
      <c r="D31" s="326">
        <v>45078</v>
      </c>
    </row>
    <row r="32" spans="1:4" ht="12.75">
      <c r="A32" s="79" t="s">
        <v>169</v>
      </c>
      <c r="B32" s="187">
        <v>0.0067145</v>
      </c>
      <c r="C32" s="187"/>
      <c r="D32" s="326">
        <v>45078</v>
      </c>
    </row>
    <row r="33" spans="1:4" ht="12.75">
      <c r="A33" s="79" t="s">
        <v>170</v>
      </c>
      <c r="B33" s="187">
        <v>0.0023035</v>
      </c>
      <c r="C33" s="250"/>
      <c r="D33" s="326">
        <v>45078</v>
      </c>
    </row>
    <row r="34" spans="1:4" ht="12.75">
      <c r="A34" s="79" t="s">
        <v>171</v>
      </c>
      <c r="B34" s="187">
        <v>0.032414200000000004</v>
      </c>
      <c r="C34" s="250"/>
      <c r="D34" s="326">
        <v>45078</v>
      </c>
    </row>
    <row r="35" spans="1:4" ht="12.75">
      <c r="A35" s="79" t="s">
        <v>172</v>
      </c>
      <c r="B35" s="187">
        <v>0</v>
      </c>
      <c r="C35" s="250"/>
      <c r="D35" s="326">
        <v>45078</v>
      </c>
    </row>
    <row r="36" spans="1:4" ht="12.75">
      <c r="A36" s="79" t="s">
        <v>173</v>
      </c>
      <c r="B36" s="187">
        <v>0.00331</v>
      </c>
      <c r="C36" s="187"/>
      <c r="D36" s="326">
        <v>45078</v>
      </c>
    </row>
    <row r="37" spans="1:4" ht="12.75">
      <c r="A37" s="138" t="s">
        <v>162</v>
      </c>
      <c r="B37" s="187">
        <v>0.00309</v>
      </c>
      <c r="C37" s="250"/>
      <c r="D37" s="326">
        <v>45078</v>
      </c>
    </row>
    <row r="38" spans="1:4" ht="12.75">
      <c r="A38" s="138" t="s">
        <v>174</v>
      </c>
      <c r="B38" s="187">
        <v>0.027757</v>
      </c>
      <c r="C38" s="250"/>
      <c r="D38" s="326">
        <v>45078</v>
      </c>
    </row>
    <row r="39" spans="1:4" ht="12.75">
      <c r="A39" s="138" t="s">
        <v>175</v>
      </c>
      <c r="B39" s="187">
        <v>0</v>
      </c>
      <c r="C39" s="250"/>
      <c r="D39" s="326">
        <v>45078</v>
      </c>
    </row>
    <row r="40" spans="1:4" ht="12.75">
      <c r="A40" s="79" t="s">
        <v>176</v>
      </c>
      <c r="B40" s="187">
        <v>0.0099068</v>
      </c>
      <c r="D40" s="326">
        <v>45078</v>
      </c>
    </row>
    <row r="41" spans="1:4" ht="12.75">
      <c r="A41" s="79" t="s">
        <v>177</v>
      </c>
      <c r="B41" s="250">
        <v>3.39E-05</v>
      </c>
      <c r="D41" s="326">
        <v>45078</v>
      </c>
    </row>
    <row r="42" spans="1:4" ht="12.75">
      <c r="A42" s="138" t="s">
        <v>163</v>
      </c>
      <c r="B42" s="250">
        <v>0.00231</v>
      </c>
      <c r="D42" s="326">
        <v>45078</v>
      </c>
    </row>
    <row r="43" spans="1:4" ht="12.75">
      <c r="A43" s="138" t="s">
        <v>164</v>
      </c>
      <c r="B43" s="250">
        <v>0.00168</v>
      </c>
      <c r="D43" s="326">
        <v>45078</v>
      </c>
    </row>
    <row r="44" spans="2:4" ht="12.75">
      <c r="B44" s="190"/>
      <c r="C44" s="190"/>
      <c r="D44" s="188"/>
    </row>
    <row r="45" spans="1:4" ht="12.75">
      <c r="A45" s="79"/>
      <c r="B45" s="190"/>
      <c r="C45" s="190"/>
      <c r="D45" s="188"/>
    </row>
    <row r="46" spans="1:4" ht="12.75">
      <c r="A46" s="70" t="s">
        <v>118</v>
      </c>
      <c r="B46" s="235">
        <v>-0.0045816</v>
      </c>
      <c r="C46" s="190"/>
      <c r="D46" s="188">
        <v>45197</v>
      </c>
    </row>
    <row r="47" spans="1:4" ht="12.75">
      <c r="A47" s="79"/>
      <c r="B47" s="190"/>
      <c r="C47" s="190"/>
      <c r="D47" s="188"/>
    </row>
    <row r="48" spans="1:5" ht="12.75">
      <c r="A48" s="70" t="s">
        <v>153</v>
      </c>
      <c r="B48" s="329" t="s">
        <v>178</v>
      </c>
      <c r="C48" s="329" t="s">
        <v>179</v>
      </c>
      <c r="D48" s="329" t="s">
        <v>27</v>
      </c>
      <c r="E48" s="329" t="s">
        <v>180</v>
      </c>
    </row>
    <row r="49" spans="1:5" ht="12.75">
      <c r="A49" s="138" t="s">
        <v>181</v>
      </c>
      <c r="B49" s="330">
        <v>0.15</v>
      </c>
      <c r="C49" s="331">
        <v>0</v>
      </c>
      <c r="D49" s="332">
        <f>SUM(B49:C49)</f>
        <v>0.15</v>
      </c>
      <c r="E49" s="333">
        <v>45108</v>
      </c>
    </row>
    <row r="50" spans="1:5" ht="12.75">
      <c r="A50" s="138" t="s">
        <v>182</v>
      </c>
      <c r="B50" s="330">
        <v>0.000224</v>
      </c>
      <c r="C50" s="331">
        <v>7.9E-05</v>
      </c>
      <c r="D50" s="332">
        <f>SUM(B50:C50)</f>
        <v>0.000303</v>
      </c>
      <c r="E50" s="333">
        <v>45108</v>
      </c>
    </row>
    <row r="51" spans="1:4" ht="12.75">
      <c r="A51" s="138"/>
      <c r="B51" s="239"/>
      <c r="C51" s="190"/>
      <c r="D51" s="188"/>
    </row>
    <row r="52" spans="1:4" ht="12.75">
      <c r="A52" s="138"/>
      <c r="B52" s="239"/>
      <c r="C52" s="190"/>
      <c r="D52" s="188"/>
    </row>
    <row r="53" spans="1:4" ht="12.75">
      <c r="A53" s="138"/>
      <c r="B53" s="239"/>
      <c r="C53" s="190"/>
      <c r="D53" s="188"/>
    </row>
    <row r="54" spans="1:4" ht="12.75">
      <c r="A54" s="79"/>
      <c r="B54" s="190"/>
      <c r="C54" s="190"/>
      <c r="D54" s="188"/>
    </row>
    <row r="55" spans="1:4" ht="12.75">
      <c r="A55" s="70" t="s">
        <v>119</v>
      </c>
      <c r="B55" s="190"/>
      <c r="C55" s="190"/>
      <c r="D55" s="190"/>
    </row>
    <row r="56" spans="1:8" ht="12.75">
      <c r="A56" s="138" t="s">
        <v>160</v>
      </c>
      <c r="B56" s="334">
        <v>0.0331659</v>
      </c>
      <c r="C56" s="190"/>
      <c r="D56" s="328">
        <v>45016</v>
      </c>
      <c r="F56" s="3" t="s">
        <v>183</v>
      </c>
      <c r="G56" s="197">
        <v>0.0270381</v>
      </c>
      <c r="H56" s="240">
        <v>45016</v>
      </c>
    </row>
    <row r="57" spans="1:8" ht="12.75">
      <c r="A57" s="138" t="s">
        <v>161</v>
      </c>
      <c r="B57" s="334">
        <v>0.0270381</v>
      </c>
      <c r="C57" s="190"/>
      <c r="D57" s="328">
        <v>45016</v>
      </c>
      <c r="F57" s="3" t="s">
        <v>184</v>
      </c>
      <c r="G57" s="197">
        <v>0.0283392</v>
      </c>
      <c r="H57" s="240">
        <v>45016</v>
      </c>
    </row>
    <row r="58" spans="1:4" ht="12.75">
      <c r="A58" s="138" t="s">
        <v>162</v>
      </c>
      <c r="B58" s="334">
        <v>0.0004909</v>
      </c>
      <c r="C58" s="190"/>
      <c r="D58" s="328">
        <v>45016</v>
      </c>
    </row>
    <row r="59" spans="1:4" ht="12.75">
      <c r="A59" s="138" t="s">
        <v>163</v>
      </c>
      <c r="B59" s="334">
        <v>0.0004744</v>
      </c>
      <c r="C59" s="190"/>
      <c r="D59" s="328">
        <v>45016</v>
      </c>
    </row>
    <row r="60" spans="1:4" ht="12.75">
      <c r="A60" s="138" t="s">
        <v>164</v>
      </c>
      <c r="B60" s="334">
        <v>0.0004658</v>
      </c>
      <c r="C60" s="190"/>
      <c r="D60" s="328">
        <v>45016</v>
      </c>
    </row>
    <row r="61" spans="2:4" ht="12.75">
      <c r="B61" s="187"/>
      <c r="C61" s="190"/>
      <c r="D61" s="190"/>
    </row>
    <row r="62" spans="1:4" ht="12.75">
      <c r="A62" s="70" t="s">
        <v>185</v>
      </c>
      <c r="B62" s="190"/>
      <c r="C62" s="190"/>
      <c r="D62" s="190"/>
    </row>
    <row r="63" spans="1:4" ht="12.75">
      <c r="A63" s="138" t="s">
        <v>162</v>
      </c>
      <c r="B63" s="335">
        <v>8.84</v>
      </c>
      <c r="C63" s="190"/>
      <c r="D63" s="328">
        <v>45016</v>
      </c>
    </row>
    <row r="64" spans="1:4" ht="12.75">
      <c r="A64" s="138" t="s">
        <v>163</v>
      </c>
      <c r="B64" s="335">
        <v>8.55</v>
      </c>
      <c r="C64" s="190"/>
      <c r="D64" s="328">
        <v>45016</v>
      </c>
    </row>
    <row r="65" spans="1:4" ht="12.75">
      <c r="A65" s="138" t="s">
        <v>164</v>
      </c>
      <c r="B65" s="335">
        <v>8.64</v>
      </c>
      <c r="C65" s="190"/>
      <c r="D65" s="328">
        <v>45016</v>
      </c>
    </row>
    <row r="66" spans="1:4" ht="12.75">
      <c r="A66" s="79"/>
      <c r="B66" s="190"/>
      <c r="C66" s="190"/>
      <c r="D66" s="188"/>
    </row>
    <row r="67" spans="1:4" ht="12.75">
      <c r="A67" s="70" t="s">
        <v>96</v>
      </c>
      <c r="B67" s="190"/>
      <c r="C67" s="336" t="s">
        <v>186</v>
      </c>
      <c r="D67" s="188"/>
    </row>
    <row r="68" spans="1:4" ht="12.75">
      <c r="A68" s="79" t="s">
        <v>187</v>
      </c>
      <c r="B68" s="250">
        <v>0</v>
      </c>
      <c r="C68" s="250">
        <v>0</v>
      </c>
      <c r="D68" s="188">
        <v>44531</v>
      </c>
    </row>
    <row r="69" spans="1:4" ht="12.75">
      <c r="A69" s="79" t="s">
        <v>173</v>
      </c>
      <c r="B69" s="250">
        <v>0</v>
      </c>
      <c r="C69" s="250">
        <v>0</v>
      </c>
      <c r="D69" s="188">
        <v>44531</v>
      </c>
    </row>
    <row r="70" spans="1:4" ht="12.75">
      <c r="A70" s="79" t="s">
        <v>188</v>
      </c>
      <c r="B70" s="250">
        <v>0</v>
      </c>
      <c r="C70" s="250">
        <v>0</v>
      </c>
      <c r="D70" s="188">
        <v>44531</v>
      </c>
    </row>
    <row r="71" spans="1:4" ht="12.75">
      <c r="A71" s="79" t="s">
        <v>189</v>
      </c>
      <c r="B71" s="250">
        <v>0</v>
      </c>
      <c r="C71" s="250">
        <v>0</v>
      </c>
      <c r="D71" s="188">
        <v>44531</v>
      </c>
    </row>
    <row r="72" spans="1:4" ht="12.75">
      <c r="A72" s="79" t="s">
        <v>190</v>
      </c>
      <c r="B72" s="250">
        <v>0</v>
      </c>
      <c r="C72" s="250">
        <v>0</v>
      </c>
      <c r="D72" s="188">
        <v>44531</v>
      </c>
    </row>
    <row r="73" spans="1:4" ht="12.75">
      <c r="A73" s="79" t="s">
        <v>191</v>
      </c>
      <c r="B73" s="250">
        <v>0</v>
      </c>
      <c r="C73" s="250">
        <v>0</v>
      </c>
      <c r="D73" s="188">
        <v>44531</v>
      </c>
    </row>
    <row r="74" spans="1:4" ht="12.75">
      <c r="A74" s="79"/>
      <c r="B74" s="187"/>
      <c r="C74" s="187"/>
      <c r="D74" s="188"/>
    </row>
    <row r="75" spans="1:4" ht="12.75">
      <c r="A75" s="70" t="s">
        <v>192</v>
      </c>
      <c r="B75" s="190"/>
      <c r="C75" s="190"/>
      <c r="D75" s="188"/>
    </row>
    <row r="76" spans="1:4" ht="12.75">
      <c r="A76" s="79" t="s">
        <v>173</v>
      </c>
      <c r="B76" s="335">
        <v>0</v>
      </c>
      <c r="C76" s="250"/>
      <c r="D76" s="188">
        <v>44197</v>
      </c>
    </row>
    <row r="77" spans="1:4" ht="12.75">
      <c r="A77" s="79" t="s">
        <v>189</v>
      </c>
      <c r="B77" s="335">
        <v>0</v>
      </c>
      <c r="C77" s="250"/>
      <c r="D77" s="188">
        <v>44197</v>
      </c>
    </row>
    <row r="78" spans="1:4" ht="12.75">
      <c r="A78" s="79"/>
      <c r="B78" s="187"/>
      <c r="C78" s="187"/>
      <c r="D78" s="188"/>
    </row>
    <row r="79" spans="1:4" ht="12.75">
      <c r="A79" s="70" t="s">
        <v>193</v>
      </c>
      <c r="B79" s="190"/>
      <c r="C79" s="190"/>
      <c r="D79" s="188"/>
    </row>
    <row r="80" spans="1:4" ht="12.75">
      <c r="A80" s="79" t="s">
        <v>188</v>
      </c>
      <c r="B80" s="335">
        <v>0</v>
      </c>
      <c r="C80" s="250"/>
      <c r="D80" s="188">
        <v>44197</v>
      </c>
    </row>
    <row r="81" spans="1:4" ht="12.75">
      <c r="A81" s="79" t="s">
        <v>190</v>
      </c>
      <c r="B81" s="335">
        <v>0</v>
      </c>
      <c r="C81" s="250"/>
      <c r="D81" s="188">
        <v>44197</v>
      </c>
    </row>
    <row r="82" spans="1:4" ht="12.75">
      <c r="A82" s="79" t="s">
        <v>191</v>
      </c>
      <c r="B82" s="335">
        <v>0</v>
      </c>
      <c r="C82" s="187"/>
      <c r="D82" s="188">
        <v>44197</v>
      </c>
    </row>
    <row r="83" spans="1:4" ht="12.75">
      <c r="A83" s="79"/>
      <c r="B83" s="187"/>
      <c r="C83" s="187"/>
      <c r="D83" s="188"/>
    </row>
    <row r="84" spans="1:4" ht="12.75">
      <c r="A84" s="70" t="s">
        <v>97</v>
      </c>
      <c r="B84" s="337">
        <v>0.018765</v>
      </c>
      <c r="C84" s="356"/>
      <c r="D84" s="357" t="s">
        <v>214</v>
      </c>
    </row>
    <row r="85" spans="1:4" ht="12.75">
      <c r="A85" s="79"/>
      <c r="B85" s="190"/>
      <c r="C85" s="190"/>
      <c r="D85" s="188"/>
    </row>
    <row r="86" spans="1:4" ht="12.75">
      <c r="A86" s="24" t="s">
        <v>98</v>
      </c>
      <c r="B86" s="337">
        <v>0.0669857</v>
      </c>
      <c r="C86" s="337"/>
      <c r="D86" s="188">
        <v>45167</v>
      </c>
    </row>
    <row r="87" spans="2:4" ht="12.75">
      <c r="B87" s="190"/>
      <c r="C87" s="190"/>
      <c r="D87" s="190"/>
    </row>
    <row r="88" spans="1:4" ht="12.75">
      <c r="A88" s="243" t="s">
        <v>140</v>
      </c>
      <c r="B88" s="190"/>
      <c r="C88" s="190"/>
      <c r="D88" s="188"/>
    </row>
    <row r="89" spans="1:4" ht="12.75">
      <c r="A89" s="244" t="s">
        <v>160</v>
      </c>
      <c r="B89" s="338">
        <v>2.01</v>
      </c>
      <c r="C89" s="338"/>
      <c r="D89" s="188">
        <v>45167</v>
      </c>
    </row>
    <row r="90" spans="1:4" ht="12.75">
      <c r="A90" s="244" t="s">
        <v>194</v>
      </c>
      <c r="B90" s="338">
        <v>16.41</v>
      </c>
      <c r="C90" s="338"/>
      <c r="D90" s="188">
        <v>45167</v>
      </c>
    </row>
    <row r="91" spans="1:4" ht="12.75">
      <c r="A91" s="137"/>
      <c r="B91" s="190"/>
      <c r="C91" s="190"/>
      <c r="D91" s="190"/>
    </row>
    <row r="92" spans="1:4" ht="12.75">
      <c r="A92" s="243" t="s">
        <v>195</v>
      </c>
      <c r="B92" s="337"/>
      <c r="C92" s="337"/>
      <c r="D92" s="188"/>
    </row>
    <row r="93" spans="1:6" ht="12.75">
      <c r="A93" s="246" t="s">
        <v>187</v>
      </c>
      <c r="B93" s="250">
        <v>0</v>
      </c>
      <c r="C93" s="250"/>
      <c r="D93" s="188">
        <v>44531</v>
      </c>
      <c r="E93" s="339"/>
      <c r="F93" s="25"/>
    </row>
    <row r="94" spans="1:6" ht="12.75">
      <c r="A94" s="246" t="s">
        <v>173</v>
      </c>
      <c r="B94" s="250">
        <v>0</v>
      </c>
      <c r="C94" s="250"/>
      <c r="D94" s="188">
        <v>44531</v>
      </c>
      <c r="E94" s="339"/>
      <c r="F94" s="25"/>
    </row>
    <row r="95" spans="1:6" ht="12.75">
      <c r="A95" s="246" t="s">
        <v>196</v>
      </c>
      <c r="B95" s="250">
        <v>0</v>
      </c>
      <c r="C95" s="250"/>
      <c r="D95" s="188">
        <v>44531</v>
      </c>
      <c r="E95" s="339"/>
      <c r="F95" s="25"/>
    </row>
    <row r="96" spans="1:6" ht="12.75">
      <c r="A96" s="246" t="s">
        <v>197</v>
      </c>
      <c r="B96" s="250">
        <v>0</v>
      </c>
      <c r="C96" s="250"/>
      <c r="D96" s="188">
        <v>44531</v>
      </c>
      <c r="E96" s="339"/>
      <c r="F96" s="25"/>
    </row>
    <row r="97" spans="1:6" ht="12.75">
      <c r="A97" s="246" t="s">
        <v>198</v>
      </c>
      <c r="B97" s="250">
        <v>0</v>
      </c>
      <c r="C97" s="250"/>
      <c r="D97" s="188">
        <v>44531</v>
      </c>
      <c r="E97" s="339"/>
      <c r="F97" s="25"/>
    </row>
    <row r="98" spans="1:6" ht="12.75">
      <c r="A98" s="246" t="s">
        <v>199</v>
      </c>
      <c r="B98" s="250">
        <v>0</v>
      </c>
      <c r="C98" s="250"/>
      <c r="D98" s="188">
        <v>44531</v>
      </c>
      <c r="E98" s="339"/>
      <c r="F98" s="25"/>
    </row>
    <row r="99" spans="1:6" ht="12.75">
      <c r="A99" s="246" t="s">
        <v>200</v>
      </c>
      <c r="B99" s="250">
        <v>0</v>
      </c>
      <c r="C99" s="250"/>
      <c r="D99" s="188">
        <v>44531</v>
      </c>
      <c r="E99" s="339"/>
      <c r="F99" s="25"/>
    </row>
    <row r="100" spans="1:6" ht="12.75">
      <c r="A100" s="246" t="s">
        <v>201</v>
      </c>
      <c r="B100" s="250">
        <v>0</v>
      </c>
      <c r="C100" s="250"/>
      <c r="D100" s="188">
        <v>44531</v>
      </c>
      <c r="E100" s="339"/>
      <c r="F100" s="25"/>
    </row>
    <row r="101" spans="1:6" ht="12.75">
      <c r="A101" s="246" t="s">
        <v>202</v>
      </c>
      <c r="B101" s="250">
        <v>0</v>
      </c>
      <c r="C101" s="250"/>
      <c r="D101" s="188">
        <v>44531</v>
      </c>
      <c r="E101" s="339"/>
      <c r="F101" s="25"/>
    </row>
    <row r="102" spans="1:6" ht="12.75">
      <c r="A102" s="246" t="s">
        <v>203</v>
      </c>
      <c r="B102" s="250">
        <v>0</v>
      </c>
      <c r="C102" s="250"/>
      <c r="D102" s="188">
        <v>44531</v>
      </c>
      <c r="E102" s="339"/>
      <c r="F102" s="25"/>
    </row>
    <row r="103" spans="1:4" ht="12.75">
      <c r="A103" s="137"/>
      <c r="B103" s="190"/>
      <c r="C103" s="190"/>
      <c r="D103" s="190"/>
    </row>
    <row r="104" spans="1:4" ht="12.75">
      <c r="A104" s="243" t="s">
        <v>99</v>
      </c>
      <c r="B104" s="352">
        <v>0.1300494</v>
      </c>
      <c r="C104" s="337"/>
      <c r="D104" s="188">
        <v>45167</v>
      </c>
    </row>
    <row r="105" spans="1:4" ht="12.75">
      <c r="A105" s="137"/>
      <c r="B105" s="190"/>
      <c r="C105" s="190"/>
      <c r="D105" s="190"/>
    </row>
    <row r="106" spans="1:4" ht="12.75">
      <c r="A106" s="243" t="s">
        <v>152</v>
      </c>
      <c r="B106" s="190"/>
      <c r="C106" s="190"/>
      <c r="D106" s="188"/>
    </row>
    <row r="107" spans="1:4" ht="12.75">
      <c r="A107" s="244" t="s">
        <v>160</v>
      </c>
      <c r="B107" s="338">
        <v>0</v>
      </c>
      <c r="C107" s="338"/>
      <c r="D107" s="188">
        <v>44894</v>
      </c>
    </row>
    <row r="108" spans="1:4" ht="12.75">
      <c r="A108" s="244" t="s">
        <v>194</v>
      </c>
      <c r="B108" s="338">
        <v>0</v>
      </c>
      <c r="C108" s="338"/>
      <c r="D108" s="188">
        <v>44894</v>
      </c>
    </row>
    <row r="109" spans="1:4" ht="12.75">
      <c r="A109" s="137"/>
      <c r="B109" s="190"/>
      <c r="C109" s="190"/>
      <c r="D109" s="190"/>
    </row>
    <row r="110" spans="1:4" ht="12.75">
      <c r="A110" s="70" t="s">
        <v>139</v>
      </c>
      <c r="D110" s="188"/>
    </row>
    <row r="111" spans="1:4" ht="12.75">
      <c r="A111" s="79" t="s">
        <v>204</v>
      </c>
      <c r="B111" s="203">
        <v>0.0038973</v>
      </c>
      <c r="C111" s="187"/>
      <c r="D111" s="326">
        <v>44531</v>
      </c>
    </row>
    <row r="112" spans="1:4" ht="12.75">
      <c r="A112" s="79" t="s">
        <v>205</v>
      </c>
      <c r="B112" s="203">
        <v>0.0037618</v>
      </c>
      <c r="C112" s="187"/>
      <c r="D112" s="326">
        <v>44531</v>
      </c>
    </row>
    <row r="113" spans="1:4" ht="12.75">
      <c r="A113" s="79" t="s">
        <v>206</v>
      </c>
      <c r="B113" s="203">
        <v>0.0036866</v>
      </c>
      <c r="C113" s="187"/>
      <c r="D113" s="326">
        <v>44531</v>
      </c>
    </row>
    <row r="115" ht="12.75">
      <c r="A115" s="70" t="s">
        <v>150</v>
      </c>
    </row>
    <row r="116" spans="1:4" ht="12.75">
      <c r="A116" s="79" t="s">
        <v>160</v>
      </c>
      <c r="B116" s="340">
        <v>-0.00023</v>
      </c>
      <c r="D116" s="326">
        <v>44531</v>
      </c>
    </row>
    <row r="117" spans="1:4" ht="12.75">
      <c r="A117" s="79" t="s">
        <v>194</v>
      </c>
      <c r="B117" s="340">
        <v>-0.00062</v>
      </c>
      <c r="D117" s="326">
        <v>44531</v>
      </c>
    </row>
    <row r="118" ht="12.75">
      <c r="C118" s="341"/>
    </row>
    <row r="119" spans="1:4" ht="12.75">
      <c r="A119" s="24" t="s">
        <v>138</v>
      </c>
      <c r="B119" s="190"/>
      <c r="C119" s="190"/>
      <c r="D119" s="188"/>
    </row>
    <row r="120" spans="1:4" ht="12.75">
      <c r="A120" s="138" t="s">
        <v>160</v>
      </c>
      <c r="B120" s="342">
        <v>0</v>
      </c>
      <c r="C120" s="343"/>
      <c r="D120" s="326">
        <v>44894</v>
      </c>
    </row>
    <row r="121" spans="1:4" ht="12.75">
      <c r="A121" s="138" t="s">
        <v>194</v>
      </c>
      <c r="B121" s="342">
        <v>0</v>
      </c>
      <c r="C121" s="343"/>
      <c r="D121" s="326">
        <v>44894</v>
      </c>
    </row>
    <row r="123" spans="1:5" ht="12.75">
      <c r="A123" s="70" t="s">
        <v>155</v>
      </c>
      <c r="B123" s="344"/>
      <c r="E123" s="188"/>
    </row>
    <row r="124" spans="1:5" ht="12.75">
      <c r="A124" s="138" t="s">
        <v>160</v>
      </c>
      <c r="B124">
        <v>0.1</v>
      </c>
      <c r="C124" s="326"/>
      <c r="E124" s="326">
        <v>44927</v>
      </c>
    </row>
    <row r="125" spans="1:5" ht="12.75">
      <c r="A125" s="79" t="s">
        <v>89</v>
      </c>
      <c r="B125">
        <v>0.000285</v>
      </c>
      <c r="C125" s="345">
        <v>242</v>
      </c>
      <c r="D125" s="18" t="s">
        <v>207</v>
      </c>
      <c r="E125" s="326">
        <v>44927</v>
      </c>
    </row>
    <row r="126" spans="1:5" ht="12.75">
      <c r="A126" s="79" t="s">
        <v>90</v>
      </c>
      <c r="B126">
        <v>0</v>
      </c>
      <c r="E126" s="326">
        <v>44927</v>
      </c>
    </row>
    <row r="127" ht="12.75">
      <c r="B127"/>
    </row>
    <row r="128" ht="12.75">
      <c r="A128" s="70" t="s">
        <v>208</v>
      </c>
    </row>
    <row r="129" spans="1:4" ht="12.75">
      <c r="A129" s="138" t="s">
        <v>160</v>
      </c>
      <c r="B129" s="345">
        <v>0</v>
      </c>
      <c r="D129" s="326">
        <v>44531</v>
      </c>
    </row>
    <row r="130" spans="1:4" ht="12.75">
      <c r="A130" s="138" t="s">
        <v>161</v>
      </c>
      <c r="B130" s="345">
        <v>0</v>
      </c>
      <c r="D130" s="326">
        <v>44531</v>
      </c>
    </row>
    <row r="131" spans="1:4" ht="12.75">
      <c r="A131" s="138" t="s">
        <v>162</v>
      </c>
      <c r="B131" s="345">
        <v>0</v>
      </c>
      <c r="D131" s="326">
        <v>44531</v>
      </c>
    </row>
    <row r="132" spans="1:4" ht="12.75">
      <c r="A132" s="138" t="s">
        <v>163</v>
      </c>
      <c r="B132" s="345">
        <v>0</v>
      </c>
      <c r="D132" s="326">
        <v>44531</v>
      </c>
    </row>
    <row r="133" spans="1:4" ht="12.75">
      <c r="A133" s="138" t="s">
        <v>164</v>
      </c>
      <c r="B133" s="345">
        <v>0</v>
      </c>
      <c r="D133" s="326">
        <v>44531</v>
      </c>
    </row>
    <row r="135" spans="1:4" ht="12.75">
      <c r="A135" s="24" t="s">
        <v>209</v>
      </c>
      <c r="B135" s="190"/>
      <c r="C135" s="190"/>
      <c r="D135" s="188"/>
    </row>
    <row r="136" spans="1:4" ht="12.75">
      <c r="A136" s="138" t="s">
        <v>160</v>
      </c>
      <c r="B136" s="343">
        <v>0</v>
      </c>
      <c r="C136" s="343"/>
      <c r="D136" s="326">
        <v>44531</v>
      </c>
    </row>
    <row r="137" spans="1:4" ht="12.75">
      <c r="A137" s="138" t="s">
        <v>194</v>
      </c>
      <c r="B137" s="343">
        <v>0</v>
      </c>
      <c r="C137" s="343"/>
      <c r="D137" s="326">
        <v>44531</v>
      </c>
    </row>
    <row r="139" spans="1:4" ht="12.75">
      <c r="A139" s="24" t="s">
        <v>210</v>
      </c>
      <c r="D139" s="18" t="s">
        <v>211</v>
      </c>
    </row>
  </sheetData>
  <sheetProtection password="D7A1" sheet="1"/>
  <mergeCells count="2">
    <mergeCell ref="B14:D14"/>
    <mergeCell ref="H14:J14"/>
  </mergeCells>
  <hyperlinks>
    <hyperlink ref="A40" r:id="rId1" display="GS-@ TOD (On-Peak)"/>
    <hyperlink ref="A41" r:id="rId2" display="GS-@ TOD (On-Peak)"/>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44"/>
  <dimension ref="A1:IE92"/>
  <sheetViews>
    <sheetView showGridLines="0" zoomScale="80" zoomScaleNormal="80" zoomScalePageLayoutView="0" workbookViewId="0" topLeftCell="A6">
      <selection activeCell="D17" sqref="D17"/>
    </sheetView>
  </sheetViews>
  <sheetFormatPr defaultColWidth="9.140625" defaultRowHeight="12.75"/>
  <cols>
    <col min="1" max="1" width="39.00390625" style="0" customWidth="1"/>
    <col min="2" max="2" width="2.57421875" style="0" customWidth="1"/>
    <col min="3" max="3" width="13.57421875" style="0" customWidth="1"/>
    <col min="4" max="4" width="15.28125" style="0" customWidth="1"/>
    <col min="5" max="5" width="9.7109375" style="0" customWidth="1"/>
    <col min="6" max="6" width="2.7109375" style="0" customWidth="1"/>
    <col min="7" max="8" width="13.28125" style="0" customWidth="1"/>
    <col min="9" max="9" width="14.57421875" style="0" customWidth="1"/>
    <col min="10" max="10" width="13.28125" style="0" customWidth="1"/>
    <col min="11" max="11" width="6.57421875" style="0" customWidth="1"/>
    <col min="12" max="12" width="15.140625" style="0" customWidth="1"/>
    <col min="13" max="13" width="17.28125" style="0" bestFit="1" customWidth="1"/>
    <col min="14" max="14" width="17.421875" style="0" customWidth="1"/>
    <col min="15" max="15" width="17.28125" style="0" bestFit="1" customWidth="1"/>
    <col min="16" max="16" width="13.00390625" style="0" customWidth="1"/>
    <col min="17" max="17" width="12.8515625" style="0" customWidth="1"/>
    <col min="18" max="20" width="12.8515625" style="0" hidden="1" customWidth="1"/>
    <col min="21" max="21" width="10.57421875" style="0" hidden="1" customWidth="1"/>
    <col min="22" max="22" width="10.28125" style="0" hidden="1" customWidth="1"/>
    <col min="23" max="26" width="10.8515625" style="0" hidden="1" customWidth="1"/>
    <col min="27" max="29" width="10.28125" style="0" hidden="1" customWidth="1"/>
    <col min="30" max="30" width="10.57421875" style="0" hidden="1" customWidth="1"/>
    <col min="31" max="31" width="10.8515625" style="0" hidden="1" customWidth="1"/>
    <col min="32" max="33" width="10.00390625" style="0" hidden="1" customWidth="1"/>
    <col min="34" max="34" width="9.140625" style="0" customWidth="1"/>
    <col min="35" max="35" width="10.28125" style="0" customWidth="1"/>
    <col min="36" max="36" width="10.8515625" style="0" customWidth="1"/>
    <col min="37" max="37" width="10.28125" style="0" customWidth="1"/>
    <col min="38" max="50" width="9.140625" style="0" customWidth="1"/>
  </cols>
  <sheetData>
    <row r="1" spans="1:20" ht="20.25">
      <c r="A1" s="378" t="s">
        <v>84</v>
      </c>
      <c r="B1" s="378"/>
      <c r="C1" s="378"/>
      <c r="D1" s="378"/>
      <c r="E1" s="378"/>
      <c r="F1" s="378"/>
      <c r="G1" s="378"/>
      <c r="H1" s="378"/>
      <c r="I1" s="378"/>
      <c r="J1" s="378"/>
      <c r="K1" s="378"/>
      <c r="L1" s="378"/>
      <c r="M1" s="378"/>
      <c r="N1" s="378"/>
      <c r="O1" s="378"/>
      <c r="P1" s="378"/>
      <c r="Q1" s="126"/>
      <c r="R1" s="126"/>
      <c r="S1" s="126"/>
      <c r="T1" s="126"/>
    </row>
    <row r="2" spans="1:16" ht="20.25">
      <c r="A2" s="378" t="s">
        <v>87</v>
      </c>
      <c r="B2" s="378"/>
      <c r="C2" s="378"/>
      <c r="D2" s="378"/>
      <c r="E2" s="378"/>
      <c r="F2" s="378"/>
      <c r="G2" s="378"/>
      <c r="H2" s="378"/>
      <c r="I2" s="378"/>
      <c r="J2" s="378"/>
      <c r="K2" s="378"/>
      <c r="L2" s="378"/>
      <c r="M2" s="378"/>
      <c r="N2" s="378"/>
      <c r="O2" s="378"/>
      <c r="P2" s="378"/>
    </row>
    <row r="3" spans="1:20" ht="18">
      <c r="A3" s="379" t="s">
        <v>82</v>
      </c>
      <c r="B3" s="379"/>
      <c r="C3" s="379"/>
      <c r="D3" s="379"/>
      <c r="E3" s="379"/>
      <c r="F3" s="379"/>
      <c r="G3" s="379"/>
      <c r="H3" s="379"/>
      <c r="I3" s="379"/>
      <c r="J3" s="379"/>
      <c r="K3" s="379"/>
      <c r="L3" s="379"/>
      <c r="M3" s="379"/>
      <c r="N3" s="379"/>
      <c r="O3" s="379"/>
      <c r="P3" s="379"/>
      <c r="Q3" s="127"/>
      <c r="R3" s="127"/>
      <c r="S3" s="127"/>
      <c r="T3" s="127"/>
    </row>
    <row r="4" spans="1:20" ht="15.75">
      <c r="A4" s="380"/>
      <c r="B4" s="380"/>
      <c r="C4" s="380"/>
      <c r="D4" s="380"/>
      <c r="E4" s="380"/>
      <c r="F4" s="380"/>
      <c r="G4" s="380"/>
      <c r="H4" s="380"/>
      <c r="I4" s="380"/>
      <c r="J4" s="380"/>
      <c r="K4" s="380"/>
      <c r="L4" s="380"/>
      <c r="M4" s="380"/>
      <c r="N4" s="380"/>
      <c r="O4" s="380"/>
      <c r="P4" s="380"/>
      <c r="Q4" s="128"/>
      <c r="R4" s="128"/>
      <c r="S4" s="128"/>
      <c r="T4" s="128"/>
    </row>
    <row r="5" spans="1:20" ht="15">
      <c r="A5" s="45"/>
      <c r="B5" s="45"/>
      <c r="C5" s="45"/>
      <c r="D5" s="45"/>
      <c r="E5" s="45"/>
      <c r="F5" s="45"/>
      <c r="G5" s="45"/>
      <c r="H5" s="45"/>
      <c r="I5" s="45"/>
      <c r="J5" s="45"/>
      <c r="K5" s="45"/>
      <c r="L5" s="45"/>
      <c r="M5" s="45"/>
      <c r="N5" s="45"/>
      <c r="O5" s="45"/>
      <c r="P5" s="45"/>
      <c r="Q5" s="45"/>
      <c r="R5" s="45"/>
      <c r="S5" s="45"/>
      <c r="T5" s="45"/>
    </row>
    <row r="6" spans="1:15" ht="12.75">
      <c r="A6" s="46">
        <f ca="1">TODAY()</f>
        <v>45400</v>
      </c>
      <c r="B6" s="381" t="s">
        <v>116</v>
      </c>
      <c r="C6" s="381"/>
      <c r="D6" s="381"/>
      <c r="E6" s="381"/>
      <c r="F6" s="381"/>
      <c r="G6" s="381"/>
      <c r="H6" s="381"/>
      <c r="I6" s="381"/>
      <c r="J6" s="381"/>
      <c r="K6" s="381"/>
      <c r="L6" s="381"/>
      <c r="M6" s="381"/>
      <c r="N6" s="381"/>
      <c r="O6" s="381"/>
    </row>
    <row r="7" spans="1:11" ht="12.75">
      <c r="A7" s="382" t="s">
        <v>13</v>
      </c>
      <c r="B7" s="382"/>
      <c r="C7" s="382"/>
      <c r="D7" s="382"/>
      <c r="E7" s="382"/>
      <c r="F7" s="382"/>
      <c r="G7" s="382"/>
      <c r="H7" s="382"/>
      <c r="I7" s="382"/>
      <c r="J7" s="382"/>
      <c r="K7" s="382"/>
    </row>
    <row r="8" spans="3:11" ht="12.75">
      <c r="C8" s="18"/>
      <c r="D8" s="18"/>
      <c r="E8" s="18"/>
      <c r="F8" s="18"/>
      <c r="G8" s="18"/>
      <c r="H8" s="18"/>
      <c r="I8" s="18"/>
      <c r="J8" s="18"/>
      <c r="K8" s="18"/>
    </row>
    <row r="9" spans="1:9" ht="15">
      <c r="A9" s="22" t="s">
        <v>1</v>
      </c>
      <c r="B9" s="23"/>
      <c r="C9" s="24">
        <f>'Customer Info'!B7</f>
        <v>0</v>
      </c>
      <c r="I9" s="25"/>
    </row>
    <row r="10" spans="1:3" ht="15">
      <c r="A10" s="26" t="s">
        <v>23</v>
      </c>
      <c r="B10" s="23"/>
      <c r="C10" s="24">
        <f>'Customer Info'!B8</f>
        <v>0</v>
      </c>
    </row>
    <row r="11" spans="1:33" ht="12.75">
      <c r="A11" s="22" t="s">
        <v>68</v>
      </c>
      <c r="B11" s="160">
        <f>'Customer Info'!B28</f>
        <v>12</v>
      </c>
      <c r="C11" s="161" t="s">
        <v>78</v>
      </c>
      <c r="D11" s="161">
        <v>2023</v>
      </c>
      <c r="V11">
        <v>1</v>
      </c>
      <c r="W11">
        <v>2</v>
      </c>
      <c r="X11">
        <v>3</v>
      </c>
      <c r="Y11">
        <v>4</v>
      </c>
      <c r="Z11">
        <v>5</v>
      </c>
      <c r="AA11">
        <v>6</v>
      </c>
      <c r="AB11">
        <v>7</v>
      </c>
      <c r="AC11">
        <v>8</v>
      </c>
      <c r="AD11">
        <v>9</v>
      </c>
      <c r="AE11">
        <v>10</v>
      </c>
      <c r="AF11">
        <v>11</v>
      </c>
      <c r="AG11">
        <v>12</v>
      </c>
    </row>
    <row r="12" spans="1:33" ht="12.75">
      <c r="A12" s="76"/>
      <c r="B12" s="77"/>
      <c r="C12" s="78"/>
      <c r="D12" s="78"/>
      <c r="E12" s="78"/>
      <c r="F12" s="78"/>
      <c r="G12" s="78"/>
      <c r="H12" s="78"/>
      <c r="I12" s="78"/>
      <c r="J12" s="78"/>
      <c r="K12" s="78"/>
      <c r="L12" s="78"/>
      <c r="M12" s="78"/>
      <c r="N12" s="78"/>
      <c r="O12" s="78"/>
      <c r="P12" s="78"/>
      <c r="U12" t="s">
        <v>81</v>
      </c>
      <c r="V12" s="79" t="s">
        <v>69</v>
      </c>
      <c r="W12" s="79" t="s">
        <v>70</v>
      </c>
      <c r="X12" s="79" t="s">
        <v>71</v>
      </c>
      <c r="Y12" s="79" t="s">
        <v>72</v>
      </c>
      <c r="Z12" s="79" t="s">
        <v>73</v>
      </c>
      <c r="AA12" s="79" t="s">
        <v>74</v>
      </c>
      <c r="AB12" s="79" t="s">
        <v>75</v>
      </c>
      <c r="AC12" s="79" t="s">
        <v>76</v>
      </c>
      <c r="AD12" s="79" t="s">
        <v>77</v>
      </c>
      <c r="AE12" s="79" t="s">
        <v>79</v>
      </c>
      <c r="AF12" s="79" t="s">
        <v>78</v>
      </c>
      <c r="AG12" s="79" t="s">
        <v>80</v>
      </c>
    </row>
    <row r="13" spans="1:34" ht="15">
      <c r="A13" s="81" t="s">
        <v>24</v>
      </c>
      <c r="B13" s="82"/>
      <c r="C13" s="83"/>
      <c r="D13" s="48"/>
      <c r="E13" s="48"/>
      <c r="F13" s="48"/>
      <c r="G13" s="48"/>
      <c r="H13" s="48"/>
      <c r="I13" s="48"/>
      <c r="J13" s="84"/>
      <c r="K13" s="84"/>
      <c r="L13" s="84"/>
      <c r="M13" s="84"/>
      <c r="N13" s="84"/>
      <c r="O13" s="84"/>
      <c r="P13" s="84"/>
      <c r="U13" s="48" t="s">
        <v>113</v>
      </c>
      <c r="V13" s="149" t="e">
        <f>#REF!</f>
        <v>#REF!</v>
      </c>
      <c r="W13" s="149" t="e">
        <f>#REF!</f>
        <v>#REF!</v>
      </c>
      <c r="X13" s="149" t="e">
        <f>#REF!</f>
        <v>#REF!</v>
      </c>
      <c r="Y13" s="149" t="e">
        <f>#REF!</f>
        <v>#REF!</v>
      </c>
      <c r="Z13" s="149" t="e">
        <f>#REF!</f>
        <v>#REF!</v>
      </c>
      <c r="AA13" s="149" t="e">
        <f>#REF!</f>
        <v>#REF!</v>
      </c>
      <c r="AB13" s="149" t="e">
        <f>#REF!</f>
        <v>#REF!</v>
      </c>
      <c r="AC13" s="149" t="e">
        <f>#REF!</f>
        <v>#REF!</v>
      </c>
      <c r="AD13" s="149" t="e">
        <f>#REF!</f>
        <v>#REF!</v>
      </c>
      <c r="AE13" s="149" t="e">
        <f>#REF!</f>
        <v>#REF!</v>
      </c>
      <c r="AF13" s="149" t="e">
        <f>#REF!</f>
        <v>#REF!</v>
      </c>
      <c r="AG13" s="149" t="e">
        <f>#REF!</f>
        <v>#REF!</v>
      </c>
      <c r="AH13" s="48"/>
    </row>
    <row r="14" spans="1:62" ht="12.75">
      <c r="A14" s="48"/>
      <c r="B14" s="48"/>
      <c r="C14" s="48"/>
      <c r="D14" s="48"/>
      <c r="E14" s="48"/>
      <c r="F14" s="48"/>
      <c r="G14" s="74" t="s">
        <v>13</v>
      </c>
      <c r="H14" s="74"/>
      <c r="I14" s="85" t="s">
        <v>13</v>
      </c>
      <c r="J14" s="84"/>
      <c r="K14" s="84"/>
      <c r="L14" s="84"/>
      <c r="M14" s="84"/>
      <c r="N14" s="84"/>
      <c r="O14" s="84"/>
      <c r="P14" s="84"/>
      <c r="Q14" s="48"/>
      <c r="R14" s="48"/>
      <c r="S14" s="48"/>
      <c r="T14" s="48"/>
      <c r="U14" s="48" t="s">
        <v>114</v>
      </c>
      <c r="V14" s="149" t="e">
        <f>#REF!</f>
        <v>#REF!</v>
      </c>
      <c r="W14" s="149" t="e">
        <f>#REF!</f>
        <v>#REF!</v>
      </c>
      <c r="X14" s="149" t="e">
        <f>#REF!</f>
        <v>#REF!</v>
      </c>
      <c r="Y14" s="149" t="e">
        <f>#REF!</f>
        <v>#REF!</v>
      </c>
      <c r="Z14" s="149" t="e">
        <f>#REF!</f>
        <v>#REF!</v>
      </c>
      <c r="AA14" s="149" t="e">
        <f>#REF!</f>
        <v>#REF!</v>
      </c>
      <c r="AB14" s="149" t="e">
        <f>#REF!</f>
        <v>#REF!</v>
      </c>
      <c r="AC14" s="149" t="e">
        <f>#REF!</f>
        <v>#REF!</v>
      </c>
      <c r="AD14" s="149" t="e">
        <f>#REF!</f>
        <v>#REF!</v>
      </c>
      <c r="AE14" s="149" t="e">
        <f>#REF!</f>
        <v>#REF!</v>
      </c>
      <c r="AF14" s="149" t="e">
        <f>#REF!</f>
        <v>#REF!</v>
      </c>
      <c r="AG14" s="149" t="e">
        <f>#REF!</f>
        <v>#REF!</v>
      </c>
      <c r="AH14" s="48"/>
      <c r="AJ14" s="79"/>
      <c r="AK14" s="79"/>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row>
    <row r="15" spans="1:62" ht="12.75">
      <c r="A15" s="48"/>
      <c r="B15" s="48"/>
      <c r="C15" s="48"/>
      <c r="D15" s="48"/>
      <c r="E15" s="48"/>
      <c r="F15" s="48"/>
      <c r="G15" s="48"/>
      <c r="H15" s="48"/>
      <c r="I15" s="48"/>
      <c r="J15" s="84"/>
      <c r="K15" s="84"/>
      <c r="L15" s="84"/>
      <c r="M15" s="84"/>
      <c r="N15" s="84"/>
      <c r="O15" s="84"/>
      <c r="P15" s="84"/>
      <c r="Q15" s="48"/>
      <c r="R15" s="48"/>
      <c r="S15" s="48"/>
      <c r="T15" s="48"/>
      <c r="U15" s="130" t="s">
        <v>121</v>
      </c>
      <c r="V15" s="48" t="e">
        <f>#REF!</f>
        <v>#REF!</v>
      </c>
      <c r="W15" s="48" t="e">
        <f>#REF!</f>
        <v>#REF!</v>
      </c>
      <c r="X15" s="48" t="e">
        <f>#REF!</f>
        <v>#REF!</v>
      </c>
      <c r="Y15" s="48" t="e">
        <f>#REF!</f>
        <v>#REF!</v>
      </c>
      <c r="Z15" s="48" t="e">
        <f>#REF!</f>
        <v>#REF!</v>
      </c>
      <c r="AA15" s="48" t="e">
        <f>#REF!</f>
        <v>#REF!</v>
      </c>
      <c r="AB15" s="48" t="e">
        <f>#REF!</f>
        <v>#REF!</v>
      </c>
      <c r="AC15" s="48" t="e">
        <f>#REF!</f>
        <v>#REF!</v>
      </c>
      <c r="AD15" s="48" t="e">
        <f>#REF!</f>
        <v>#REF!</v>
      </c>
      <c r="AE15" s="48" t="e">
        <f>#REF!</f>
        <v>#REF!</v>
      </c>
      <c r="AF15" s="48" t="e">
        <f>#REF!</f>
        <v>#REF!</v>
      </c>
      <c r="AG15" s="48" t="e">
        <f>#REF!</f>
        <v>#REF!</v>
      </c>
      <c r="AH15" s="48"/>
      <c r="AJ15" s="124"/>
      <c r="AK15" s="124"/>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row>
    <row r="16" spans="1:62" ht="12.75">
      <c r="A16" s="86"/>
      <c r="B16" s="48"/>
      <c r="C16" s="87"/>
      <c r="D16" s="86"/>
      <c r="E16" s="48"/>
      <c r="F16" s="48"/>
      <c r="G16" s="48"/>
      <c r="H16" s="48"/>
      <c r="I16" s="48"/>
      <c r="J16" s="84"/>
      <c r="K16" s="84"/>
      <c r="L16" s="84"/>
      <c r="M16" s="84"/>
      <c r="N16" s="84"/>
      <c r="O16" s="84"/>
      <c r="P16" s="84"/>
      <c r="Q16" s="48"/>
      <c r="R16" s="48"/>
      <c r="S16" s="48"/>
      <c r="T16" s="48"/>
      <c r="U16" s="48"/>
      <c r="V16" s="48"/>
      <c r="W16" s="48"/>
      <c r="X16" s="48"/>
      <c r="Y16" s="48"/>
      <c r="Z16" s="48"/>
      <c r="AA16" s="48"/>
      <c r="AB16" s="48"/>
      <c r="AC16" s="48"/>
      <c r="AD16" s="48"/>
      <c r="AE16" s="48"/>
      <c r="AF16" s="48"/>
      <c r="AG16" s="48"/>
      <c r="AH16" s="48"/>
      <c r="AI16" s="48"/>
      <c r="AJ16" s="124"/>
      <c r="AK16" s="124"/>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row>
    <row r="17" spans="1:62" ht="12.75">
      <c r="A17" s="86" t="s">
        <v>38</v>
      </c>
      <c r="B17" s="48"/>
      <c r="D17" s="87">
        <f>'Customer Info'!D27</f>
        <v>0</v>
      </c>
      <c r="E17" s="86" t="s">
        <v>32</v>
      </c>
      <c r="F17" s="48"/>
      <c r="G17" s="48"/>
      <c r="H17" s="48"/>
      <c r="I17" s="48"/>
      <c r="J17" s="84"/>
      <c r="K17" s="84"/>
      <c r="L17" s="84"/>
      <c r="M17" s="84"/>
      <c r="N17" s="84"/>
      <c r="O17" s="84"/>
      <c r="P17" s="84"/>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row>
    <row r="18" spans="1:62" ht="12.75">
      <c r="A18" s="86"/>
      <c r="B18" s="48"/>
      <c r="C18" s="87"/>
      <c r="D18" s="86"/>
      <c r="E18" s="48"/>
      <c r="F18" s="48"/>
      <c r="G18" s="48"/>
      <c r="H18" s="48"/>
      <c r="I18" s="48"/>
      <c r="J18" s="84"/>
      <c r="K18" s="84"/>
      <c r="L18" s="84"/>
      <c r="M18" s="84"/>
      <c r="N18" s="84"/>
      <c r="O18" s="84"/>
      <c r="P18" s="84"/>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row>
    <row r="19" spans="1:62" ht="12.75">
      <c r="A19" s="86"/>
      <c r="B19" s="48"/>
      <c r="C19" s="87"/>
      <c r="D19" s="86"/>
      <c r="E19" s="48"/>
      <c r="F19" s="48"/>
      <c r="G19" s="48"/>
      <c r="H19" s="48"/>
      <c r="I19" s="48"/>
      <c r="J19" s="84"/>
      <c r="K19" s="84"/>
      <c r="L19" s="84"/>
      <c r="M19" s="84"/>
      <c r="N19" s="84"/>
      <c r="O19" s="84"/>
      <c r="P19" s="84"/>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row>
    <row r="20" spans="1:62" ht="12.75">
      <c r="A20" s="86"/>
      <c r="B20" s="48"/>
      <c r="C20" s="87"/>
      <c r="D20" s="86"/>
      <c r="E20" s="48"/>
      <c r="F20" s="48"/>
      <c r="G20" s="48"/>
      <c r="H20" s="48"/>
      <c r="I20" s="48"/>
      <c r="J20" s="84"/>
      <c r="K20" s="84"/>
      <c r="L20" s="84"/>
      <c r="M20" s="84"/>
      <c r="N20" s="84"/>
      <c r="O20" s="84"/>
      <c r="P20" s="84"/>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row>
    <row r="21" spans="1:62" ht="12.75">
      <c r="A21" s="86"/>
      <c r="B21" s="48"/>
      <c r="C21" s="87"/>
      <c r="D21" s="86"/>
      <c r="E21" s="48"/>
      <c r="F21" s="48"/>
      <c r="G21" s="48"/>
      <c r="H21" s="48"/>
      <c r="I21" s="48"/>
      <c r="J21" s="84"/>
      <c r="K21" s="84"/>
      <c r="L21" s="84"/>
      <c r="M21" s="84"/>
      <c r="N21" s="84"/>
      <c r="O21" s="84"/>
      <c r="P21" s="84"/>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row>
    <row r="22" spans="1:62" ht="12.75">
      <c r="A22" s="88"/>
      <c r="B22" s="88"/>
      <c r="C22" s="89"/>
      <c r="D22" s="88"/>
      <c r="E22" s="88"/>
      <c r="F22" s="90"/>
      <c r="G22" s="76"/>
      <c r="H22" s="88"/>
      <c r="I22" s="91"/>
      <c r="J22" s="78"/>
      <c r="K22" s="84"/>
      <c r="L22" s="84"/>
      <c r="M22" s="84"/>
      <c r="N22" s="84"/>
      <c r="O22" s="84"/>
      <c r="P22" s="84"/>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row>
    <row r="23" spans="1:62" ht="12.75">
      <c r="A23" s="81" t="s">
        <v>25</v>
      </c>
      <c r="B23" s="48"/>
      <c r="C23" s="48"/>
      <c r="D23" s="48"/>
      <c r="E23" s="48"/>
      <c r="F23" s="48"/>
      <c r="G23" s="371" t="s">
        <v>49</v>
      </c>
      <c r="H23" s="372"/>
      <c r="I23" s="372"/>
      <c r="J23" s="373"/>
      <c r="K23" s="92"/>
      <c r="L23" s="374" t="s">
        <v>50</v>
      </c>
      <c r="M23" s="375"/>
      <c r="N23" s="375"/>
      <c r="O23" s="376"/>
      <c r="P23" s="93"/>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row>
    <row r="24" spans="1:62" ht="12.75">
      <c r="A24" s="48"/>
      <c r="B24" s="48"/>
      <c r="C24" s="48"/>
      <c r="D24" s="48"/>
      <c r="E24" s="48"/>
      <c r="F24" s="48"/>
      <c r="G24" s="67" t="s">
        <v>46</v>
      </c>
      <c r="H24" s="67" t="s">
        <v>47</v>
      </c>
      <c r="I24" s="67" t="s">
        <v>48</v>
      </c>
      <c r="J24" s="67" t="s">
        <v>27</v>
      </c>
      <c r="K24" s="48"/>
      <c r="L24" s="80" t="s">
        <v>46</v>
      </c>
      <c r="M24" s="80" t="s">
        <v>47</v>
      </c>
      <c r="N24" s="80" t="s">
        <v>48</v>
      </c>
      <c r="O24" s="80" t="s">
        <v>27</v>
      </c>
      <c r="P24" s="94" t="s">
        <v>39</v>
      </c>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row>
    <row r="25" spans="1:62" ht="12.75">
      <c r="A25" s="48" t="s">
        <v>26</v>
      </c>
      <c r="B25" s="48"/>
      <c r="C25" s="48"/>
      <c r="D25" s="48"/>
      <c r="E25" s="48"/>
      <c r="F25" s="48"/>
      <c r="G25" s="95"/>
      <c r="H25" s="96"/>
      <c r="I25" s="96">
        <v>10</v>
      </c>
      <c r="J25" s="145">
        <f>SUM(G25:I25)</f>
        <v>10</v>
      </c>
      <c r="K25" s="48"/>
      <c r="L25" s="58"/>
      <c r="M25" s="58"/>
      <c r="N25" s="58">
        <f>I25</f>
        <v>10</v>
      </c>
      <c r="O25" s="58">
        <f>SUM(L25:N25)</f>
        <v>10</v>
      </c>
      <c r="P25" s="148">
        <v>42005</v>
      </c>
      <c r="Q25" s="48"/>
      <c r="R25" s="48"/>
      <c r="S25" s="48"/>
      <c r="T25" s="48"/>
      <c r="U25" s="108"/>
      <c r="V25" s="61"/>
      <c r="W25" s="62"/>
      <c r="X25" s="48"/>
      <c r="Y25" s="63"/>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row>
    <row r="26" spans="1:62" ht="12.75">
      <c r="A26" s="48" t="s">
        <v>115</v>
      </c>
      <c r="B26" s="48"/>
      <c r="C26" s="48"/>
      <c r="D26" s="1">
        <f>MAX($D$17,0)</f>
        <v>0</v>
      </c>
      <c r="E26" s="54" t="s">
        <v>32</v>
      </c>
      <c r="F26" s="59" t="s">
        <v>6</v>
      </c>
      <c r="G26" s="150"/>
      <c r="H26" s="96"/>
      <c r="I26" s="98">
        <v>0.0263125</v>
      </c>
      <c r="J26" s="56">
        <f>SUM(G26:I26)</f>
        <v>0.0263125</v>
      </c>
      <c r="K26" s="61" t="s">
        <v>61</v>
      </c>
      <c r="L26" s="58"/>
      <c r="M26" s="58"/>
      <c r="N26" s="58">
        <f>ROUND($D26*I26,2)</f>
        <v>0</v>
      </c>
      <c r="O26" s="58">
        <f>SUM(L26:N26)</f>
        <v>0</v>
      </c>
      <c r="P26" s="148">
        <v>42005</v>
      </c>
      <c r="Q26" s="48"/>
      <c r="T26" s="172">
        <f>O26</f>
        <v>0</v>
      </c>
      <c r="U26" s="60"/>
      <c r="V26" s="61"/>
      <c r="W26" s="62"/>
      <c r="X26" s="48"/>
      <c r="Y26" s="63"/>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row>
    <row r="27" spans="1:62" ht="12.75">
      <c r="A27" s="99" t="s">
        <v>37</v>
      </c>
      <c r="B27" s="99"/>
      <c r="C27" s="99"/>
      <c r="D27" s="100"/>
      <c r="E27" s="100"/>
      <c r="F27" s="99"/>
      <c r="G27" s="100"/>
      <c r="H27" s="100"/>
      <c r="I27" s="100"/>
      <c r="J27" s="100"/>
      <c r="K27" s="101"/>
      <c r="L27" s="102"/>
      <c r="M27" s="102"/>
      <c r="N27" s="102">
        <f>SUM(N25:N26)</f>
        <v>10</v>
      </c>
      <c r="O27" s="215">
        <f>SUM(O25:O26)</f>
        <v>10</v>
      </c>
      <c r="P27" s="93"/>
      <c r="Q27" s="48"/>
      <c r="T27" s="172">
        <f>SUM(T26)</f>
        <v>0</v>
      </c>
      <c r="U27" s="60"/>
      <c r="V27" s="61"/>
      <c r="W27" s="62"/>
      <c r="X27" s="48"/>
      <c r="Y27" s="63"/>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row>
    <row r="28" spans="1:62" ht="12.75">
      <c r="A28" s="103"/>
      <c r="B28" s="103"/>
      <c r="C28" s="103"/>
      <c r="D28" s="104"/>
      <c r="E28" s="104"/>
      <c r="F28" s="103"/>
      <c r="G28" s="104"/>
      <c r="H28" s="104"/>
      <c r="I28" s="104"/>
      <c r="J28" s="104"/>
      <c r="K28" s="105"/>
      <c r="L28" s="104"/>
      <c r="M28" s="104"/>
      <c r="N28" s="104"/>
      <c r="O28" s="216"/>
      <c r="P28" s="106"/>
      <c r="Q28" s="48"/>
      <c r="R28" s="48"/>
      <c r="S28" s="48"/>
      <c r="T28" s="48"/>
      <c r="U28" s="60"/>
      <c r="V28" s="61"/>
      <c r="W28" s="62"/>
      <c r="X28" s="48"/>
      <c r="Y28" s="63"/>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row>
    <row r="29" spans="1:224" ht="12.75">
      <c r="A29" s="81" t="s">
        <v>51</v>
      </c>
      <c r="B29" s="99"/>
      <c r="C29" s="99"/>
      <c r="D29" s="100"/>
      <c r="E29" s="100"/>
      <c r="F29" s="99"/>
      <c r="G29" s="100"/>
      <c r="H29" s="100"/>
      <c r="I29" s="100"/>
      <c r="J29" s="100"/>
      <c r="K29" s="100"/>
      <c r="L29" s="100"/>
      <c r="M29" s="100"/>
      <c r="N29" s="100"/>
      <c r="O29" s="217"/>
      <c r="P29" s="93"/>
      <c r="Q29" s="48"/>
      <c r="R29" s="48"/>
      <c r="S29" s="48"/>
      <c r="T29" s="48"/>
      <c r="U29" s="60"/>
      <c r="V29" s="61"/>
      <c r="W29" s="62"/>
      <c r="X29" s="48"/>
      <c r="Y29" s="63"/>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row>
    <row r="30" spans="1:224" ht="12.75">
      <c r="A30" s="84"/>
      <c r="B30" s="84"/>
      <c r="C30" s="84"/>
      <c r="D30" s="84"/>
      <c r="E30" s="84"/>
      <c r="F30" s="84"/>
      <c r="G30" s="84"/>
      <c r="H30" s="84"/>
      <c r="I30" s="84"/>
      <c r="J30" s="84"/>
      <c r="K30" s="84"/>
      <c r="L30" s="84"/>
      <c r="M30" s="84"/>
      <c r="N30" s="84"/>
      <c r="O30" s="137"/>
      <c r="P30" s="107"/>
      <c r="Q30" s="59"/>
      <c r="R30" s="59"/>
      <c r="S30" s="59"/>
      <c r="T30" s="59"/>
      <c r="U30" s="60"/>
      <c r="V30" s="61"/>
      <c r="W30" s="62"/>
      <c r="X30" s="48"/>
      <c r="Y30" s="63"/>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row>
    <row r="31" spans="1:224" ht="12.75">
      <c r="A31" s="218" t="s">
        <v>53</v>
      </c>
      <c r="B31" s="219"/>
      <c r="C31" s="219"/>
      <c r="D31" s="220">
        <f>IF($D$17&lt;0,0,IF($D$17&gt;833000,833000,$D$17))</f>
        <v>0</v>
      </c>
      <c r="E31" s="221" t="s">
        <v>32</v>
      </c>
      <c r="F31" s="222" t="s">
        <v>6</v>
      </c>
      <c r="G31" s="56"/>
      <c r="H31" s="56"/>
      <c r="I31" s="56">
        <f>'1023 Riders  '!B4</f>
        <v>0.0062781</v>
      </c>
      <c r="J31" s="56">
        <f aca="true" t="shared" si="0" ref="J31:J37">SUM(G31:I31)</f>
        <v>0.0062781</v>
      </c>
      <c r="K31" s="223" t="s">
        <v>33</v>
      </c>
      <c r="L31" s="58"/>
      <c r="M31" s="58"/>
      <c r="N31" s="58">
        <f>ROUND(D31*I31,2)</f>
        <v>0</v>
      </c>
      <c r="O31" s="58">
        <f aca="true" t="shared" si="1" ref="O31:O53">SUM(L31:N31)</f>
        <v>0</v>
      </c>
      <c r="P31" s="148">
        <f>'1023 Riders  '!D4</f>
        <v>45197</v>
      </c>
      <c r="Q31" s="59"/>
      <c r="R31" s="59"/>
      <c r="S31" s="59"/>
      <c r="T31" s="172">
        <f aca="true" t="shared" si="2" ref="T31:T43">O31</f>
        <v>0</v>
      </c>
      <c r="U31" s="60"/>
      <c r="V31" s="61"/>
      <c r="W31" s="62"/>
      <c r="X31" s="48"/>
      <c r="Y31" s="63"/>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row>
    <row r="32" spans="1:224" ht="12.75">
      <c r="A32" s="218" t="s">
        <v>54</v>
      </c>
      <c r="B32" s="190"/>
      <c r="C32" s="190"/>
      <c r="D32" s="224">
        <f>IF($D$17&gt;833000,$D$17-833000,0)</f>
        <v>0</v>
      </c>
      <c r="E32" s="221" t="s">
        <v>32</v>
      </c>
      <c r="F32" s="222" t="s">
        <v>6</v>
      </c>
      <c r="G32" s="56"/>
      <c r="H32" s="56"/>
      <c r="I32" s="56">
        <f>'0923 Riders '!B5</f>
        <v>0.0001756</v>
      </c>
      <c r="J32" s="56">
        <f t="shared" si="0"/>
        <v>0.0001756</v>
      </c>
      <c r="K32" s="223" t="s">
        <v>33</v>
      </c>
      <c r="L32" s="58"/>
      <c r="M32" s="58"/>
      <c r="N32" s="58">
        <f>ROUND(D32*I32,2)</f>
        <v>0</v>
      </c>
      <c r="O32" s="58">
        <f t="shared" si="1"/>
        <v>0</v>
      </c>
      <c r="P32" s="148">
        <f>'0923 Riders '!D5</f>
        <v>44925</v>
      </c>
      <c r="Q32" s="59"/>
      <c r="R32" s="59"/>
      <c r="S32" s="59"/>
      <c r="T32" s="172">
        <f t="shared" si="2"/>
        <v>0</v>
      </c>
      <c r="U32" s="60"/>
      <c r="V32" s="61"/>
      <c r="W32" s="62"/>
      <c r="X32" s="48"/>
      <c r="Y32" s="63"/>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row>
    <row r="33" spans="1:224" ht="12.75">
      <c r="A33" s="218" t="s">
        <v>65</v>
      </c>
      <c r="B33" s="190"/>
      <c r="C33" s="190"/>
      <c r="D33" s="220">
        <f>IF($D$17&lt;0,0,IF($D$17&gt;2000,2000,$D$17))</f>
        <v>0</v>
      </c>
      <c r="E33" s="221" t="s">
        <v>32</v>
      </c>
      <c r="F33" s="222" t="s">
        <v>6</v>
      </c>
      <c r="G33" s="56"/>
      <c r="H33" s="56"/>
      <c r="I33" s="109">
        <f>'0923 Riders '!B8</f>
        <v>0.00465</v>
      </c>
      <c r="J33" s="109">
        <f t="shared" si="0"/>
        <v>0.00465</v>
      </c>
      <c r="K33" s="223" t="s">
        <v>33</v>
      </c>
      <c r="L33" s="58"/>
      <c r="M33" s="58"/>
      <c r="N33" s="58">
        <f>ROUND(D33*I33,2)</f>
        <v>0</v>
      </c>
      <c r="O33" s="58">
        <f t="shared" si="1"/>
        <v>0</v>
      </c>
      <c r="P33" s="148">
        <f>'0923 Riders '!D7</f>
        <v>44531</v>
      </c>
      <c r="Q33" s="59"/>
      <c r="R33" s="59"/>
      <c r="S33" s="59"/>
      <c r="T33" s="172">
        <f t="shared" si="2"/>
        <v>0</v>
      </c>
      <c r="U33" s="60"/>
      <c r="V33" s="61"/>
      <c r="W33" s="62"/>
      <c r="X33" s="48"/>
      <c r="Y33" s="63"/>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row>
    <row r="34" spans="1:224" ht="12.75">
      <c r="A34" s="218" t="s">
        <v>66</v>
      </c>
      <c r="B34" s="190"/>
      <c r="C34" s="190"/>
      <c r="D34" s="220">
        <f>IF($D$17&lt;=2000,0,IF($D$17=0,0,IF($D$17-2000&gt;13000,13000,$D$17-2000)))</f>
        <v>0</v>
      </c>
      <c r="E34" s="221" t="s">
        <v>32</v>
      </c>
      <c r="F34" s="222" t="s">
        <v>6</v>
      </c>
      <c r="G34" s="56"/>
      <c r="H34" s="56"/>
      <c r="I34" s="109">
        <f>'0923 Riders '!B9</f>
        <v>0.00419</v>
      </c>
      <c r="J34" s="109">
        <f t="shared" si="0"/>
        <v>0.00419</v>
      </c>
      <c r="K34" s="223" t="s">
        <v>33</v>
      </c>
      <c r="L34" s="58"/>
      <c r="M34" s="58"/>
      <c r="N34" s="58">
        <f>ROUND(D34*I34,2)</f>
        <v>0</v>
      </c>
      <c r="O34" s="58">
        <f t="shared" si="1"/>
        <v>0</v>
      </c>
      <c r="P34" s="148">
        <f>'0923 Riders '!D7</f>
        <v>44531</v>
      </c>
      <c r="Q34" s="59"/>
      <c r="R34" s="59"/>
      <c r="S34" s="59"/>
      <c r="T34" s="172">
        <f t="shared" si="2"/>
        <v>0</v>
      </c>
      <c r="U34" s="60"/>
      <c r="V34" s="61"/>
      <c r="W34" s="62"/>
      <c r="X34" s="48"/>
      <c r="Y34" s="63"/>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row>
    <row r="35" spans="1:224" ht="12.75">
      <c r="A35" s="218" t="s">
        <v>67</v>
      </c>
      <c r="B35" s="190"/>
      <c r="C35" s="190"/>
      <c r="D35" s="220">
        <f>IF($D$17=0,0,IF($D$17-15000&gt;=0,$D$17-15000,0))</f>
        <v>0</v>
      </c>
      <c r="E35" s="221" t="s">
        <v>32</v>
      </c>
      <c r="F35" s="222" t="s">
        <v>6</v>
      </c>
      <c r="G35" s="56"/>
      <c r="H35" s="56"/>
      <c r="I35" s="109">
        <f>'0923 Riders '!B10</f>
        <v>0.00363</v>
      </c>
      <c r="J35" s="109">
        <f t="shared" si="0"/>
        <v>0.00363</v>
      </c>
      <c r="K35" s="223" t="s">
        <v>33</v>
      </c>
      <c r="L35" s="58"/>
      <c r="M35" s="58"/>
      <c r="N35" s="58">
        <f>ROUND(D35*I35,2)</f>
        <v>0</v>
      </c>
      <c r="O35" s="58">
        <f t="shared" si="1"/>
        <v>0</v>
      </c>
      <c r="P35" s="148">
        <f>'0923 Riders '!D7</f>
        <v>44531</v>
      </c>
      <c r="Q35" s="59"/>
      <c r="R35" s="59"/>
      <c r="S35" s="59"/>
      <c r="T35" s="172">
        <f t="shared" si="2"/>
        <v>0</v>
      </c>
      <c r="U35" s="60"/>
      <c r="V35" s="61"/>
      <c r="W35" s="62"/>
      <c r="X35" s="48"/>
      <c r="Y35" s="63"/>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row>
    <row r="36" spans="1:224" ht="12.75">
      <c r="A36" s="225" t="s">
        <v>153</v>
      </c>
      <c r="B36" s="190"/>
      <c r="C36" s="190"/>
      <c r="D36" s="220"/>
      <c r="E36" s="221" t="s">
        <v>81</v>
      </c>
      <c r="F36" s="222"/>
      <c r="G36" s="56"/>
      <c r="H36" s="56"/>
      <c r="I36" s="56">
        <f>'0923 Riders '!D49</f>
        <v>0.15</v>
      </c>
      <c r="J36" s="56">
        <f t="shared" si="0"/>
        <v>0.15</v>
      </c>
      <c r="K36" s="223"/>
      <c r="L36" s="58"/>
      <c r="M36" s="58"/>
      <c r="N36" s="58">
        <f>J36</f>
        <v>0.15</v>
      </c>
      <c r="O36" s="58">
        <f>SUM(L36:N36)</f>
        <v>0.15</v>
      </c>
      <c r="P36" s="148">
        <f>'0923 Riders '!E49</f>
        <v>45108</v>
      </c>
      <c r="Q36" s="59"/>
      <c r="R36" s="59"/>
      <c r="S36" s="59"/>
      <c r="T36" s="172">
        <f t="shared" si="2"/>
        <v>0.15</v>
      </c>
      <c r="U36" s="60"/>
      <c r="V36" s="61"/>
      <c r="W36" s="62"/>
      <c r="X36" s="48"/>
      <c r="Y36" s="63"/>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row>
    <row r="37" spans="1:224" ht="12.75">
      <c r="A37" s="225" t="s">
        <v>212</v>
      </c>
      <c r="B37" s="190"/>
      <c r="C37" s="190"/>
      <c r="D37" s="226">
        <f>O27</f>
        <v>10</v>
      </c>
      <c r="E37" s="221" t="s">
        <v>86</v>
      </c>
      <c r="F37" s="222" t="s">
        <v>6</v>
      </c>
      <c r="G37" s="56"/>
      <c r="H37" s="56"/>
      <c r="I37" s="110">
        <f>'0923 Riders '!B18</f>
        <v>0</v>
      </c>
      <c r="J37" s="110">
        <f t="shared" si="0"/>
        <v>0</v>
      </c>
      <c r="K37" s="223"/>
      <c r="L37" s="58"/>
      <c r="M37" s="58"/>
      <c r="N37" s="58">
        <f>J37</f>
        <v>0</v>
      </c>
      <c r="O37" s="58">
        <f>SUM(L37:N37)</f>
        <v>0</v>
      </c>
      <c r="P37" s="148">
        <f>'0923 Riders '!D18</f>
        <v>44531</v>
      </c>
      <c r="Q37" s="59"/>
      <c r="R37" s="173">
        <f>$T$27</f>
        <v>0</v>
      </c>
      <c r="S37" s="174">
        <f>I37</f>
        <v>0</v>
      </c>
      <c r="T37" s="172">
        <f>ROUND(R37*S37,2)</f>
        <v>0</v>
      </c>
      <c r="U37" s="60"/>
      <c r="V37" s="61"/>
      <c r="W37" s="62"/>
      <c r="X37" s="48"/>
      <c r="Y37" s="63"/>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row>
    <row r="38" spans="1:224" ht="12.75">
      <c r="A38" s="225" t="s">
        <v>120</v>
      </c>
      <c r="B38" s="190"/>
      <c r="C38" s="190"/>
      <c r="D38" s="220">
        <f>$D$17</f>
        <v>0</v>
      </c>
      <c r="E38" s="221" t="s">
        <v>32</v>
      </c>
      <c r="F38" s="222" t="s">
        <v>6</v>
      </c>
      <c r="G38" s="56">
        <f>'0923 Riders '!B21</f>
        <v>0.10589</v>
      </c>
      <c r="H38" s="56"/>
      <c r="I38" s="56"/>
      <c r="J38" s="143">
        <f>SUM(G38:H38)</f>
        <v>0.10589</v>
      </c>
      <c r="K38" s="223" t="s">
        <v>33</v>
      </c>
      <c r="L38" s="58">
        <f>ROUND(D38*G38,2)</f>
        <v>0</v>
      </c>
      <c r="M38" s="58"/>
      <c r="N38" s="58"/>
      <c r="O38" s="58">
        <f t="shared" si="1"/>
        <v>0</v>
      </c>
      <c r="P38" s="148">
        <f>'0923 Riders '!D21</f>
        <v>45078</v>
      </c>
      <c r="Q38" s="59"/>
      <c r="R38" s="59"/>
      <c r="S38" s="59"/>
      <c r="T38" s="172">
        <f t="shared" si="2"/>
        <v>0</v>
      </c>
      <c r="U38" s="60"/>
      <c r="V38" s="61"/>
      <c r="W38" s="62"/>
      <c r="X38" s="48"/>
      <c r="Y38" s="63"/>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row>
    <row r="39" spans="1:224" ht="12.75">
      <c r="A39" s="225" t="s">
        <v>105</v>
      </c>
      <c r="B39" s="190"/>
      <c r="C39" s="190"/>
      <c r="D39" s="220">
        <f>$D$17</f>
        <v>0</v>
      </c>
      <c r="E39" s="221" t="s">
        <v>32</v>
      </c>
      <c r="F39" s="222" t="s">
        <v>6</v>
      </c>
      <c r="G39" s="56">
        <f>'0923 Riders '!B28</f>
        <v>0.00388</v>
      </c>
      <c r="H39" s="56"/>
      <c r="I39" s="56"/>
      <c r="J39" s="143">
        <f>SUM(G39:H39)</f>
        <v>0.00388</v>
      </c>
      <c r="K39" s="223" t="s">
        <v>33</v>
      </c>
      <c r="L39" s="145">
        <f>IF($D$39&lt;=800,ROUND($D$39*$G$39,2),(ROUND(800*$G$39,2)+(ROUND(($D$39-800)*$G$39,2))))</f>
        <v>0</v>
      </c>
      <c r="M39" s="58"/>
      <c r="N39" s="58"/>
      <c r="O39" s="58">
        <f>SUM(L39:N39)</f>
        <v>0</v>
      </c>
      <c r="P39" s="148">
        <f>'0923 Riders '!D28</f>
        <v>45078</v>
      </c>
      <c r="Q39" s="59"/>
      <c r="R39" s="59"/>
      <c r="S39" s="59"/>
      <c r="T39" s="172">
        <f t="shared" si="2"/>
        <v>0</v>
      </c>
      <c r="U39" s="60"/>
      <c r="V39" s="61"/>
      <c r="W39" s="62"/>
      <c r="X39" s="48"/>
      <c r="Y39" s="63"/>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row>
    <row r="40" spans="1:224" ht="12.75">
      <c r="A40" s="225" t="s">
        <v>124</v>
      </c>
      <c r="B40" s="190"/>
      <c r="C40" s="190"/>
      <c r="D40" s="220">
        <f>$D$17</f>
        <v>0</v>
      </c>
      <c r="E40" s="221" t="s">
        <v>32</v>
      </c>
      <c r="F40" s="222" t="s">
        <v>6</v>
      </c>
      <c r="G40" s="56">
        <f>'1023 Riders  '!B46</f>
        <v>-0.0045816</v>
      </c>
      <c r="H40" s="56"/>
      <c r="I40" s="56"/>
      <c r="J40" s="143">
        <f>SUM(G40:H40)</f>
        <v>-0.0045816</v>
      </c>
      <c r="K40" s="223" t="s">
        <v>33</v>
      </c>
      <c r="L40" s="58">
        <f>ROUND(D40*G40,2)</f>
        <v>0</v>
      </c>
      <c r="M40" s="58"/>
      <c r="N40" s="58"/>
      <c r="O40" s="58">
        <f t="shared" si="1"/>
        <v>0</v>
      </c>
      <c r="P40" s="148">
        <f>'1023 Riders  '!D46</f>
        <v>45197</v>
      </c>
      <c r="Q40" s="59"/>
      <c r="R40" s="59"/>
      <c r="S40" s="59"/>
      <c r="T40" s="172">
        <f t="shared" si="2"/>
        <v>0</v>
      </c>
      <c r="U40" s="60"/>
      <c r="V40" s="61"/>
      <c r="W40" s="62"/>
      <c r="X40" s="48"/>
      <c r="Y40" s="63"/>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48"/>
      <c r="HC40" s="48"/>
      <c r="HD40" s="48"/>
      <c r="HE40" s="48"/>
      <c r="HF40" s="48"/>
      <c r="HG40" s="48"/>
      <c r="HH40" s="48"/>
      <c r="HI40" s="48"/>
      <c r="HJ40" s="48"/>
      <c r="HK40" s="48"/>
      <c r="HL40" s="48"/>
      <c r="HM40" s="48"/>
      <c r="HN40" s="48"/>
      <c r="HO40" s="48"/>
      <c r="HP40" s="48"/>
    </row>
    <row r="41" spans="1:224" ht="12.75">
      <c r="A41" s="225" t="s">
        <v>103</v>
      </c>
      <c r="B41" s="190"/>
      <c r="C41" s="190"/>
      <c r="D41" s="220">
        <f>IF($D$17&lt;0,0,$D$17)</f>
        <v>0</v>
      </c>
      <c r="E41" s="221" t="s">
        <v>32</v>
      </c>
      <c r="F41" s="222" t="s">
        <v>6</v>
      </c>
      <c r="G41" s="56"/>
      <c r="H41" s="56"/>
      <c r="I41" s="56">
        <f>'0923 Riders '!B15</f>
        <v>0</v>
      </c>
      <c r="J41" s="98">
        <f aca="true" t="shared" si="3" ref="J41:J46">SUM(G41:I41)</f>
        <v>0</v>
      </c>
      <c r="K41" s="223" t="s">
        <v>33</v>
      </c>
      <c r="L41" s="58"/>
      <c r="M41" s="58"/>
      <c r="N41" s="96">
        <f>J41*D41</f>
        <v>0</v>
      </c>
      <c r="O41" s="58">
        <f>SUM(L41:N41)</f>
        <v>0</v>
      </c>
      <c r="P41" s="148">
        <f>'0923 Riders '!D15</f>
        <v>45167</v>
      </c>
      <c r="Q41" s="59"/>
      <c r="R41" s="59"/>
      <c r="S41" s="59"/>
      <c r="T41" s="172">
        <f t="shared" si="2"/>
        <v>0</v>
      </c>
      <c r="U41" s="60"/>
      <c r="V41" s="61"/>
      <c r="W41" s="62"/>
      <c r="X41" s="48"/>
      <c r="Y41" s="63"/>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48"/>
      <c r="HC41" s="48"/>
      <c r="HD41" s="48"/>
      <c r="HE41" s="48"/>
      <c r="HF41" s="48"/>
      <c r="HG41" s="48"/>
      <c r="HH41" s="48"/>
      <c r="HI41" s="48"/>
      <c r="HJ41" s="48"/>
      <c r="HK41" s="48"/>
      <c r="HL41" s="48"/>
      <c r="HM41" s="48"/>
      <c r="HN41" s="48"/>
      <c r="HO41" s="48"/>
      <c r="HP41" s="48"/>
    </row>
    <row r="42" spans="1:224" ht="12.75">
      <c r="A42" s="225" t="s">
        <v>122</v>
      </c>
      <c r="B42" s="190"/>
      <c r="C42" s="190"/>
      <c r="D42" s="220">
        <f>IF($D$17&lt;0,0,$D$17)</f>
        <v>0</v>
      </c>
      <c r="E42" s="227" t="s">
        <v>32</v>
      </c>
      <c r="F42" s="222" t="s">
        <v>6</v>
      </c>
      <c r="G42" s="56"/>
      <c r="H42" s="56">
        <f>'0923 Riders '!B56</f>
        <v>0.0331659</v>
      </c>
      <c r="I42" s="56"/>
      <c r="J42" s="56">
        <f t="shared" si="3"/>
        <v>0.0331659</v>
      </c>
      <c r="K42" s="223" t="s">
        <v>33</v>
      </c>
      <c r="L42" s="58"/>
      <c r="M42" s="58">
        <f>ROUND(D42*H42,2)</f>
        <v>0</v>
      </c>
      <c r="N42" s="129"/>
      <c r="O42" s="58">
        <f t="shared" si="1"/>
        <v>0</v>
      </c>
      <c r="P42" s="148">
        <f>'0923 Riders '!D56</f>
        <v>45016</v>
      </c>
      <c r="Q42" s="59"/>
      <c r="R42" s="59"/>
      <c r="S42" s="59"/>
      <c r="T42" s="172">
        <f t="shared" si="2"/>
        <v>0</v>
      </c>
      <c r="U42" s="60"/>
      <c r="V42" s="61"/>
      <c r="W42" s="62"/>
      <c r="X42" s="48"/>
      <c r="Y42" s="63"/>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48"/>
      <c r="HC42" s="48"/>
      <c r="HD42" s="48"/>
      <c r="HE42" s="48"/>
      <c r="HF42" s="48"/>
      <c r="HG42" s="48"/>
      <c r="HH42" s="48"/>
      <c r="HI42" s="48"/>
      <c r="HJ42" s="48"/>
      <c r="HK42" s="48"/>
      <c r="HL42" s="48"/>
      <c r="HM42" s="48"/>
      <c r="HN42" s="48"/>
      <c r="HO42" s="48"/>
      <c r="HP42" s="48"/>
    </row>
    <row r="43" spans="1:224" ht="12.75">
      <c r="A43" s="218" t="s">
        <v>64</v>
      </c>
      <c r="B43" s="190"/>
      <c r="C43" s="190"/>
      <c r="D43" s="220">
        <f>IF($D$17&lt;0,0,$D$17)</f>
        <v>0</v>
      </c>
      <c r="E43" s="221" t="s">
        <v>32</v>
      </c>
      <c r="F43" s="222" t="s">
        <v>6</v>
      </c>
      <c r="G43" s="56"/>
      <c r="H43" s="56"/>
      <c r="I43" s="56">
        <f>'0923 Riders '!B68+'0923 Riders '!C68</f>
        <v>0</v>
      </c>
      <c r="J43" s="56">
        <f t="shared" si="3"/>
        <v>0</v>
      </c>
      <c r="K43" s="223" t="s">
        <v>33</v>
      </c>
      <c r="L43" s="58"/>
      <c r="M43" s="58"/>
      <c r="N43" s="58">
        <f>J43*D43</f>
        <v>0</v>
      </c>
      <c r="O43" s="58">
        <f t="shared" si="1"/>
        <v>0</v>
      </c>
      <c r="P43" s="148">
        <f>'0923 Riders '!D68</f>
        <v>44531</v>
      </c>
      <c r="Q43" s="59"/>
      <c r="R43" s="59"/>
      <c r="S43" s="59"/>
      <c r="T43" s="172">
        <f t="shared" si="2"/>
        <v>0</v>
      </c>
      <c r="U43" s="60"/>
      <c r="V43" s="61"/>
      <c r="W43" s="62"/>
      <c r="X43" s="48"/>
      <c r="Y43" s="63"/>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48"/>
      <c r="HC43" s="48"/>
      <c r="HD43" s="48"/>
      <c r="HE43" s="48"/>
      <c r="HF43" s="48"/>
      <c r="HG43" s="48"/>
      <c r="HH43" s="48"/>
      <c r="HI43" s="48"/>
      <c r="HJ43" s="48"/>
      <c r="HK43" s="48"/>
      <c r="HL43" s="48"/>
      <c r="HM43" s="48"/>
      <c r="HN43" s="48"/>
      <c r="HO43" s="48"/>
      <c r="HP43" s="48"/>
    </row>
    <row r="44" spans="1:224" ht="12.75">
      <c r="A44" s="218" t="s">
        <v>55</v>
      </c>
      <c r="B44" s="190"/>
      <c r="C44" s="190"/>
      <c r="D44" s="228">
        <f>$N$27</f>
        <v>10</v>
      </c>
      <c r="E44" s="221" t="s">
        <v>86</v>
      </c>
      <c r="F44" s="222" t="s">
        <v>6</v>
      </c>
      <c r="G44" s="64"/>
      <c r="H44" s="65"/>
      <c r="I44" s="69">
        <f>'1123 Riders  '!B84</f>
        <v>0.0225159</v>
      </c>
      <c r="J44" s="69">
        <f t="shared" si="3"/>
        <v>0.0225159</v>
      </c>
      <c r="K44" s="223"/>
      <c r="L44" s="58"/>
      <c r="M44" s="58"/>
      <c r="N44" s="58">
        <f>ROUND(D44*I44,2)</f>
        <v>0.23</v>
      </c>
      <c r="O44" s="58">
        <f t="shared" si="1"/>
        <v>0.23</v>
      </c>
      <c r="P44" s="148">
        <f>'1123 Riders  '!D84</f>
        <v>45226</v>
      </c>
      <c r="Q44" s="59"/>
      <c r="R44" s="173">
        <f>$T$27</f>
        <v>0</v>
      </c>
      <c r="S44" s="174">
        <f>I44</f>
        <v>0.0225159</v>
      </c>
      <c r="T44" s="172">
        <f>ROUND(R44*S44,2)</f>
        <v>0</v>
      </c>
      <c r="U44" s="60"/>
      <c r="V44" s="61"/>
      <c r="W44" s="62"/>
      <c r="X44" s="48"/>
      <c r="Y44" s="63"/>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48"/>
      <c r="HC44" s="48"/>
      <c r="HD44" s="48"/>
      <c r="HE44" s="48"/>
      <c r="HF44" s="48"/>
      <c r="HG44" s="48"/>
      <c r="HH44" s="48"/>
      <c r="HI44" s="48"/>
      <c r="HJ44" s="48"/>
      <c r="HK44" s="48"/>
      <c r="HL44" s="48"/>
      <c r="HM44" s="48"/>
      <c r="HN44" s="48"/>
      <c r="HO44" s="48"/>
      <c r="HP44" s="48"/>
    </row>
    <row r="45" spans="1:224" ht="12.75">
      <c r="A45" s="218" t="s">
        <v>56</v>
      </c>
      <c r="B45" s="190"/>
      <c r="C45" s="190"/>
      <c r="D45" s="228">
        <f>$N$27</f>
        <v>10</v>
      </c>
      <c r="E45" s="221" t="s">
        <v>86</v>
      </c>
      <c r="F45" s="222" t="s">
        <v>6</v>
      </c>
      <c r="G45" s="229"/>
      <c r="H45" s="65"/>
      <c r="I45" s="69">
        <f>'0923 Riders '!B86</f>
        <v>0.0669857</v>
      </c>
      <c r="J45" s="69">
        <f t="shared" si="3"/>
        <v>0.0669857</v>
      </c>
      <c r="K45" s="223"/>
      <c r="L45" s="58"/>
      <c r="M45" s="58"/>
      <c r="N45" s="58">
        <f>ROUND(D45*I45,2)</f>
        <v>0.67</v>
      </c>
      <c r="O45" s="58">
        <f t="shared" si="1"/>
        <v>0.67</v>
      </c>
      <c r="P45" s="148">
        <f>'1123 Riders  '!D86</f>
        <v>45167</v>
      </c>
      <c r="Q45" s="59"/>
      <c r="R45" s="173">
        <f>$T$27</f>
        <v>0</v>
      </c>
      <c r="S45" s="174">
        <f>I45</f>
        <v>0.0669857</v>
      </c>
      <c r="T45" s="172">
        <f>ROUND(R45*S45,2)</f>
        <v>0</v>
      </c>
      <c r="U45" s="60"/>
      <c r="V45" s="61"/>
      <c r="W45" s="62"/>
      <c r="X45" s="48"/>
      <c r="Y45" s="63"/>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48"/>
      <c r="HC45" s="48"/>
      <c r="HD45" s="48"/>
      <c r="HE45" s="48"/>
      <c r="HF45" s="48"/>
      <c r="HG45" s="48"/>
      <c r="HH45" s="48"/>
      <c r="HI45" s="48"/>
      <c r="HJ45" s="48"/>
      <c r="HK45" s="48"/>
      <c r="HL45" s="48"/>
      <c r="HM45" s="48"/>
      <c r="HN45" s="48"/>
      <c r="HO45" s="48"/>
      <c r="HP45" s="48"/>
    </row>
    <row r="46" spans="1:224" ht="12.75">
      <c r="A46" s="225" t="s">
        <v>141</v>
      </c>
      <c r="B46" s="190"/>
      <c r="C46" s="190"/>
      <c r="D46" s="228"/>
      <c r="E46" s="227" t="s">
        <v>81</v>
      </c>
      <c r="F46" s="230"/>
      <c r="G46" s="229"/>
      <c r="H46" s="65"/>
      <c r="I46" s="125">
        <f>'0923 Riders '!B89</f>
        <v>2.01</v>
      </c>
      <c r="J46" s="125">
        <f t="shared" si="3"/>
        <v>2.01</v>
      </c>
      <c r="K46" s="223"/>
      <c r="L46" s="58"/>
      <c r="M46" s="58"/>
      <c r="N46" s="58">
        <f>I46</f>
        <v>2.01</v>
      </c>
      <c r="O46" s="58">
        <f>SUM(L46:N46)</f>
        <v>2.01</v>
      </c>
      <c r="P46" s="148">
        <f>'0923 Riders '!D89</f>
        <v>45167</v>
      </c>
      <c r="Q46" s="59"/>
      <c r="R46" s="59"/>
      <c r="S46" s="59"/>
      <c r="T46" s="172">
        <f>O46</f>
        <v>2.01</v>
      </c>
      <c r="U46" s="60"/>
      <c r="V46" s="61"/>
      <c r="W46" s="62"/>
      <c r="X46" s="48"/>
      <c r="Y46" s="63"/>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48"/>
      <c r="HC46" s="48"/>
      <c r="HD46" s="48"/>
      <c r="HE46" s="48"/>
      <c r="HF46" s="48"/>
      <c r="HG46" s="48"/>
      <c r="HH46" s="48"/>
      <c r="HI46" s="48"/>
      <c r="HJ46" s="48"/>
      <c r="HK46" s="48"/>
      <c r="HL46" s="48"/>
      <c r="HM46" s="48"/>
      <c r="HN46" s="48"/>
      <c r="HO46" s="48"/>
      <c r="HP46" s="48"/>
    </row>
    <row r="47" spans="1:224" ht="12.75">
      <c r="A47" s="225" t="s">
        <v>213</v>
      </c>
      <c r="B47" s="190"/>
      <c r="C47" s="190"/>
      <c r="D47" s="220">
        <f>IF($D$17&lt;0,0,$D$17)</f>
        <v>0</v>
      </c>
      <c r="E47" s="221" t="s">
        <v>32</v>
      </c>
      <c r="F47" s="222" t="s">
        <v>6</v>
      </c>
      <c r="G47" s="56"/>
      <c r="H47" s="56"/>
      <c r="I47" s="56">
        <f>'0923 Riders '!B93</f>
        <v>0</v>
      </c>
      <c r="J47" s="56">
        <f>I47</f>
        <v>0</v>
      </c>
      <c r="K47" s="223" t="s">
        <v>33</v>
      </c>
      <c r="L47" s="58"/>
      <c r="M47" s="58"/>
      <c r="N47" s="58"/>
      <c r="O47" s="58">
        <f>SUM(L47:N47)</f>
        <v>0</v>
      </c>
      <c r="P47" s="148">
        <f>'0923 Riders '!D93</f>
        <v>44531</v>
      </c>
      <c r="Q47" s="59"/>
      <c r="R47" s="59"/>
      <c r="S47" s="59"/>
      <c r="T47" s="172">
        <f>O47</f>
        <v>0</v>
      </c>
      <c r="U47" s="60"/>
      <c r="V47" s="61"/>
      <c r="W47" s="62"/>
      <c r="X47" s="48"/>
      <c r="Y47" s="63"/>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48"/>
      <c r="HC47" s="48"/>
      <c r="HD47" s="48"/>
      <c r="HE47" s="48"/>
      <c r="HF47" s="48"/>
      <c r="HG47" s="48"/>
      <c r="HH47" s="48"/>
      <c r="HI47" s="48"/>
      <c r="HJ47" s="48"/>
      <c r="HK47" s="48"/>
      <c r="HL47" s="48"/>
      <c r="HM47" s="48"/>
      <c r="HN47" s="48"/>
      <c r="HO47" s="48"/>
      <c r="HP47" s="48"/>
    </row>
    <row r="48" spans="1:224" ht="12.75">
      <c r="A48" s="218" t="s">
        <v>100</v>
      </c>
      <c r="B48" s="190"/>
      <c r="C48" s="190"/>
      <c r="D48" s="228">
        <f>$N$27</f>
        <v>10</v>
      </c>
      <c r="E48" s="221" t="s">
        <v>86</v>
      </c>
      <c r="F48" s="222" t="s">
        <v>6</v>
      </c>
      <c r="G48" s="229"/>
      <c r="H48" s="65"/>
      <c r="I48" s="69">
        <f>'0923 Riders '!B104</f>
        <v>0.1300494</v>
      </c>
      <c r="J48" s="350">
        <f>SUM(G48:I48)</f>
        <v>0.1300494</v>
      </c>
      <c r="K48" s="223"/>
      <c r="L48" s="58"/>
      <c r="M48" s="58"/>
      <c r="N48" s="58">
        <f>ROUND(D48*I48,2)</f>
        <v>1.3</v>
      </c>
      <c r="O48" s="58">
        <f t="shared" si="1"/>
        <v>1.3</v>
      </c>
      <c r="P48" s="148">
        <f>'0923 Riders '!D104</f>
        <v>45167</v>
      </c>
      <c r="Q48" s="59"/>
      <c r="R48" s="173">
        <f>$T$27</f>
        <v>0</v>
      </c>
      <c r="S48" s="174">
        <f>I48</f>
        <v>0.1300494</v>
      </c>
      <c r="T48" s="172">
        <f>ROUND(R48*S48,2)</f>
        <v>0</v>
      </c>
      <c r="U48" s="60"/>
      <c r="V48" s="61"/>
      <c r="W48" s="62"/>
      <c r="X48" s="48"/>
      <c r="Y48" s="63"/>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48"/>
      <c r="HC48" s="48"/>
      <c r="HD48" s="48"/>
      <c r="HE48" s="48"/>
      <c r="HF48" s="48"/>
      <c r="HG48" s="48"/>
      <c r="HH48" s="48"/>
      <c r="HI48" s="48"/>
      <c r="HJ48" s="48"/>
      <c r="HK48" s="48"/>
      <c r="HL48" s="48"/>
      <c r="HM48" s="48"/>
      <c r="HN48" s="48"/>
      <c r="HO48" s="48"/>
      <c r="HP48" s="48"/>
    </row>
    <row r="49" spans="1:224" ht="12.75">
      <c r="A49" s="225" t="s">
        <v>152</v>
      </c>
      <c r="B49" s="190"/>
      <c r="C49" s="190"/>
      <c r="D49" s="228"/>
      <c r="E49" s="227" t="s">
        <v>81</v>
      </c>
      <c r="F49" s="230"/>
      <c r="G49" s="229"/>
      <c r="H49" s="65"/>
      <c r="I49" s="125">
        <f>'0923 Riders '!B107</f>
        <v>0</v>
      </c>
      <c r="J49" s="125">
        <f>SUM(G49:I49)</f>
        <v>0</v>
      </c>
      <c r="K49" s="223"/>
      <c r="L49" s="58"/>
      <c r="M49" s="58"/>
      <c r="N49" s="58">
        <f>I49</f>
        <v>0</v>
      </c>
      <c r="O49" s="58">
        <f>SUM(L49:N49)</f>
        <v>0</v>
      </c>
      <c r="P49" s="148">
        <f>'0923 Riders '!D107</f>
        <v>44894</v>
      </c>
      <c r="Q49" s="59"/>
      <c r="R49" s="59"/>
      <c r="S49" s="59"/>
      <c r="T49" s="172">
        <f>O49</f>
        <v>0</v>
      </c>
      <c r="U49" s="60"/>
      <c r="V49" s="61"/>
      <c r="W49" s="62"/>
      <c r="X49" s="48"/>
      <c r="Y49" s="63"/>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48"/>
      <c r="HC49" s="48"/>
      <c r="HD49" s="48"/>
      <c r="HE49" s="48"/>
      <c r="HF49" s="48"/>
      <c r="HG49" s="48"/>
      <c r="HH49" s="48"/>
      <c r="HI49" s="48"/>
      <c r="HJ49" s="48"/>
      <c r="HK49" s="48"/>
      <c r="HL49" s="48"/>
      <c r="HM49" s="48"/>
      <c r="HN49" s="48"/>
      <c r="HO49" s="48"/>
      <c r="HP49" s="48"/>
    </row>
    <row r="50" spans="1:224" ht="12.75">
      <c r="A50" s="225" t="s">
        <v>138</v>
      </c>
      <c r="B50" s="190"/>
      <c r="C50" s="190"/>
      <c r="D50" s="228"/>
      <c r="E50" s="227" t="s">
        <v>81</v>
      </c>
      <c r="F50" s="230"/>
      <c r="G50" s="229"/>
      <c r="H50" s="65"/>
      <c r="I50" s="179">
        <f>'1123 Riders  '!B120</f>
        <v>1.26</v>
      </c>
      <c r="J50" s="125">
        <f>SUM(G50:I50)</f>
        <v>1.26</v>
      </c>
      <c r="K50" s="223"/>
      <c r="L50" s="58"/>
      <c r="M50" s="58"/>
      <c r="N50" s="177">
        <f>I50</f>
        <v>1.26</v>
      </c>
      <c r="O50" s="58">
        <f>SUM(L50:N50)</f>
        <v>1.26</v>
      </c>
      <c r="P50" s="148">
        <f>'1123 Riders  '!D120</f>
        <v>45226</v>
      </c>
      <c r="Q50" s="59"/>
      <c r="R50" s="59"/>
      <c r="S50" s="59"/>
      <c r="T50" s="172"/>
      <c r="U50" s="60"/>
      <c r="V50" s="61"/>
      <c r="W50" s="62"/>
      <c r="X50" s="48"/>
      <c r="Y50" s="63"/>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48"/>
      <c r="HC50" s="48"/>
      <c r="HD50" s="48"/>
      <c r="HE50" s="48"/>
      <c r="HF50" s="48"/>
      <c r="HG50" s="48"/>
      <c r="HH50" s="48"/>
      <c r="HI50" s="48"/>
      <c r="HJ50" s="48"/>
      <c r="HK50" s="48"/>
      <c r="HL50" s="48"/>
      <c r="HM50" s="48"/>
      <c r="HN50" s="48"/>
      <c r="HO50" s="48"/>
      <c r="HP50" s="48"/>
    </row>
    <row r="51" spans="1:224" ht="12.75">
      <c r="A51" s="218" t="s">
        <v>101</v>
      </c>
      <c r="B51" s="190"/>
      <c r="C51" s="190"/>
      <c r="D51" s="220">
        <f>$D$17</f>
        <v>0</v>
      </c>
      <c r="E51" s="221" t="s">
        <v>32</v>
      </c>
      <c r="F51" s="222" t="s">
        <v>6</v>
      </c>
      <c r="G51" s="56">
        <f>'0923 Riders '!B111</f>
        <v>0.0038973</v>
      </c>
      <c r="H51" s="56"/>
      <c r="I51" s="56"/>
      <c r="J51" s="143">
        <f>SUM(G51:H51)</f>
        <v>0.0038973</v>
      </c>
      <c r="K51" s="223" t="s">
        <v>33</v>
      </c>
      <c r="L51" s="58">
        <f>ROUND(D51*G51,2)</f>
        <v>0</v>
      </c>
      <c r="M51" s="58"/>
      <c r="N51" s="58"/>
      <c r="O51" s="58">
        <f t="shared" si="1"/>
        <v>0</v>
      </c>
      <c r="P51" s="148">
        <f>'0923 Riders '!D111</f>
        <v>44531</v>
      </c>
      <c r="Q51" s="59"/>
      <c r="R51" s="59"/>
      <c r="S51" s="59"/>
      <c r="T51" s="172">
        <f>O51</f>
        <v>0</v>
      </c>
      <c r="U51" s="60"/>
      <c r="V51" s="61"/>
      <c r="W51" s="62"/>
      <c r="X51" s="48"/>
      <c r="Y51" s="63"/>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48"/>
      <c r="HC51" s="48"/>
      <c r="HD51" s="48"/>
      <c r="HE51" s="48"/>
      <c r="HF51" s="48"/>
      <c r="HG51" s="48"/>
      <c r="HH51" s="48"/>
      <c r="HI51" s="48"/>
      <c r="HJ51" s="48"/>
      <c r="HK51" s="48"/>
      <c r="HL51" s="48"/>
      <c r="HM51" s="48"/>
      <c r="HN51" s="48"/>
      <c r="HO51" s="48"/>
      <c r="HP51" s="48"/>
    </row>
    <row r="52" spans="1:224" ht="12.75">
      <c r="A52" s="231" t="s">
        <v>151</v>
      </c>
      <c r="B52" s="190"/>
      <c r="C52" s="190"/>
      <c r="D52" s="220">
        <f>D17</f>
        <v>0</v>
      </c>
      <c r="E52" s="221" t="s">
        <v>32</v>
      </c>
      <c r="F52" s="222" t="s">
        <v>6</v>
      </c>
      <c r="G52" s="98"/>
      <c r="H52" s="98"/>
      <c r="I52" s="98">
        <f>'0923 Riders '!B116</f>
        <v>-0.00023</v>
      </c>
      <c r="J52" s="143">
        <f>SUM(G52:I52)</f>
        <v>-0.00023</v>
      </c>
      <c r="K52" s="223" t="s">
        <v>33</v>
      </c>
      <c r="L52" s="58"/>
      <c r="M52" s="58"/>
      <c r="N52" s="58">
        <f>J52*D52</f>
        <v>0</v>
      </c>
      <c r="O52" s="58">
        <f t="shared" si="1"/>
        <v>0</v>
      </c>
      <c r="P52" s="148">
        <f>'0923 Riders '!D116</f>
        <v>44531</v>
      </c>
      <c r="Q52" s="59"/>
      <c r="R52" s="59"/>
      <c r="S52" s="59"/>
      <c r="T52" s="172"/>
      <c r="U52" s="60"/>
      <c r="V52" s="61"/>
      <c r="W52" s="62"/>
      <c r="X52" s="48"/>
      <c r="Y52" s="63"/>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48"/>
      <c r="HC52" s="48"/>
      <c r="HD52" s="48"/>
      <c r="HE52" s="48"/>
      <c r="HF52" s="48"/>
      <c r="HG52" s="48"/>
      <c r="HH52" s="48"/>
      <c r="HI52" s="48"/>
      <c r="HJ52" s="48"/>
      <c r="HK52" s="48"/>
      <c r="HL52" s="48"/>
      <c r="HM52" s="48"/>
      <c r="HN52" s="48"/>
      <c r="HO52" s="48"/>
      <c r="HP52" s="48"/>
    </row>
    <row r="53" spans="1:224" ht="12.75">
      <c r="A53" s="231" t="s">
        <v>155</v>
      </c>
      <c r="B53" s="190"/>
      <c r="C53" s="190"/>
      <c r="D53" s="220"/>
      <c r="E53" s="221" t="s">
        <v>81</v>
      </c>
      <c r="F53" s="222" t="s">
        <v>6</v>
      </c>
      <c r="G53" s="98"/>
      <c r="H53" s="98"/>
      <c r="I53" s="98">
        <f>'0923 Riders '!B124</f>
        <v>0.1</v>
      </c>
      <c r="J53" s="143">
        <f>SUM(G53:I53)</f>
        <v>0.1</v>
      </c>
      <c r="K53" s="223"/>
      <c r="L53" s="58"/>
      <c r="M53" s="58"/>
      <c r="N53" s="58">
        <f>J53</f>
        <v>0.1</v>
      </c>
      <c r="O53" s="58">
        <f t="shared" si="1"/>
        <v>0.1</v>
      </c>
      <c r="P53" s="148">
        <f>'0923 Riders '!E124</f>
        <v>44927</v>
      </c>
      <c r="Q53" s="59"/>
      <c r="R53" s="59"/>
      <c r="S53" s="59"/>
      <c r="T53" s="172"/>
      <c r="U53" s="60"/>
      <c r="V53" s="61"/>
      <c r="W53" s="62"/>
      <c r="X53" s="48"/>
      <c r="Y53" s="63"/>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48"/>
      <c r="HC53" s="48"/>
      <c r="HD53" s="48"/>
      <c r="HE53" s="48"/>
      <c r="HF53" s="48"/>
      <c r="HG53" s="48"/>
      <c r="HH53" s="48"/>
      <c r="HI53" s="48"/>
      <c r="HJ53" s="48"/>
      <c r="HK53" s="48"/>
      <c r="HL53" s="48"/>
      <c r="HM53" s="48"/>
      <c r="HN53" s="48"/>
      <c r="HO53" s="48"/>
      <c r="HP53" s="48"/>
    </row>
    <row r="54" spans="1:224" ht="12.75">
      <c r="A54" s="231" t="s">
        <v>208</v>
      </c>
      <c r="B54" s="190"/>
      <c r="C54" s="190"/>
      <c r="D54" s="220">
        <f>D18</f>
        <v>0</v>
      </c>
      <c r="E54" s="221" t="s">
        <v>32</v>
      </c>
      <c r="F54" s="232" t="s">
        <v>6</v>
      </c>
      <c r="G54" s="211"/>
      <c r="H54" s="211"/>
      <c r="I54" s="211">
        <f>'0923 Riders '!B129</f>
        <v>0</v>
      </c>
      <c r="J54" s="143">
        <f>SUM(G54:I54)</f>
        <v>0</v>
      </c>
      <c r="K54" s="223" t="s">
        <v>33</v>
      </c>
      <c r="L54" s="210"/>
      <c r="M54" s="210"/>
      <c r="N54" s="210">
        <f>D54*J54</f>
        <v>0</v>
      </c>
      <c r="O54" s="210">
        <f>SUM(L54:N54)</f>
        <v>0</v>
      </c>
      <c r="P54" s="148">
        <f>'0923 Riders '!D129</f>
        <v>44531</v>
      </c>
      <c r="Q54" s="59"/>
      <c r="R54" s="59"/>
      <c r="S54" s="59"/>
      <c r="T54" s="172"/>
      <c r="U54" s="60"/>
      <c r="V54" s="61"/>
      <c r="W54" s="62"/>
      <c r="X54" s="48"/>
      <c r="Y54" s="63"/>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48"/>
      <c r="HC54" s="48"/>
      <c r="HD54" s="48"/>
      <c r="HE54" s="48"/>
      <c r="HF54" s="48"/>
      <c r="HG54" s="48"/>
      <c r="HH54" s="48"/>
      <c r="HI54" s="48"/>
      <c r="HJ54" s="48"/>
      <c r="HK54" s="48"/>
      <c r="HL54" s="48"/>
      <c r="HM54" s="48"/>
      <c r="HN54" s="48"/>
      <c r="HO54" s="48"/>
      <c r="HP54" s="48"/>
    </row>
    <row r="55" spans="1:224" ht="12.75">
      <c r="A55" s="231" t="s">
        <v>209</v>
      </c>
      <c r="B55" s="190"/>
      <c r="C55" s="190"/>
      <c r="D55" s="220"/>
      <c r="E55" s="221" t="s">
        <v>81</v>
      </c>
      <c r="F55" s="222" t="s">
        <v>6</v>
      </c>
      <c r="G55" s="351"/>
      <c r="H55" s="351"/>
      <c r="I55" s="351">
        <f>'0923 Riders '!B136</f>
        <v>0</v>
      </c>
      <c r="J55" s="351">
        <f>SUM(G55:I55)</f>
        <v>0</v>
      </c>
      <c r="K55" s="223"/>
      <c r="L55" s="213"/>
      <c r="M55" s="213"/>
      <c r="N55" s="213">
        <f>J55</f>
        <v>0</v>
      </c>
      <c r="O55" s="213">
        <f>SUM(L55:N55)</f>
        <v>0</v>
      </c>
      <c r="P55" s="214">
        <f>'0923 Riders '!D136</f>
        <v>44531</v>
      </c>
      <c r="Q55" s="59"/>
      <c r="R55" s="59"/>
      <c r="S55" s="59"/>
      <c r="T55" s="172"/>
      <c r="U55" s="60"/>
      <c r="V55" s="61"/>
      <c r="W55" s="62"/>
      <c r="X55" s="48"/>
      <c r="Y55" s="63"/>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48"/>
      <c r="HC55" s="48"/>
      <c r="HD55" s="48"/>
      <c r="HE55" s="48"/>
      <c r="HF55" s="48"/>
      <c r="HG55" s="48"/>
      <c r="HH55" s="48"/>
      <c r="HI55" s="48"/>
      <c r="HJ55" s="48"/>
      <c r="HK55" s="48"/>
      <c r="HL55" s="48"/>
      <c r="HM55" s="48"/>
      <c r="HN55" s="48"/>
      <c r="HO55" s="48"/>
      <c r="HP55" s="48"/>
    </row>
    <row r="56" spans="1:224" ht="12.75">
      <c r="A56" s="146" t="s">
        <v>210</v>
      </c>
      <c r="B56" s="48"/>
      <c r="C56" s="48"/>
      <c r="D56" s="53"/>
      <c r="E56" s="54"/>
      <c r="F56" s="55"/>
      <c r="G56" s="351"/>
      <c r="H56" s="351"/>
      <c r="I56" s="351"/>
      <c r="J56" s="351"/>
      <c r="K56" s="57"/>
      <c r="L56" s="213"/>
      <c r="M56" s="213"/>
      <c r="N56" s="213"/>
      <c r="O56" s="213"/>
      <c r="P56" s="214"/>
      <c r="Q56" s="59"/>
      <c r="R56" s="59"/>
      <c r="S56" s="59"/>
      <c r="T56" s="172"/>
      <c r="U56" s="60"/>
      <c r="V56" s="61"/>
      <c r="W56" s="62"/>
      <c r="X56" s="48"/>
      <c r="Y56" s="63"/>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48"/>
      <c r="HC56" s="48"/>
      <c r="HD56" s="48"/>
      <c r="HE56" s="48"/>
      <c r="HF56" s="48"/>
      <c r="HG56" s="48"/>
      <c r="HH56" s="48"/>
      <c r="HI56" s="48"/>
      <c r="HJ56" s="48"/>
      <c r="HK56" s="48"/>
      <c r="HL56" s="48"/>
      <c r="HM56" s="48"/>
      <c r="HN56" s="48"/>
      <c r="HO56" s="48"/>
      <c r="HP56" s="48"/>
    </row>
    <row r="57" spans="1:224" ht="12.75">
      <c r="A57" s="111" t="s">
        <v>52</v>
      </c>
      <c r="B57" s="81"/>
      <c r="C57" s="81"/>
      <c r="D57" s="112"/>
      <c r="E57" s="113"/>
      <c r="F57" s="114"/>
      <c r="G57" s="114"/>
      <c r="H57" s="114"/>
      <c r="I57" s="114"/>
      <c r="J57" s="114"/>
      <c r="K57" s="115"/>
      <c r="L57" s="102">
        <f>SUM(L31:L56)</f>
        <v>0</v>
      </c>
      <c r="M57" s="102">
        <f>SUM(M31:M56)</f>
        <v>0</v>
      </c>
      <c r="N57" s="102">
        <f>SUM(N31:N56)</f>
        <v>5.719999999999999</v>
      </c>
      <c r="O57" s="102">
        <f>SUM(O31:O56)</f>
        <v>5.719999999999999</v>
      </c>
      <c r="P57" s="116"/>
      <c r="Q57" s="59"/>
      <c r="R57" s="59"/>
      <c r="S57" s="59"/>
      <c r="T57" s="172">
        <f>SUM(T31:T51)</f>
        <v>2.1599999999999997</v>
      </c>
      <c r="U57" s="99"/>
      <c r="V57" s="99"/>
      <c r="W57" s="120"/>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48"/>
      <c r="HC57" s="48"/>
      <c r="HD57" s="48"/>
      <c r="HE57" s="48"/>
      <c r="HF57" s="48"/>
      <c r="HG57" s="48"/>
      <c r="HH57" s="48"/>
      <c r="HI57" s="48"/>
      <c r="HJ57" s="48"/>
      <c r="HK57" s="48"/>
      <c r="HL57" s="48"/>
      <c r="HM57" s="48"/>
      <c r="HN57" s="48"/>
      <c r="HO57" s="48"/>
      <c r="HP57" s="48"/>
    </row>
    <row r="58" spans="1:224" ht="12.75">
      <c r="A58" s="48"/>
      <c r="B58" s="48"/>
      <c r="C58" s="48"/>
      <c r="D58" s="53"/>
      <c r="E58" s="66"/>
      <c r="F58" s="59"/>
      <c r="G58" s="59"/>
      <c r="H58" s="59"/>
      <c r="I58" s="59"/>
      <c r="J58" s="60"/>
      <c r="K58" s="57"/>
      <c r="L58" s="59"/>
      <c r="M58" s="59"/>
      <c r="N58" s="59"/>
      <c r="O58" s="59"/>
      <c r="P58" s="97"/>
      <c r="Q58" s="59"/>
      <c r="R58" s="59"/>
      <c r="S58" s="59"/>
      <c r="T58" s="59"/>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48"/>
      <c r="HC58" s="48"/>
      <c r="HD58" s="48"/>
      <c r="HE58" s="48"/>
      <c r="HF58" s="48"/>
      <c r="HG58" s="48"/>
      <c r="HH58" s="48"/>
      <c r="HI58" s="48"/>
      <c r="HJ58" s="48"/>
      <c r="HK58" s="48"/>
      <c r="HL58" s="48"/>
      <c r="HM58" s="48"/>
      <c r="HN58" s="48"/>
      <c r="HO58" s="48"/>
      <c r="HP58" s="48"/>
    </row>
    <row r="59" spans="1:224" ht="12.75">
      <c r="A59" s="117" t="s">
        <v>63</v>
      </c>
      <c r="B59" s="103"/>
      <c r="C59" s="103"/>
      <c r="D59" s="103"/>
      <c r="E59" s="103"/>
      <c r="F59" s="103"/>
      <c r="G59" s="103"/>
      <c r="H59" s="103"/>
      <c r="I59" s="103"/>
      <c r="J59" s="103"/>
      <c r="K59" s="103"/>
      <c r="L59" s="118">
        <f>L27+L57</f>
        <v>0</v>
      </c>
      <c r="M59" s="118">
        <f>M27+M57</f>
        <v>0</v>
      </c>
      <c r="N59" s="118">
        <f>N27+N57</f>
        <v>15.719999999999999</v>
      </c>
      <c r="O59" s="119">
        <f>O27+O57</f>
        <v>15.719999999999999</v>
      </c>
      <c r="P59" s="119"/>
      <c r="Q59" s="59"/>
      <c r="R59" s="59"/>
      <c r="S59" s="59"/>
      <c r="T59" s="119">
        <f>T27+T57</f>
        <v>2.1599999999999997</v>
      </c>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8"/>
      <c r="ET59" s="48"/>
      <c r="EU59" s="48"/>
      <c r="EV59" s="48"/>
      <c r="EW59" s="48"/>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48"/>
      <c r="HC59" s="48"/>
      <c r="HD59" s="48"/>
      <c r="HE59" s="48"/>
      <c r="HF59" s="48"/>
      <c r="HG59" s="48"/>
      <c r="HH59" s="48"/>
      <c r="HI59" s="48"/>
      <c r="HJ59" s="48"/>
      <c r="HK59" s="48"/>
      <c r="HL59" s="48"/>
      <c r="HM59" s="48"/>
      <c r="HN59" s="48"/>
      <c r="HO59" s="48"/>
      <c r="HP59" s="48"/>
    </row>
    <row r="60" spans="1:224" ht="12.75">
      <c r="A60" s="48"/>
      <c r="B60" s="48"/>
      <c r="C60" s="48"/>
      <c r="D60" s="48"/>
      <c r="E60" s="48"/>
      <c r="F60" s="48"/>
      <c r="G60" s="48"/>
      <c r="H60" s="48"/>
      <c r="I60" s="48"/>
      <c r="J60" s="48"/>
      <c r="K60" s="48"/>
      <c r="L60" s="48"/>
      <c r="M60" s="48"/>
      <c r="N60" s="84"/>
      <c r="O60" s="84"/>
      <c r="P60" s="84"/>
      <c r="Q60" s="99"/>
      <c r="R60" s="99"/>
      <c r="S60" s="99"/>
      <c r="T60" s="99"/>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48"/>
      <c r="EK60" s="48"/>
      <c r="EL60" s="48"/>
      <c r="EM60" s="48"/>
      <c r="EN60" s="48"/>
      <c r="EO60" s="48"/>
      <c r="EP60" s="48"/>
      <c r="EQ60" s="48"/>
      <c r="ER60" s="48"/>
      <c r="ES60" s="48"/>
      <c r="ET60" s="48"/>
      <c r="EU60" s="48"/>
      <c r="EV60" s="48"/>
      <c r="EW60" s="48"/>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48"/>
      <c r="HC60" s="48"/>
      <c r="HD60" s="48"/>
      <c r="HE60" s="48"/>
      <c r="HF60" s="48"/>
      <c r="HG60" s="48"/>
      <c r="HH60" s="48"/>
      <c r="HI60" s="48"/>
      <c r="HJ60" s="48"/>
      <c r="HK60" s="48"/>
      <c r="HL60" s="48"/>
      <c r="HM60" s="48"/>
      <c r="HN60" s="48"/>
      <c r="HO60" s="48"/>
      <c r="HP60" s="48"/>
    </row>
    <row r="61" spans="1:224" ht="12.75">
      <c r="A61" s="48"/>
      <c r="B61" s="48"/>
      <c r="C61" s="48"/>
      <c r="D61" s="48"/>
      <c r="E61" s="48"/>
      <c r="F61" s="48"/>
      <c r="G61" s="48"/>
      <c r="H61" s="48"/>
      <c r="I61" s="48"/>
      <c r="J61" s="48"/>
      <c r="K61" s="48"/>
      <c r="L61" s="48"/>
      <c r="M61" s="48"/>
      <c r="N61" s="84"/>
      <c r="O61" s="84"/>
      <c r="P61" s="84"/>
      <c r="Q61" s="99"/>
      <c r="R61" s="99"/>
      <c r="S61" s="99"/>
      <c r="T61" s="99"/>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48"/>
      <c r="EK61" s="48"/>
      <c r="EL61" s="48"/>
      <c r="EM61" s="48"/>
      <c r="EN61" s="48"/>
      <c r="EO61" s="48"/>
      <c r="EP61" s="48"/>
      <c r="EQ61" s="48"/>
      <c r="ER61" s="48"/>
      <c r="ES61" s="48"/>
      <c r="ET61" s="48"/>
      <c r="EU61" s="48"/>
      <c r="EV61" s="48"/>
      <c r="EW61" s="48"/>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48"/>
      <c r="HC61" s="48"/>
      <c r="HD61" s="48"/>
      <c r="HE61" s="48"/>
      <c r="HF61" s="48"/>
      <c r="HG61" s="48"/>
      <c r="HH61" s="48"/>
      <c r="HI61" s="48"/>
      <c r="HJ61" s="48"/>
      <c r="HK61" s="48"/>
      <c r="HL61" s="48"/>
      <c r="HM61" s="48"/>
      <c r="HN61" s="48"/>
      <c r="HO61" s="48"/>
      <c r="HP61" s="48"/>
    </row>
    <row r="62" spans="1:224" ht="12.75">
      <c r="A62" s="99" t="s">
        <v>62</v>
      </c>
      <c r="B62" s="48"/>
      <c r="C62" s="48"/>
      <c r="D62" s="48"/>
      <c r="E62" s="48"/>
      <c r="F62" s="48"/>
      <c r="G62" s="48"/>
      <c r="H62" s="48"/>
      <c r="I62" s="48"/>
      <c r="J62" s="48"/>
      <c r="K62" s="48"/>
      <c r="L62" s="48"/>
      <c r="M62" s="48"/>
      <c r="N62" s="48"/>
      <c r="O62" s="62">
        <f>IF(D17&lt;0,MIN(O25,O59),O25)</f>
        <v>10</v>
      </c>
      <c r="P62" s="84"/>
      <c r="Q62" s="99"/>
      <c r="R62" s="99"/>
      <c r="S62" s="99"/>
      <c r="T62" s="99"/>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48"/>
      <c r="EK62" s="48"/>
      <c r="EL62" s="48"/>
      <c r="EM62" s="48"/>
      <c r="EN62" s="48"/>
      <c r="EO62" s="48"/>
      <c r="EP62" s="48"/>
      <c r="EQ62" s="48"/>
      <c r="ER62" s="48"/>
      <c r="ES62" s="48"/>
      <c r="ET62" s="48"/>
      <c r="EU62" s="48"/>
      <c r="EV62" s="48"/>
      <c r="EW62" s="48"/>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48"/>
      <c r="HC62" s="48"/>
      <c r="HD62" s="48"/>
      <c r="HE62" s="48"/>
      <c r="HF62" s="48"/>
      <c r="HG62" s="48"/>
      <c r="HH62" s="48"/>
      <c r="HI62" s="48"/>
      <c r="HJ62" s="48"/>
      <c r="HK62" s="48"/>
      <c r="HL62" s="48"/>
      <c r="HM62" s="48"/>
      <c r="HN62" s="48"/>
      <c r="HO62" s="48"/>
      <c r="HP62" s="48"/>
    </row>
    <row r="63" spans="1:224" ht="12.75">
      <c r="A63" s="99" t="s">
        <v>13</v>
      </c>
      <c r="B63" s="99"/>
      <c r="C63" s="99"/>
      <c r="D63" s="99"/>
      <c r="E63" s="99"/>
      <c r="F63" s="99"/>
      <c r="G63" s="99"/>
      <c r="H63" s="99"/>
      <c r="I63" s="48"/>
      <c r="J63" s="48"/>
      <c r="K63" s="48"/>
      <c r="L63" s="48"/>
      <c r="M63" s="48"/>
      <c r="N63" s="84"/>
      <c r="O63" s="84"/>
      <c r="P63" s="84"/>
      <c r="Q63" s="48"/>
      <c r="R63" s="48"/>
      <c r="S63" s="48"/>
      <c r="T63" s="48"/>
      <c r="U63" s="60"/>
      <c r="V63" s="61"/>
      <c r="W63" s="62"/>
      <c r="X63" s="48"/>
      <c r="Y63" s="63"/>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48"/>
      <c r="EK63" s="48"/>
      <c r="EL63" s="48"/>
      <c r="EM63" s="48"/>
      <c r="EN63" s="48"/>
      <c r="EO63" s="48"/>
      <c r="EP63" s="48"/>
      <c r="EQ63" s="48"/>
      <c r="ER63" s="48"/>
      <c r="ES63" s="48"/>
      <c r="ET63" s="48"/>
      <c r="EU63" s="48"/>
      <c r="EV63" s="48"/>
      <c r="EW63" s="48"/>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48"/>
      <c r="HC63" s="48"/>
      <c r="HD63" s="48"/>
      <c r="HE63" s="48"/>
      <c r="HF63" s="48"/>
      <c r="HG63" s="48"/>
      <c r="HH63" s="48"/>
      <c r="HI63" s="48"/>
      <c r="HJ63" s="48"/>
      <c r="HK63" s="48"/>
      <c r="HL63" s="48"/>
      <c r="HM63" s="48"/>
      <c r="HN63" s="48"/>
      <c r="HO63" s="48"/>
      <c r="HP63" s="48"/>
    </row>
    <row r="64" spans="1:224" ht="12.75">
      <c r="A64" s="81" t="s">
        <v>83</v>
      </c>
      <c r="B64" s="84"/>
      <c r="C64" s="84"/>
      <c r="D64" s="84"/>
      <c r="E64" s="84"/>
      <c r="F64" s="84"/>
      <c r="G64" s="84"/>
      <c r="H64" s="84"/>
      <c r="I64" s="84"/>
      <c r="J64" s="84"/>
      <c r="K64" s="84"/>
      <c r="L64" s="84"/>
      <c r="M64" s="84"/>
      <c r="N64" s="84"/>
      <c r="O64" s="121">
        <f>IF($D$17&lt;0,O59,IF(O59&gt;O62,O59,O62))</f>
        <v>15.719999999999999</v>
      </c>
      <c r="P64" s="93"/>
      <c r="Q64" s="48"/>
      <c r="R64" s="48"/>
      <c r="S64" s="48"/>
      <c r="T64" s="121">
        <f>IF($D$17&lt;0,T59,IF(T59&gt;T62,T59,T62))</f>
        <v>2.1599999999999997</v>
      </c>
      <c r="U64" s="60"/>
      <c r="V64" s="61"/>
      <c r="W64" s="62"/>
      <c r="X64" s="48"/>
      <c r="Y64" s="63"/>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48"/>
      <c r="EK64" s="48"/>
      <c r="EL64" s="48"/>
      <c r="EM64" s="48"/>
      <c r="EN64" s="48"/>
      <c r="EO64" s="48"/>
      <c r="EP64" s="48"/>
      <c r="EQ64" s="48"/>
      <c r="ER64" s="48"/>
      <c r="ES64" s="48"/>
      <c r="ET64" s="48"/>
      <c r="EU64" s="48"/>
      <c r="EV64" s="48"/>
      <c r="EW64" s="48"/>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48"/>
      <c r="HC64" s="48"/>
      <c r="HD64" s="48"/>
      <c r="HE64" s="48"/>
      <c r="HF64" s="48"/>
      <c r="HG64" s="48"/>
      <c r="HH64" s="48"/>
      <c r="HI64" s="48"/>
      <c r="HJ64" s="48"/>
      <c r="HK64" s="48"/>
      <c r="HL64" s="48"/>
      <c r="HM64" s="48"/>
      <c r="HN64" s="48"/>
      <c r="HO64" s="48"/>
      <c r="HP64" s="48"/>
    </row>
    <row r="65" spans="1:224" ht="12.75">
      <c r="A65" s="81"/>
      <c r="B65" s="84"/>
      <c r="C65" s="84"/>
      <c r="D65" s="84"/>
      <c r="E65" s="84"/>
      <c r="F65" s="84"/>
      <c r="G65" s="84"/>
      <c r="H65" s="84"/>
      <c r="I65" s="84"/>
      <c r="J65" s="84"/>
      <c r="K65" s="84"/>
      <c r="L65" s="84"/>
      <c r="M65" s="84"/>
      <c r="N65" s="84"/>
      <c r="O65" s="73"/>
      <c r="P65" s="93"/>
      <c r="Q65" s="48"/>
      <c r="R65" s="48"/>
      <c r="S65" s="48"/>
      <c r="T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48"/>
      <c r="EK65" s="48"/>
      <c r="EL65" s="48"/>
      <c r="EM65" s="48"/>
      <c r="EN65" s="48"/>
      <c r="EO65" s="48"/>
      <c r="EP65" s="48"/>
      <c r="EQ65" s="48"/>
      <c r="ER65" s="48"/>
      <c r="ES65" s="48"/>
      <c r="ET65" s="48"/>
      <c r="EU65" s="48"/>
      <c r="EV65" s="48"/>
      <c r="EW65" s="48"/>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48"/>
      <c r="HC65" s="48"/>
      <c r="HD65" s="48"/>
      <c r="HE65" s="48"/>
      <c r="HF65" s="48"/>
      <c r="HG65" s="48"/>
      <c r="HH65" s="48"/>
      <c r="HI65" s="48"/>
      <c r="HJ65" s="48"/>
      <c r="HK65" s="48"/>
      <c r="HL65" s="48"/>
      <c r="HM65" s="48"/>
      <c r="HN65" s="48"/>
      <c r="HO65" s="48"/>
      <c r="HP65" s="48"/>
    </row>
    <row r="66" spans="1:239" ht="12.75">
      <c r="A66" s="81"/>
      <c r="B66" s="99"/>
      <c r="C66" s="99"/>
      <c r="D66" s="99"/>
      <c r="E66" s="99"/>
      <c r="F66" s="99"/>
      <c r="G66" s="99"/>
      <c r="H66" s="99"/>
      <c r="I66" s="99" t="s">
        <v>85</v>
      </c>
      <c r="J66" s="99"/>
      <c r="K66" s="99"/>
      <c r="L66" s="122"/>
      <c r="M66" s="122"/>
      <c r="N66" s="122"/>
      <c r="O66" s="122">
        <f>ROUND(IF($D$17&lt;1,0,O59/($D$17*100)*10000),2)</f>
        <v>0</v>
      </c>
      <c r="P66" s="29" t="s">
        <v>57</v>
      </c>
      <c r="Q66" s="48"/>
      <c r="R66" s="48"/>
      <c r="S66" s="48"/>
      <c r="T66" s="122">
        <f>ROUND(IF($D$17&lt;1,0,T59/($D$17*100)*10000),2)</f>
        <v>0</v>
      </c>
      <c r="U66" s="29" t="s">
        <v>57</v>
      </c>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48"/>
      <c r="EK66" s="48"/>
      <c r="EL66" s="48"/>
      <c r="EM66" s="48"/>
      <c r="EN66" s="48"/>
      <c r="EO66" s="48"/>
      <c r="EP66" s="48"/>
      <c r="EQ66" s="48"/>
      <c r="ER66" s="48"/>
      <c r="ES66" s="48"/>
      <c r="ET66" s="48"/>
      <c r="EU66" s="48"/>
      <c r="EV66" s="48"/>
      <c r="EW66" s="48"/>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48"/>
      <c r="HC66" s="48"/>
      <c r="HD66" s="48"/>
      <c r="HE66" s="48"/>
      <c r="HF66" s="48"/>
      <c r="HG66" s="48"/>
      <c r="HH66" s="48"/>
      <c r="HI66" s="48"/>
      <c r="HJ66" s="48"/>
      <c r="HK66" s="48"/>
      <c r="HL66" s="48"/>
      <c r="HM66" s="48"/>
      <c r="HN66" s="48"/>
      <c r="HO66" s="48"/>
      <c r="HP66" s="48"/>
      <c r="HQ66" s="48"/>
      <c r="HR66" s="48"/>
      <c r="HS66" s="48"/>
      <c r="HT66" s="48"/>
      <c r="HU66" s="48"/>
      <c r="HV66" s="48"/>
      <c r="HW66" s="48"/>
      <c r="HX66" s="48"/>
      <c r="HY66" s="48"/>
      <c r="HZ66" s="48"/>
      <c r="IA66" s="48"/>
      <c r="IB66" s="48"/>
      <c r="IC66" s="48"/>
      <c r="ID66" s="48"/>
      <c r="IE66" s="48"/>
    </row>
    <row r="67" spans="1:225" ht="12.75">
      <c r="A67" s="29"/>
      <c r="B67" s="48"/>
      <c r="C67" s="48"/>
      <c r="D67" s="48"/>
      <c r="E67" s="48"/>
      <c r="F67" s="48"/>
      <c r="G67" s="48"/>
      <c r="H67" s="123"/>
      <c r="I67" s="164" t="s">
        <v>123</v>
      </c>
      <c r="J67" s="48"/>
      <c r="K67" s="48"/>
      <c r="L67" s="48"/>
      <c r="M67" s="48"/>
      <c r="N67" s="48"/>
      <c r="O67" s="165">
        <f>ROUND(IF($D$17&lt;1,0,(L59)/($D$17*100)*10000),2)</f>
        <v>0</v>
      </c>
      <c r="P67" s="24" t="s">
        <v>57</v>
      </c>
      <c r="Q67" s="48"/>
      <c r="R67" s="48"/>
      <c r="S67" s="48"/>
      <c r="T67" s="48"/>
      <c r="AH67" s="48"/>
      <c r="AI67" s="48"/>
      <c r="AJ67" s="48"/>
      <c r="AK67" s="48"/>
      <c r="AL67" s="48"/>
      <c r="AM67" s="48"/>
      <c r="AN67" s="48"/>
      <c r="AO67" s="48"/>
      <c r="AP67" s="48"/>
      <c r="AQ67" s="48"/>
      <c r="AR67" s="48"/>
      <c r="AS67" s="48"/>
      <c r="AT67" s="48"/>
      <c r="AU67" s="48"/>
      <c r="AV67" s="48"/>
      <c r="AW67" s="48"/>
      <c r="HH67" s="48"/>
      <c r="HI67" s="48"/>
      <c r="HJ67" s="48"/>
      <c r="HK67" s="48"/>
      <c r="HL67" s="48"/>
      <c r="HM67" s="48"/>
      <c r="HN67" s="48"/>
      <c r="HO67" s="48"/>
      <c r="HP67" s="48"/>
      <c r="HQ67" s="48"/>
    </row>
    <row r="68" spans="1:224" ht="12.75">
      <c r="A68" s="52"/>
      <c r="B68" s="48"/>
      <c r="C68" s="48"/>
      <c r="D68" s="53"/>
      <c r="E68" s="54"/>
      <c r="F68" s="59"/>
      <c r="G68" s="70"/>
      <c r="H68" s="33"/>
      <c r="I68" s="70"/>
      <c r="J68" s="24"/>
      <c r="K68" s="24"/>
      <c r="L68" s="71"/>
      <c r="M68" s="71"/>
      <c r="N68" s="71"/>
      <c r="O68" s="72"/>
      <c r="Q68" s="50"/>
      <c r="R68" s="50"/>
      <c r="S68" s="50"/>
      <c r="T68" s="50"/>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48"/>
      <c r="EK68" s="48"/>
      <c r="EL68" s="48"/>
      <c r="EM68" s="48"/>
      <c r="EN68" s="48"/>
      <c r="EO68" s="48"/>
      <c r="EP68" s="48"/>
      <c r="EQ68" s="48"/>
      <c r="ER68" s="48"/>
      <c r="ES68" s="48"/>
      <c r="ET68" s="48"/>
      <c r="EU68" s="48"/>
      <c r="EV68" s="48"/>
      <c r="EW68" s="48"/>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48"/>
      <c r="HC68" s="48"/>
      <c r="HD68" s="48"/>
      <c r="HE68" s="48"/>
      <c r="HF68" s="48"/>
      <c r="HG68" s="48"/>
      <c r="HH68" s="48"/>
      <c r="HI68" s="48"/>
      <c r="HJ68" s="48"/>
      <c r="HK68" s="48"/>
      <c r="HL68" s="48"/>
      <c r="HM68" s="48"/>
      <c r="HN68" s="48"/>
      <c r="HO68" s="48"/>
      <c r="HP68" s="48"/>
    </row>
    <row r="69" spans="1:224" ht="12.75">
      <c r="A69" s="52"/>
      <c r="B69" s="48"/>
      <c r="C69" s="48"/>
      <c r="D69" s="53"/>
      <c r="E69" s="66"/>
      <c r="F69" s="59"/>
      <c r="Q69" s="50"/>
      <c r="R69" s="50"/>
      <c r="S69" s="50"/>
      <c r="T69" s="50"/>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48"/>
      <c r="EK69" s="48"/>
      <c r="EL69" s="48"/>
      <c r="EM69" s="48"/>
      <c r="EN69" s="48"/>
      <c r="EO69" s="48"/>
      <c r="EP69" s="48"/>
      <c r="EQ69" s="48"/>
      <c r="ER69" s="48"/>
      <c r="ES69" s="48"/>
      <c r="ET69" s="48"/>
      <c r="EU69" s="48"/>
      <c r="EV69" s="48"/>
      <c r="EW69" s="48"/>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48"/>
      <c r="HC69" s="48"/>
      <c r="HD69" s="48"/>
      <c r="HE69" s="48"/>
      <c r="HF69" s="48"/>
      <c r="HG69" s="48"/>
      <c r="HH69" s="48"/>
      <c r="HI69" s="48"/>
      <c r="HJ69" s="48"/>
      <c r="HK69" s="48"/>
      <c r="HL69" s="48"/>
      <c r="HM69" s="48"/>
      <c r="HN69" s="48"/>
      <c r="HO69" s="48"/>
      <c r="HP69" s="48"/>
    </row>
    <row r="70" spans="1:20" ht="12.75">
      <c r="A70" s="48"/>
      <c r="D70" s="1"/>
      <c r="E70" s="27"/>
      <c r="F70" s="59"/>
      <c r="Q70" s="50"/>
      <c r="R70" s="50"/>
      <c r="S70" s="50"/>
      <c r="T70" s="50"/>
    </row>
    <row r="71" spans="1:20" ht="12.75">
      <c r="A71" s="51"/>
      <c r="D71" s="1"/>
      <c r="E71" s="27"/>
      <c r="F71" s="4"/>
      <c r="Q71" s="28"/>
      <c r="R71" s="28"/>
      <c r="S71" s="28"/>
      <c r="T71" s="28"/>
    </row>
    <row r="72" spans="1:20" ht="12.75">
      <c r="A72" s="51"/>
      <c r="D72" s="1"/>
      <c r="E72" s="27"/>
      <c r="F72" s="4"/>
      <c r="Q72" s="28"/>
      <c r="R72" s="28"/>
      <c r="S72" s="28"/>
      <c r="T72" s="28"/>
    </row>
    <row r="73" spans="1:6" ht="12.75">
      <c r="A73" s="30"/>
      <c r="B73" s="47"/>
      <c r="C73" s="47"/>
      <c r="D73" s="47"/>
      <c r="E73" s="47"/>
      <c r="F73" s="47"/>
    </row>
    <row r="74" spans="2:20" ht="12.75">
      <c r="B74" s="29"/>
      <c r="C74" s="29"/>
      <c r="D74" s="29"/>
      <c r="E74" s="29"/>
      <c r="F74" s="29"/>
      <c r="P74" s="29"/>
      <c r="Q74" s="29"/>
      <c r="R74" s="29"/>
      <c r="S74" s="29"/>
      <c r="T74" s="29"/>
    </row>
    <row r="75" spans="2:20" ht="12.75">
      <c r="B75" s="29"/>
      <c r="C75" s="29"/>
      <c r="D75" s="29"/>
      <c r="E75" s="29"/>
      <c r="F75" s="29"/>
      <c r="P75" s="24"/>
      <c r="Q75" s="24"/>
      <c r="R75" s="24"/>
      <c r="S75" s="24"/>
      <c r="T75" s="24"/>
    </row>
    <row r="78" ht="12.75">
      <c r="A78" s="377"/>
    </row>
    <row r="79" ht="12.75">
      <c r="A79" s="377"/>
    </row>
    <row r="80" ht="12.75">
      <c r="A80" s="377"/>
    </row>
    <row r="81" ht="12.75">
      <c r="A81" s="377"/>
    </row>
    <row r="82" ht="12.75">
      <c r="A82" s="377"/>
    </row>
    <row r="83" ht="12.75">
      <c r="A83" s="377"/>
    </row>
    <row r="84" ht="12.75">
      <c r="A84" s="377"/>
    </row>
    <row r="85" ht="12.75">
      <c r="A85" s="377"/>
    </row>
    <row r="86" ht="12.75">
      <c r="A86" s="377"/>
    </row>
    <row r="87" ht="12.75">
      <c r="A87" s="377"/>
    </row>
    <row r="88" ht="12.75">
      <c r="A88" s="377"/>
    </row>
    <row r="89" ht="12.75">
      <c r="A89" s="377"/>
    </row>
    <row r="90" ht="12.75">
      <c r="A90" s="377"/>
    </row>
    <row r="91" ht="12.75">
      <c r="A91" s="377"/>
    </row>
    <row r="92" ht="12.75">
      <c r="A92" s="377"/>
    </row>
  </sheetData>
  <sheetProtection password="D7A1" sheet="1"/>
  <mergeCells count="9">
    <mergeCell ref="G23:J23"/>
    <mergeCell ref="L23:O23"/>
    <mergeCell ref="A78:A92"/>
    <mergeCell ref="A1:P1"/>
    <mergeCell ref="A2:P2"/>
    <mergeCell ref="A3:P3"/>
    <mergeCell ref="A4:P4"/>
    <mergeCell ref="B6:O6"/>
    <mergeCell ref="A7:K7"/>
  </mergeCells>
  <printOptions horizontalCentered="1"/>
  <pageMargins left="0" right="0" top="0.5" bottom="0.5" header="0.5" footer="0.5"/>
  <pageSetup fitToHeight="2" horizontalDpi="600" verticalDpi="600" orientation="landscape" scale="60" r:id="rId2"/>
  <legacyDrawing r:id="rId1"/>
</worksheet>
</file>

<file path=xl/worksheets/sheet19.xml><?xml version="1.0" encoding="utf-8"?>
<worksheet xmlns="http://schemas.openxmlformats.org/spreadsheetml/2006/main" xmlns:r="http://schemas.openxmlformats.org/officeDocument/2006/relationships">
  <sheetPr codeName="Sheet145"/>
  <dimension ref="A1:IE92"/>
  <sheetViews>
    <sheetView showGridLines="0" zoomScale="80" zoomScaleNormal="80" zoomScalePageLayoutView="0" workbookViewId="0" topLeftCell="A9">
      <selection activeCell="D17" sqref="D17"/>
    </sheetView>
  </sheetViews>
  <sheetFormatPr defaultColWidth="9.140625" defaultRowHeight="12.75"/>
  <cols>
    <col min="1" max="1" width="39.00390625" style="0" customWidth="1"/>
    <col min="2" max="2" width="2.57421875" style="0" customWidth="1"/>
    <col min="3" max="3" width="13.57421875" style="0" customWidth="1"/>
    <col min="4" max="4" width="15.28125" style="0" customWidth="1"/>
    <col min="5" max="5" width="9.7109375" style="0" customWidth="1"/>
    <col min="6" max="6" width="2.7109375" style="0" customWidth="1"/>
    <col min="7" max="8" width="13.28125" style="0" customWidth="1"/>
    <col min="9" max="9" width="14.57421875" style="0" customWidth="1"/>
    <col min="10" max="10" width="13.28125" style="0" customWidth="1"/>
    <col min="11" max="11" width="6.57421875" style="0" customWidth="1"/>
    <col min="12" max="12" width="15.140625" style="0" customWidth="1"/>
    <col min="13" max="13" width="17.28125" style="0" bestFit="1" customWidth="1"/>
    <col min="14" max="14" width="17.421875" style="0" customWidth="1"/>
    <col min="15" max="15" width="17.28125" style="0" bestFit="1" customWidth="1"/>
    <col min="16" max="16" width="13.00390625" style="0" customWidth="1"/>
    <col min="17" max="17" width="12.8515625" style="0" customWidth="1"/>
    <col min="18" max="20" width="12.8515625" style="0" hidden="1" customWidth="1"/>
    <col min="21" max="21" width="10.57421875" style="0" hidden="1" customWidth="1"/>
    <col min="22" max="22" width="10.28125" style="0" hidden="1" customWidth="1"/>
    <col min="23" max="26" width="10.8515625" style="0" hidden="1" customWidth="1"/>
    <col min="27" max="29" width="10.28125" style="0" hidden="1" customWidth="1"/>
    <col min="30" max="30" width="10.57421875" style="0" hidden="1" customWidth="1"/>
    <col min="31" max="31" width="10.8515625" style="0" hidden="1" customWidth="1"/>
    <col min="32" max="33" width="10.00390625" style="0" hidden="1" customWidth="1"/>
    <col min="34" max="34" width="9.140625" style="0" customWidth="1"/>
    <col min="35" max="35" width="10.28125" style="0" customWidth="1"/>
    <col min="36" max="36" width="10.8515625" style="0" customWidth="1"/>
    <col min="37" max="37" width="10.28125" style="0" customWidth="1"/>
    <col min="38" max="50" width="9.140625" style="0" customWidth="1"/>
  </cols>
  <sheetData>
    <row r="1" spans="1:20" ht="20.25">
      <c r="A1" s="378" t="s">
        <v>84</v>
      </c>
      <c r="B1" s="378"/>
      <c r="C1" s="378"/>
      <c r="D1" s="378"/>
      <c r="E1" s="378"/>
      <c r="F1" s="378"/>
      <c r="G1" s="378"/>
      <c r="H1" s="378"/>
      <c r="I1" s="378"/>
      <c r="J1" s="378"/>
      <c r="K1" s="378"/>
      <c r="L1" s="378"/>
      <c r="M1" s="378"/>
      <c r="N1" s="378"/>
      <c r="O1" s="378"/>
      <c r="P1" s="378"/>
      <c r="Q1" s="126"/>
      <c r="R1" s="126"/>
      <c r="S1" s="126"/>
      <c r="T1" s="126"/>
    </row>
    <row r="2" spans="1:16" ht="20.25">
      <c r="A2" s="378" t="s">
        <v>87</v>
      </c>
      <c r="B2" s="378"/>
      <c r="C2" s="378"/>
      <c r="D2" s="378"/>
      <c r="E2" s="378"/>
      <c r="F2" s="378"/>
      <c r="G2" s="378"/>
      <c r="H2" s="378"/>
      <c r="I2" s="378"/>
      <c r="J2" s="378"/>
      <c r="K2" s="378"/>
      <c r="L2" s="378"/>
      <c r="M2" s="378"/>
      <c r="N2" s="378"/>
      <c r="O2" s="378"/>
      <c r="P2" s="378"/>
    </row>
    <row r="3" spans="1:20" ht="18">
      <c r="A3" s="379" t="s">
        <v>82</v>
      </c>
      <c r="B3" s="379"/>
      <c r="C3" s="379"/>
      <c r="D3" s="379"/>
      <c r="E3" s="379"/>
      <c r="F3" s="379"/>
      <c r="G3" s="379"/>
      <c r="H3" s="379"/>
      <c r="I3" s="379"/>
      <c r="J3" s="379"/>
      <c r="K3" s="379"/>
      <c r="L3" s="379"/>
      <c r="M3" s="379"/>
      <c r="N3" s="379"/>
      <c r="O3" s="379"/>
      <c r="P3" s="379"/>
      <c r="Q3" s="127"/>
      <c r="R3" s="127"/>
      <c r="S3" s="127"/>
      <c r="T3" s="127"/>
    </row>
    <row r="4" spans="1:20" ht="15.75">
      <c r="A4" s="380"/>
      <c r="B4" s="380"/>
      <c r="C4" s="380"/>
      <c r="D4" s="380"/>
      <c r="E4" s="380"/>
      <c r="F4" s="380"/>
      <c r="G4" s="380"/>
      <c r="H4" s="380"/>
      <c r="I4" s="380"/>
      <c r="J4" s="380"/>
      <c r="K4" s="380"/>
      <c r="L4" s="380"/>
      <c r="M4" s="380"/>
      <c r="N4" s="380"/>
      <c r="O4" s="380"/>
      <c r="P4" s="380"/>
      <c r="Q4" s="128"/>
      <c r="R4" s="128"/>
      <c r="S4" s="128"/>
      <c r="T4" s="128"/>
    </row>
    <row r="5" spans="1:20" ht="15">
      <c r="A5" s="45"/>
      <c r="B5" s="45"/>
      <c r="C5" s="45"/>
      <c r="D5" s="45"/>
      <c r="E5" s="45"/>
      <c r="F5" s="45"/>
      <c r="G5" s="45"/>
      <c r="H5" s="45"/>
      <c r="I5" s="45"/>
      <c r="J5" s="45"/>
      <c r="K5" s="45"/>
      <c r="L5" s="45"/>
      <c r="M5" s="45"/>
      <c r="N5" s="45"/>
      <c r="O5" s="45"/>
      <c r="P5" s="45"/>
      <c r="Q5" s="45"/>
      <c r="R5" s="45"/>
      <c r="S5" s="45"/>
      <c r="T5" s="45"/>
    </row>
    <row r="6" spans="1:15" ht="12.75">
      <c r="A6" s="46">
        <f ca="1">TODAY()</f>
        <v>45400</v>
      </c>
      <c r="B6" s="381" t="s">
        <v>116</v>
      </c>
      <c r="C6" s="381"/>
      <c r="D6" s="381"/>
      <c r="E6" s="381"/>
      <c r="F6" s="381"/>
      <c r="G6" s="381"/>
      <c r="H6" s="381"/>
      <c r="I6" s="381"/>
      <c r="J6" s="381"/>
      <c r="K6" s="381"/>
      <c r="L6" s="381"/>
      <c r="M6" s="381"/>
      <c r="N6" s="381"/>
      <c r="O6" s="381"/>
    </row>
    <row r="7" spans="1:11" ht="12.75">
      <c r="A7" s="382" t="s">
        <v>13</v>
      </c>
      <c r="B7" s="382"/>
      <c r="C7" s="382"/>
      <c r="D7" s="382"/>
      <c r="E7" s="382"/>
      <c r="F7" s="382"/>
      <c r="G7" s="382"/>
      <c r="H7" s="382"/>
      <c r="I7" s="382"/>
      <c r="J7" s="382"/>
      <c r="K7" s="382"/>
    </row>
    <row r="8" spans="3:11" ht="12.75">
      <c r="C8" s="18"/>
      <c r="D8" s="18"/>
      <c r="E8" s="18"/>
      <c r="F8" s="18"/>
      <c r="G8" s="18"/>
      <c r="H8" s="18"/>
      <c r="I8" s="18"/>
      <c r="J8" s="18"/>
      <c r="K8" s="18"/>
    </row>
    <row r="9" spans="1:9" ht="15">
      <c r="A9" s="22" t="s">
        <v>1</v>
      </c>
      <c r="B9" s="23"/>
      <c r="C9" s="24">
        <f>'Customer Info'!B7</f>
        <v>0</v>
      </c>
      <c r="I9" s="25"/>
    </row>
    <row r="10" spans="1:3" ht="15">
      <c r="A10" s="26" t="s">
        <v>23</v>
      </c>
      <c r="B10" s="23"/>
      <c r="C10" s="24">
        <f>'Customer Info'!B8</f>
        <v>0</v>
      </c>
    </row>
    <row r="11" spans="1:33" ht="12.75">
      <c r="A11" s="22" t="s">
        <v>68</v>
      </c>
      <c r="B11" s="160">
        <f>'Customer Info'!B28</f>
        <v>12</v>
      </c>
      <c r="C11" s="161" t="s">
        <v>80</v>
      </c>
      <c r="D11" s="161">
        <v>2023</v>
      </c>
      <c r="V11">
        <v>1</v>
      </c>
      <c r="W11">
        <v>2</v>
      </c>
      <c r="X11">
        <v>3</v>
      </c>
      <c r="Y11">
        <v>4</v>
      </c>
      <c r="Z11">
        <v>5</v>
      </c>
      <c r="AA11">
        <v>6</v>
      </c>
      <c r="AB11">
        <v>7</v>
      </c>
      <c r="AC11">
        <v>8</v>
      </c>
      <c r="AD11">
        <v>9</v>
      </c>
      <c r="AE11">
        <v>10</v>
      </c>
      <c r="AF11">
        <v>11</v>
      </c>
      <c r="AG11">
        <v>12</v>
      </c>
    </row>
    <row r="12" spans="1:33" ht="12.75">
      <c r="A12" s="76"/>
      <c r="B12" s="77"/>
      <c r="C12" s="78"/>
      <c r="D12" s="78"/>
      <c r="E12" s="78"/>
      <c r="F12" s="78"/>
      <c r="G12" s="78"/>
      <c r="H12" s="78"/>
      <c r="I12" s="78"/>
      <c r="J12" s="78"/>
      <c r="K12" s="78"/>
      <c r="L12" s="78"/>
      <c r="M12" s="78"/>
      <c r="N12" s="78"/>
      <c r="O12" s="78"/>
      <c r="P12" s="78"/>
      <c r="U12" t="s">
        <v>81</v>
      </c>
      <c r="V12" s="79" t="s">
        <v>69</v>
      </c>
      <c r="W12" s="79" t="s">
        <v>70</v>
      </c>
      <c r="X12" s="79" t="s">
        <v>71</v>
      </c>
      <c r="Y12" s="79" t="s">
        <v>72</v>
      </c>
      <c r="Z12" s="79" t="s">
        <v>73</v>
      </c>
      <c r="AA12" s="79" t="s">
        <v>74</v>
      </c>
      <c r="AB12" s="79" t="s">
        <v>75</v>
      </c>
      <c r="AC12" s="79" t="s">
        <v>76</v>
      </c>
      <c r="AD12" s="79" t="s">
        <v>77</v>
      </c>
      <c r="AE12" s="79" t="s">
        <v>79</v>
      </c>
      <c r="AF12" s="79" t="s">
        <v>78</v>
      </c>
      <c r="AG12" s="79" t="s">
        <v>80</v>
      </c>
    </row>
    <row r="13" spans="1:34" ht="15">
      <c r="A13" s="81" t="s">
        <v>24</v>
      </c>
      <c r="B13" s="82"/>
      <c r="C13" s="83"/>
      <c r="D13" s="48"/>
      <c r="E13" s="48"/>
      <c r="F13" s="48"/>
      <c r="G13" s="48"/>
      <c r="H13" s="48"/>
      <c r="I13" s="48"/>
      <c r="J13" s="84"/>
      <c r="K13" s="84"/>
      <c r="L13" s="84"/>
      <c r="M13" s="84"/>
      <c r="N13" s="84"/>
      <c r="O13" s="84"/>
      <c r="P13" s="84"/>
      <c r="U13" s="48" t="s">
        <v>113</v>
      </c>
      <c r="V13" s="149" t="e">
        <f>#REF!</f>
        <v>#REF!</v>
      </c>
      <c r="W13" s="149" t="e">
        <f>#REF!</f>
        <v>#REF!</v>
      </c>
      <c r="X13" s="149" t="e">
        <f>#REF!</f>
        <v>#REF!</v>
      </c>
      <c r="Y13" s="149" t="e">
        <f>#REF!</f>
        <v>#REF!</v>
      </c>
      <c r="Z13" s="149" t="e">
        <f>#REF!</f>
        <v>#REF!</v>
      </c>
      <c r="AA13" s="149" t="e">
        <f>#REF!</f>
        <v>#REF!</v>
      </c>
      <c r="AB13" s="149" t="e">
        <f>#REF!</f>
        <v>#REF!</v>
      </c>
      <c r="AC13" s="149" t="e">
        <f>#REF!</f>
        <v>#REF!</v>
      </c>
      <c r="AD13" s="149" t="e">
        <f>#REF!</f>
        <v>#REF!</v>
      </c>
      <c r="AE13" s="149" t="e">
        <f>#REF!</f>
        <v>#REF!</v>
      </c>
      <c r="AF13" s="149" t="e">
        <f>#REF!</f>
        <v>#REF!</v>
      </c>
      <c r="AG13" s="149" t="e">
        <f>#REF!</f>
        <v>#REF!</v>
      </c>
      <c r="AH13" s="48"/>
    </row>
    <row r="14" spans="1:62" ht="12.75">
      <c r="A14" s="48"/>
      <c r="B14" s="48"/>
      <c r="C14" s="48"/>
      <c r="D14" s="48"/>
      <c r="E14" s="48"/>
      <c r="F14" s="48"/>
      <c r="G14" s="74" t="s">
        <v>13</v>
      </c>
      <c r="H14" s="74"/>
      <c r="I14" s="85" t="s">
        <v>13</v>
      </c>
      <c r="J14" s="84"/>
      <c r="K14" s="84"/>
      <c r="L14" s="84"/>
      <c r="M14" s="84"/>
      <c r="N14" s="84"/>
      <c r="O14" s="84"/>
      <c r="P14" s="84"/>
      <c r="Q14" s="48"/>
      <c r="R14" s="48"/>
      <c r="S14" s="48"/>
      <c r="T14" s="48"/>
      <c r="U14" s="48" t="s">
        <v>114</v>
      </c>
      <c r="V14" s="149" t="e">
        <f>#REF!</f>
        <v>#REF!</v>
      </c>
      <c r="W14" s="149" t="e">
        <f>#REF!</f>
        <v>#REF!</v>
      </c>
      <c r="X14" s="149" t="e">
        <f>#REF!</f>
        <v>#REF!</v>
      </c>
      <c r="Y14" s="149" t="e">
        <f>#REF!</f>
        <v>#REF!</v>
      </c>
      <c r="Z14" s="149" t="e">
        <f>#REF!</f>
        <v>#REF!</v>
      </c>
      <c r="AA14" s="149" t="e">
        <f>#REF!</f>
        <v>#REF!</v>
      </c>
      <c r="AB14" s="149" t="e">
        <f>#REF!</f>
        <v>#REF!</v>
      </c>
      <c r="AC14" s="149" t="e">
        <f>#REF!</f>
        <v>#REF!</v>
      </c>
      <c r="AD14" s="149" t="e">
        <f>#REF!</f>
        <v>#REF!</v>
      </c>
      <c r="AE14" s="149" t="e">
        <f>#REF!</f>
        <v>#REF!</v>
      </c>
      <c r="AF14" s="149" t="e">
        <f>#REF!</f>
        <v>#REF!</v>
      </c>
      <c r="AG14" s="149" t="e">
        <f>#REF!</f>
        <v>#REF!</v>
      </c>
      <c r="AH14" s="48"/>
      <c r="AJ14" s="79"/>
      <c r="AK14" s="79"/>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row>
    <row r="15" spans="1:62" ht="12.75">
      <c r="A15" s="48"/>
      <c r="B15" s="48"/>
      <c r="C15" s="48"/>
      <c r="D15" s="48"/>
      <c r="E15" s="48"/>
      <c r="F15" s="48"/>
      <c r="G15" s="48"/>
      <c r="H15" s="48"/>
      <c r="I15" s="48"/>
      <c r="J15" s="84"/>
      <c r="K15" s="84"/>
      <c r="L15" s="84"/>
      <c r="M15" s="84"/>
      <c r="N15" s="84"/>
      <c r="O15" s="84"/>
      <c r="P15" s="84"/>
      <c r="Q15" s="48"/>
      <c r="R15" s="48"/>
      <c r="S15" s="48"/>
      <c r="T15" s="48"/>
      <c r="U15" s="130" t="s">
        <v>121</v>
      </c>
      <c r="V15" s="48" t="e">
        <f>#REF!</f>
        <v>#REF!</v>
      </c>
      <c r="W15" s="48" t="e">
        <f>#REF!</f>
        <v>#REF!</v>
      </c>
      <c r="X15" s="48" t="e">
        <f>#REF!</f>
        <v>#REF!</v>
      </c>
      <c r="Y15" s="48" t="e">
        <f>#REF!</f>
        <v>#REF!</v>
      </c>
      <c r="Z15" s="48" t="e">
        <f>#REF!</f>
        <v>#REF!</v>
      </c>
      <c r="AA15" s="48" t="e">
        <f>#REF!</f>
        <v>#REF!</v>
      </c>
      <c r="AB15" s="48" t="e">
        <f>#REF!</f>
        <v>#REF!</v>
      </c>
      <c r="AC15" s="48" t="e">
        <f>#REF!</f>
        <v>#REF!</v>
      </c>
      <c r="AD15" s="48" t="e">
        <f>#REF!</f>
        <v>#REF!</v>
      </c>
      <c r="AE15" s="48" t="e">
        <f>#REF!</f>
        <v>#REF!</v>
      </c>
      <c r="AF15" s="48" t="e">
        <f>#REF!</f>
        <v>#REF!</v>
      </c>
      <c r="AG15" s="48" t="e">
        <f>#REF!</f>
        <v>#REF!</v>
      </c>
      <c r="AH15" s="48"/>
      <c r="AJ15" s="124"/>
      <c r="AK15" s="124"/>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row>
    <row r="16" spans="1:62" ht="12.75">
      <c r="A16" s="86"/>
      <c r="B16" s="48"/>
      <c r="C16" s="87"/>
      <c r="D16" s="86"/>
      <c r="E16" s="48"/>
      <c r="F16" s="48"/>
      <c r="G16" s="48"/>
      <c r="H16" s="48"/>
      <c r="I16" s="48"/>
      <c r="J16" s="84"/>
      <c r="K16" s="84"/>
      <c r="L16" s="84"/>
      <c r="M16" s="84"/>
      <c r="N16" s="84"/>
      <c r="O16" s="84"/>
      <c r="P16" s="84"/>
      <c r="Q16" s="48"/>
      <c r="R16" s="48"/>
      <c r="S16" s="48"/>
      <c r="T16" s="48"/>
      <c r="U16" s="48"/>
      <c r="V16" s="48"/>
      <c r="W16" s="48"/>
      <c r="X16" s="48"/>
      <c r="Y16" s="48"/>
      <c r="Z16" s="48"/>
      <c r="AA16" s="48"/>
      <c r="AB16" s="48"/>
      <c r="AC16" s="48"/>
      <c r="AD16" s="48"/>
      <c r="AE16" s="48"/>
      <c r="AF16" s="48"/>
      <c r="AG16" s="48"/>
      <c r="AH16" s="48"/>
      <c r="AI16" s="48"/>
      <c r="AJ16" s="124"/>
      <c r="AK16" s="124"/>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row>
    <row r="17" spans="1:62" ht="12.75">
      <c r="A17" s="86" t="s">
        <v>38</v>
      </c>
      <c r="B17" s="48"/>
      <c r="D17" s="87">
        <f>'Customer Info'!D28</f>
        <v>0</v>
      </c>
      <c r="E17" s="86" t="s">
        <v>32</v>
      </c>
      <c r="F17" s="48"/>
      <c r="G17" s="48"/>
      <c r="H17" s="48"/>
      <c r="I17" s="48"/>
      <c r="J17" s="84"/>
      <c r="K17" s="84"/>
      <c r="L17" s="84"/>
      <c r="M17" s="84"/>
      <c r="N17" s="84"/>
      <c r="O17" s="84"/>
      <c r="P17" s="84"/>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row>
    <row r="18" spans="1:62" ht="12.75">
      <c r="A18" s="86"/>
      <c r="B18" s="48"/>
      <c r="C18" s="87"/>
      <c r="D18" s="86"/>
      <c r="E18" s="48"/>
      <c r="F18" s="48"/>
      <c r="G18" s="48"/>
      <c r="H18" s="48"/>
      <c r="I18" s="48"/>
      <c r="J18" s="84"/>
      <c r="K18" s="84"/>
      <c r="L18" s="84"/>
      <c r="M18" s="84"/>
      <c r="N18" s="84"/>
      <c r="O18" s="84"/>
      <c r="P18" s="84"/>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row>
    <row r="19" spans="1:62" ht="12.75">
      <c r="A19" s="86"/>
      <c r="B19" s="48"/>
      <c r="C19" s="87"/>
      <c r="D19" s="86"/>
      <c r="E19" s="48"/>
      <c r="F19" s="48"/>
      <c r="G19" s="48"/>
      <c r="H19" s="48"/>
      <c r="I19" s="48"/>
      <c r="J19" s="84"/>
      <c r="K19" s="84"/>
      <c r="L19" s="84"/>
      <c r="M19" s="84"/>
      <c r="N19" s="84"/>
      <c r="O19" s="84"/>
      <c r="P19" s="84"/>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row>
    <row r="20" spans="1:62" ht="12.75">
      <c r="A20" s="86"/>
      <c r="B20" s="48"/>
      <c r="C20" s="87"/>
      <c r="D20" s="86"/>
      <c r="E20" s="48"/>
      <c r="F20" s="48"/>
      <c r="G20" s="48"/>
      <c r="H20" s="48"/>
      <c r="I20" s="48"/>
      <c r="J20" s="84"/>
      <c r="K20" s="84"/>
      <c r="L20" s="84"/>
      <c r="M20" s="84"/>
      <c r="N20" s="84"/>
      <c r="O20" s="84"/>
      <c r="P20" s="84"/>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row>
    <row r="21" spans="1:62" ht="12.75">
      <c r="A21" s="86"/>
      <c r="B21" s="48"/>
      <c r="C21" s="87"/>
      <c r="D21" s="86"/>
      <c r="E21" s="48"/>
      <c r="F21" s="48"/>
      <c r="G21" s="48"/>
      <c r="H21" s="48"/>
      <c r="I21" s="48"/>
      <c r="J21" s="84"/>
      <c r="K21" s="84"/>
      <c r="L21" s="84"/>
      <c r="M21" s="84"/>
      <c r="N21" s="84"/>
      <c r="O21" s="84"/>
      <c r="P21" s="84"/>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row>
    <row r="22" spans="1:62" ht="12.75">
      <c r="A22" s="88"/>
      <c r="B22" s="88"/>
      <c r="C22" s="89"/>
      <c r="D22" s="88"/>
      <c r="E22" s="88"/>
      <c r="F22" s="90"/>
      <c r="G22" s="76"/>
      <c r="H22" s="88"/>
      <c r="I22" s="91"/>
      <c r="J22" s="78"/>
      <c r="K22" s="84"/>
      <c r="L22" s="84"/>
      <c r="M22" s="84"/>
      <c r="N22" s="84"/>
      <c r="O22" s="84"/>
      <c r="P22" s="84"/>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row>
    <row r="23" spans="1:62" ht="12.75">
      <c r="A23" s="81" t="s">
        <v>25</v>
      </c>
      <c r="B23" s="48"/>
      <c r="C23" s="48"/>
      <c r="D23" s="48"/>
      <c r="E23" s="48"/>
      <c r="F23" s="48"/>
      <c r="G23" s="371" t="s">
        <v>49</v>
      </c>
      <c r="H23" s="372"/>
      <c r="I23" s="372"/>
      <c r="J23" s="373"/>
      <c r="K23" s="92"/>
      <c r="L23" s="374" t="s">
        <v>50</v>
      </c>
      <c r="M23" s="375"/>
      <c r="N23" s="375"/>
      <c r="O23" s="376"/>
      <c r="P23" s="93"/>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row>
    <row r="24" spans="1:62" ht="12.75">
      <c r="A24" s="48"/>
      <c r="B24" s="48"/>
      <c r="C24" s="48"/>
      <c r="D24" s="48"/>
      <c r="E24" s="48"/>
      <c r="F24" s="48"/>
      <c r="G24" s="67" t="s">
        <v>46</v>
      </c>
      <c r="H24" s="67" t="s">
        <v>47</v>
      </c>
      <c r="I24" s="67" t="s">
        <v>48</v>
      </c>
      <c r="J24" s="67" t="s">
        <v>27</v>
      </c>
      <c r="K24" s="48"/>
      <c r="L24" s="80" t="s">
        <v>46</v>
      </c>
      <c r="M24" s="80" t="s">
        <v>47</v>
      </c>
      <c r="N24" s="80" t="s">
        <v>48</v>
      </c>
      <c r="O24" s="80" t="s">
        <v>27</v>
      </c>
      <c r="P24" s="94" t="s">
        <v>39</v>
      </c>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row>
    <row r="25" spans="1:62" ht="12.75">
      <c r="A25" s="48" t="s">
        <v>26</v>
      </c>
      <c r="B25" s="48"/>
      <c r="C25" s="48"/>
      <c r="D25" s="48"/>
      <c r="E25" s="48"/>
      <c r="F25" s="48"/>
      <c r="G25" s="95"/>
      <c r="H25" s="96"/>
      <c r="I25" s="96">
        <v>10</v>
      </c>
      <c r="J25" s="145">
        <f>SUM(G25:I25)</f>
        <v>10</v>
      </c>
      <c r="K25" s="48"/>
      <c r="L25" s="58"/>
      <c r="M25" s="58"/>
      <c r="N25" s="58">
        <f>I25</f>
        <v>10</v>
      </c>
      <c r="O25" s="58">
        <f>SUM(L25:N25)</f>
        <v>10</v>
      </c>
      <c r="P25" s="148">
        <v>42005</v>
      </c>
      <c r="Q25" s="48"/>
      <c r="R25" s="48"/>
      <c r="S25" s="48"/>
      <c r="T25" s="48"/>
      <c r="U25" s="108"/>
      <c r="V25" s="61"/>
      <c r="W25" s="62"/>
      <c r="X25" s="48"/>
      <c r="Y25" s="63"/>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row>
    <row r="26" spans="1:62" ht="12.75">
      <c r="A26" s="48" t="s">
        <v>115</v>
      </c>
      <c r="B26" s="48"/>
      <c r="C26" s="48"/>
      <c r="D26" s="1">
        <f>MAX($D$17,0)</f>
        <v>0</v>
      </c>
      <c r="E26" s="54" t="s">
        <v>32</v>
      </c>
      <c r="F26" s="59" t="s">
        <v>6</v>
      </c>
      <c r="G26" s="150"/>
      <c r="H26" s="96"/>
      <c r="I26" s="98">
        <v>0.0263125</v>
      </c>
      <c r="J26" s="56">
        <f>SUM(G26:I26)</f>
        <v>0.0263125</v>
      </c>
      <c r="K26" s="61" t="s">
        <v>61</v>
      </c>
      <c r="L26" s="58"/>
      <c r="M26" s="58"/>
      <c r="N26" s="58">
        <f>ROUND($D26*I26,2)</f>
        <v>0</v>
      </c>
      <c r="O26" s="58">
        <f>SUM(L26:N26)</f>
        <v>0</v>
      </c>
      <c r="P26" s="148">
        <v>42005</v>
      </c>
      <c r="Q26" s="48"/>
      <c r="T26" s="172">
        <f>O26</f>
        <v>0</v>
      </c>
      <c r="U26" s="60"/>
      <c r="V26" s="61"/>
      <c r="W26" s="62"/>
      <c r="X26" s="48"/>
      <c r="Y26" s="63"/>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row>
    <row r="27" spans="1:62" ht="12.75">
      <c r="A27" s="99" t="s">
        <v>37</v>
      </c>
      <c r="B27" s="99"/>
      <c r="C27" s="99"/>
      <c r="D27" s="100"/>
      <c r="E27" s="100"/>
      <c r="F27" s="99"/>
      <c r="G27" s="100"/>
      <c r="H27" s="100"/>
      <c r="I27" s="100"/>
      <c r="J27" s="100"/>
      <c r="K27" s="101"/>
      <c r="L27" s="102"/>
      <c r="M27" s="102"/>
      <c r="N27" s="102">
        <f>SUM(N25:N26)</f>
        <v>10</v>
      </c>
      <c r="O27" s="215">
        <f>SUM(O25:O26)</f>
        <v>10</v>
      </c>
      <c r="P27" s="93"/>
      <c r="Q27" s="48"/>
      <c r="T27" s="172">
        <f>SUM(T26)</f>
        <v>0</v>
      </c>
      <c r="U27" s="60"/>
      <c r="V27" s="61"/>
      <c r="W27" s="62"/>
      <c r="X27" s="48"/>
      <c r="Y27" s="63"/>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row>
    <row r="28" spans="1:62" ht="12.75">
      <c r="A28" s="103"/>
      <c r="B28" s="103"/>
      <c r="C28" s="103"/>
      <c r="D28" s="104"/>
      <c r="E28" s="104"/>
      <c r="F28" s="103"/>
      <c r="G28" s="104"/>
      <c r="H28" s="104"/>
      <c r="I28" s="104"/>
      <c r="J28" s="104"/>
      <c r="K28" s="105"/>
      <c r="L28" s="104"/>
      <c r="M28" s="104"/>
      <c r="N28" s="104"/>
      <c r="O28" s="216"/>
      <c r="P28" s="106"/>
      <c r="Q28" s="48"/>
      <c r="R28" s="48"/>
      <c r="S28" s="48"/>
      <c r="T28" s="48"/>
      <c r="U28" s="60"/>
      <c r="V28" s="61"/>
      <c r="W28" s="62"/>
      <c r="X28" s="48"/>
      <c r="Y28" s="63"/>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row>
    <row r="29" spans="1:224" ht="12.75">
      <c r="A29" s="81" t="s">
        <v>51</v>
      </c>
      <c r="B29" s="99"/>
      <c r="C29" s="99"/>
      <c r="D29" s="100"/>
      <c r="E29" s="100"/>
      <c r="F29" s="99"/>
      <c r="G29" s="100"/>
      <c r="H29" s="100"/>
      <c r="I29" s="100"/>
      <c r="J29" s="100"/>
      <c r="K29" s="100"/>
      <c r="L29" s="100"/>
      <c r="M29" s="100"/>
      <c r="N29" s="100"/>
      <c r="O29" s="217"/>
      <c r="P29" s="93"/>
      <c r="Q29" s="48"/>
      <c r="R29" s="48"/>
      <c r="S29" s="48"/>
      <c r="T29" s="48"/>
      <c r="U29" s="60"/>
      <c r="V29" s="61"/>
      <c r="W29" s="62"/>
      <c r="X29" s="48"/>
      <c r="Y29" s="63"/>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row>
    <row r="30" spans="1:224" ht="12.75">
      <c r="A30" s="84"/>
      <c r="B30" s="84"/>
      <c r="C30" s="84"/>
      <c r="D30" s="84"/>
      <c r="E30" s="84"/>
      <c r="F30" s="84"/>
      <c r="G30" s="84"/>
      <c r="H30" s="84"/>
      <c r="I30" s="84"/>
      <c r="J30" s="84"/>
      <c r="K30" s="84"/>
      <c r="L30" s="84"/>
      <c r="M30" s="84"/>
      <c r="N30" s="84"/>
      <c r="O30" s="137"/>
      <c r="P30" s="107"/>
      <c r="Q30" s="59"/>
      <c r="R30" s="59"/>
      <c r="S30" s="59"/>
      <c r="T30" s="59"/>
      <c r="U30" s="60"/>
      <c r="V30" s="61"/>
      <c r="W30" s="62"/>
      <c r="X30" s="48"/>
      <c r="Y30" s="63"/>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row>
    <row r="31" spans="1:224" ht="12.75">
      <c r="A31" s="218" t="s">
        <v>53</v>
      </c>
      <c r="B31" s="219"/>
      <c r="C31" s="219"/>
      <c r="D31" s="220">
        <f>IF($D$17&lt;0,0,IF($D$17&gt;833000,833000,$D$17))</f>
        <v>0</v>
      </c>
      <c r="E31" s="221" t="s">
        <v>32</v>
      </c>
      <c r="F31" s="222" t="s">
        <v>6</v>
      </c>
      <c r="G31" s="56"/>
      <c r="H31" s="56"/>
      <c r="I31" s="56">
        <f>'1023 Riders  '!B4</f>
        <v>0.0062781</v>
      </c>
      <c r="J31" s="56">
        <f aca="true" t="shared" si="0" ref="J31:J37">SUM(G31:I31)</f>
        <v>0.0062781</v>
      </c>
      <c r="K31" s="223" t="s">
        <v>33</v>
      </c>
      <c r="L31" s="58"/>
      <c r="M31" s="58"/>
      <c r="N31" s="58">
        <f>ROUND(D31*I31,2)</f>
        <v>0</v>
      </c>
      <c r="O31" s="58">
        <f aca="true" t="shared" si="1" ref="O31:O53">SUM(L31:N31)</f>
        <v>0</v>
      </c>
      <c r="P31" s="148">
        <f>'1023 Riders  '!D4</f>
        <v>45197</v>
      </c>
      <c r="Q31" s="59"/>
      <c r="R31" s="59"/>
      <c r="S31" s="59"/>
      <c r="T31" s="172">
        <f aca="true" t="shared" si="2" ref="T31:T43">O31</f>
        <v>0</v>
      </c>
      <c r="U31" s="60"/>
      <c r="V31" s="61"/>
      <c r="W31" s="62"/>
      <c r="X31" s="48"/>
      <c r="Y31" s="63"/>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row>
    <row r="32" spans="1:224" ht="12.75">
      <c r="A32" s="218" t="s">
        <v>54</v>
      </c>
      <c r="B32" s="190"/>
      <c r="C32" s="190"/>
      <c r="D32" s="224">
        <f>IF($D$17&gt;833000,$D$17-833000,0)</f>
        <v>0</v>
      </c>
      <c r="E32" s="221" t="s">
        <v>32</v>
      </c>
      <c r="F32" s="222" t="s">
        <v>6</v>
      </c>
      <c r="G32" s="56"/>
      <c r="H32" s="56"/>
      <c r="I32" s="56">
        <f>'0923 Riders '!B5</f>
        <v>0.0001756</v>
      </c>
      <c r="J32" s="56">
        <f t="shared" si="0"/>
        <v>0.0001756</v>
      </c>
      <c r="K32" s="223" t="s">
        <v>33</v>
      </c>
      <c r="L32" s="58"/>
      <c r="M32" s="58"/>
      <c r="N32" s="58">
        <f>ROUND(D32*I32,2)</f>
        <v>0</v>
      </c>
      <c r="O32" s="58">
        <f t="shared" si="1"/>
        <v>0</v>
      </c>
      <c r="P32" s="148">
        <f>'0923 Riders '!D5</f>
        <v>44925</v>
      </c>
      <c r="Q32" s="59"/>
      <c r="R32" s="59"/>
      <c r="S32" s="59"/>
      <c r="T32" s="172">
        <f t="shared" si="2"/>
        <v>0</v>
      </c>
      <c r="U32" s="60"/>
      <c r="V32" s="61"/>
      <c r="W32" s="62"/>
      <c r="X32" s="48"/>
      <c r="Y32" s="63"/>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row>
    <row r="33" spans="1:224" ht="12.75">
      <c r="A33" s="218" t="s">
        <v>65</v>
      </c>
      <c r="B33" s="190"/>
      <c r="C33" s="190"/>
      <c r="D33" s="220">
        <f>IF($D$17&lt;0,0,IF($D$17&gt;2000,2000,$D$17))</f>
        <v>0</v>
      </c>
      <c r="E33" s="221" t="s">
        <v>32</v>
      </c>
      <c r="F33" s="222" t="s">
        <v>6</v>
      </c>
      <c r="G33" s="56"/>
      <c r="H33" s="56"/>
      <c r="I33" s="109">
        <f>'0923 Riders '!B8</f>
        <v>0.00465</v>
      </c>
      <c r="J33" s="109">
        <f t="shared" si="0"/>
        <v>0.00465</v>
      </c>
      <c r="K33" s="223" t="s">
        <v>33</v>
      </c>
      <c r="L33" s="58"/>
      <c r="M33" s="58"/>
      <c r="N33" s="58">
        <f>ROUND(D33*I33,2)</f>
        <v>0</v>
      </c>
      <c r="O33" s="58">
        <f t="shared" si="1"/>
        <v>0</v>
      </c>
      <c r="P33" s="148">
        <f>'0923 Riders '!D7</f>
        <v>44531</v>
      </c>
      <c r="Q33" s="59"/>
      <c r="R33" s="59"/>
      <c r="S33" s="59"/>
      <c r="T33" s="172">
        <f t="shared" si="2"/>
        <v>0</v>
      </c>
      <c r="U33" s="60"/>
      <c r="V33" s="61"/>
      <c r="W33" s="62"/>
      <c r="X33" s="48"/>
      <c r="Y33" s="63"/>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row>
    <row r="34" spans="1:224" ht="12.75">
      <c r="A34" s="218" t="s">
        <v>66</v>
      </c>
      <c r="B34" s="190"/>
      <c r="C34" s="190"/>
      <c r="D34" s="220">
        <f>IF($D$17&lt;=2000,0,IF($D$17=0,0,IF($D$17-2000&gt;13000,13000,$D$17-2000)))</f>
        <v>0</v>
      </c>
      <c r="E34" s="221" t="s">
        <v>32</v>
      </c>
      <c r="F34" s="222" t="s">
        <v>6</v>
      </c>
      <c r="G34" s="56"/>
      <c r="H34" s="56"/>
      <c r="I34" s="109">
        <f>'0923 Riders '!B9</f>
        <v>0.00419</v>
      </c>
      <c r="J34" s="109">
        <f t="shared" si="0"/>
        <v>0.00419</v>
      </c>
      <c r="K34" s="223" t="s">
        <v>33</v>
      </c>
      <c r="L34" s="58"/>
      <c r="M34" s="58"/>
      <c r="N34" s="58">
        <f>ROUND(D34*I34,2)</f>
        <v>0</v>
      </c>
      <c r="O34" s="58">
        <f t="shared" si="1"/>
        <v>0</v>
      </c>
      <c r="P34" s="148">
        <f>'0923 Riders '!D7</f>
        <v>44531</v>
      </c>
      <c r="Q34" s="59"/>
      <c r="R34" s="59"/>
      <c r="S34" s="59"/>
      <c r="T34" s="172">
        <f t="shared" si="2"/>
        <v>0</v>
      </c>
      <c r="U34" s="60"/>
      <c r="V34" s="61"/>
      <c r="W34" s="62"/>
      <c r="X34" s="48"/>
      <c r="Y34" s="63"/>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row>
    <row r="35" spans="1:224" ht="12.75">
      <c r="A35" s="218" t="s">
        <v>67</v>
      </c>
      <c r="B35" s="190"/>
      <c r="C35" s="190"/>
      <c r="D35" s="220">
        <f>IF($D$17=0,0,IF($D$17-15000&gt;=0,$D$17-15000,0))</f>
        <v>0</v>
      </c>
      <c r="E35" s="221" t="s">
        <v>32</v>
      </c>
      <c r="F35" s="222" t="s">
        <v>6</v>
      </c>
      <c r="G35" s="56"/>
      <c r="H35" s="56"/>
      <c r="I35" s="109">
        <f>'0923 Riders '!B10</f>
        <v>0.00363</v>
      </c>
      <c r="J35" s="109">
        <f t="shared" si="0"/>
        <v>0.00363</v>
      </c>
      <c r="K35" s="223" t="s">
        <v>33</v>
      </c>
      <c r="L35" s="58"/>
      <c r="M35" s="58"/>
      <c r="N35" s="58">
        <f>ROUND(D35*I35,2)</f>
        <v>0</v>
      </c>
      <c r="O35" s="58">
        <f t="shared" si="1"/>
        <v>0</v>
      </c>
      <c r="P35" s="148">
        <f>'0923 Riders '!D7</f>
        <v>44531</v>
      </c>
      <c r="Q35" s="59"/>
      <c r="R35" s="59"/>
      <c r="S35" s="59"/>
      <c r="T35" s="172">
        <f t="shared" si="2"/>
        <v>0</v>
      </c>
      <c r="U35" s="60"/>
      <c r="V35" s="61"/>
      <c r="W35" s="62"/>
      <c r="X35" s="48"/>
      <c r="Y35" s="63"/>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row>
    <row r="36" spans="1:224" ht="12.75">
      <c r="A36" s="225" t="s">
        <v>153</v>
      </c>
      <c r="B36" s="190"/>
      <c r="C36" s="190"/>
      <c r="D36" s="220"/>
      <c r="E36" s="221" t="s">
        <v>81</v>
      </c>
      <c r="F36" s="222"/>
      <c r="G36" s="56"/>
      <c r="H36" s="56"/>
      <c r="I36" s="56">
        <f>'0923 Riders '!D49</f>
        <v>0.15</v>
      </c>
      <c r="J36" s="56">
        <f t="shared" si="0"/>
        <v>0.15</v>
      </c>
      <c r="K36" s="223"/>
      <c r="L36" s="58"/>
      <c r="M36" s="58"/>
      <c r="N36" s="58">
        <f>J36</f>
        <v>0.15</v>
      </c>
      <c r="O36" s="58">
        <f>SUM(L36:N36)</f>
        <v>0.15</v>
      </c>
      <c r="P36" s="148">
        <f>'0923 Riders '!E49</f>
        <v>45108</v>
      </c>
      <c r="Q36" s="59"/>
      <c r="R36" s="59"/>
      <c r="S36" s="59"/>
      <c r="T36" s="172">
        <f t="shared" si="2"/>
        <v>0.15</v>
      </c>
      <c r="U36" s="60"/>
      <c r="V36" s="61"/>
      <c r="W36" s="62"/>
      <c r="X36" s="48"/>
      <c r="Y36" s="63"/>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row>
    <row r="37" spans="1:224" ht="12.75">
      <c r="A37" s="225" t="s">
        <v>212</v>
      </c>
      <c r="B37" s="190"/>
      <c r="C37" s="190"/>
      <c r="D37" s="226">
        <f>O27</f>
        <v>10</v>
      </c>
      <c r="E37" s="221" t="s">
        <v>86</v>
      </c>
      <c r="F37" s="222" t="s">
        <v>6</v>
      </c>
      <c r="G37" s="56"/>
      <c r="H37" s="56"/>
      <c r="I37" s="110">
        <f>'0923 Riders '!B18</f>
        <v>0</v>
      </c>
      <c r="J37" s="110">
        <f t="shared" si="0"/>
        <v>0</v>
      </c>
      <c r="K37" s="223"/>
      <c r="L37" s="58"/>
      <c r="M37" s="58"/>
      <c r="N37" s="58">
        <f>J37</f>
        <v>0</v>
      </c>
      <c r="O37" s="58">
        <f>SUM(L37:N37)</f>
        <v>0</v>
      </c>
      <c r="P37" s="148">
        <f>'0923 Riders '!D18</f>
        <v>44531</v>
      </c>
      <c r="Q37" s="59"/>
      <c r="R37" s="173">
        <f>$T$27</f>
        <v>0</v>
      </c>
      <c r="S37" s="174">
        <f>I37</f>
        <v>0</v>
      </c>
      <c r="T37" s="172">
        <f>ROUND(R37*S37,2)</f>
        <v>0</v>
      </c>
      <c r="U37" s="60"/>
      <c r="V37" s="61"/>
      <c r="W37" s="62"/>
      <c r="X37" s="48"/>
      <c r="Y37" s="63"/>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row>
    <row r="38" spans="1:224" ht="12.75">
      <c r="A38" s="225" t="s">
        <v>120</v>
      </c>
      <c r="B38" s="190"/>
      <c r="C38" s="190"/>
      <c r="D38" s="220">
        <f>$D$17</f>
        <v>0</v>
      </c>
      <c r="E38" s="221" t="s">
        <v>32</v>
      </c>
      <c r="F38" s="222" t="s">
        <v>6</v>
      </c>
      <c r="G38" s="56">
        <f>'0923 Riders '!B21</f>
        <v>0.10589</v>
      </c>
      <c r="H38" s="56"/>
      <c r="I38" s="56"/>
      <c r="J38" s="143">
        <f>SUM(G38:H38)</f>
        <v>0.10589</v>
      </c>
      <c r="K38" s="223" t="s">
        <v>33</v>
      </c>
      <c r="L38" s="58">
        <f>ROUND(D38*G38,2)</f>
        <v>0</v>
      </c>
      <c r="M38" s="58"/>
      <c r="N38" s="58"/>
      <c r="O38" s="58">
        <f t="shared" si="1"/>
        <v>0</v>
      </c>
      <c r="P38" s="148">
        <f>'0923 Riders '!D21</f>
        <v>45078</v>
      </c>
      <c r="Q38" s="59"/>
      <c r="R38" s="59"/>
      <c r="S38" s="59"/>
      <c r="T38" s="172">
        <f t="shared" si="2"/>
        <v>0</v>
      </c>
      <c r="U38" s="60"/>
      <c r="V38" s="61"/>
      <c r="W38" s="62"/>
      <c r="X38" s="48"/>
      <c r="Y38" s="63"/>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row>
    <row r="39" spans="1:224" ht="12.75">
      <c r="A39" s="225" t="s">
        <v>105</v>
      </c>
      <c r="B39" s="190"/>
      <c r="C39" s="190"/>
      <c r="D39" s="220">
        <f>$D$17</f>
        <v>0</v>
      </c>
      <c r="E39" s="221" t="s">
        <v>32</v>
      </c>
      <c r="F39" s="222" t="s">
        <v>6</v>
      </c>
      <c r="G39" s="56">
        <f>'0923 Riders '!B28</f>
        <v>0.00388</v>
      </c>
      <c r="H39" s="56"/>
      <c r="I39" s="56"/>
      <c r="J39" s="143">
        <f>SUM(G39:H39)</f>
        <v>0.00388</v>
      </c>
      <c r="K39" s="223" t="s">
        <v>33</v>
      </c>
      <c r="L39" s="145">
        <f>IF($D$39&lt;=800,ROUND($D$39*$G$39,2),(ROUND(800*$G$39,2)+(ROUND(($D$39-800)*$G$39,2))))</f>
        <v>0</v>
      </c>
      <c r="M39" s="58"/>
      <c r="N39" s="58"/>
      <c r="O39" s="58">
        <f>SUM(L39:N39)</f>
        <v>0</v>
      </c>
      <c r="P39" s="148">
        <f>'0923 Riders '!D28</f>
        <v>45078</v>
      </c>
      <c r="Q39" s="59"/>
      <c r="R39" s="59"/>
      <c r="S39" s="59"/>
      <c r="T39" s="172">
        <f t="shared" si="2"/>
        <v>0</v>
      </c>
      <c r="U39" s="60"/>
      <c r="V39" s="61"/>
      <c r="W39" s="62"/>
      <c r="X39" s="48"/>
      <c r="Y39" s="63"/>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row>
    <row r="40" spans="1:224" ht="12.75">
      <c r="A40" s="225" t="s">
        <v>124</v>
      </c>
      <c r="B40" s="190"/>
      <c r="C40" s="190"/>
      <c r="D40" s="220">
        <f>$D$17</f>
        <v>0</v>
      </c>
      <c r="E40" s="221" t="s">
        <v>32</v>
      </c>
      <c r="F40" s="222" t="s">
        <v>6</v>
      </c>
      <c r="G40" s="56">
        <f>'1023 Riders  '!B46</f>
        <v>-0.0045816</v>
      </c>
      <c r="H40" s="56"/>
      <c r="I40" s="56"/>
      <c r="J40" s="143">
        <f>SUM(G40:H40)</f>
        <v>-0.0045816</v>
      </c>
      <c r="K40" s="223" t="s">
        <v>33</v>
      </c>
      <c r="L40" s="58">
        <f>ROUND(D40*G40,2)</f>
        <v>0</v>
      </c>
      <c r="M40" s="58"/>
      <c r="N40" s="58"/>
      <c r="O40" s="58">
        <f t="shared" si="1"/>
        <v>0</v>
      </c>
      <c r="P40" s="148">
        <f>'1023 Riders  '!D46</f>
        <v>45197</v>
      </c>
      <c r="Q40" s="59"/>
      <c r="R40" s="59"/>
      <c r="S40" s="59"/>
      <c r="T40" s="172">
        <f t="shared" si="2"/>
        <v>0</v>
      </c>
      <c r="U40" s="60"/>
      <c r="V40" s="61"/>
      <c r="W40" s="62"/>
      <c r="X40" s="48"/>
      <c r="Y40" s="63"/>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48"/>
      <c r="HC40" s="48"/>
      <c r="HD40" s="48"/>
      <c r="HE40" s="48"/>
      <c r="HF40" s="48"/>
      <c r="HG40" s="48"/>
      <c r="HH40" s="48"/>
      <c r="HI40" s="48"/>
      <c r="HJ40" s="48"/>
      <c r="HK40" s="48"/>
      <c r="HL40" s="48"/>
      <c r="HM40" s="48"/>
      <c r="HN40" s="48"/>
      <c r="HO40" s="48"/>
      <c r="HP40" s="48"/>
    </row>
    <row r="41" spans="1:224" ht="12.75">
      <c r="A41" s="225" t="s">
        <v>103</v>
      </c>
      <c r="B41" s="190"/>
      <c r="C41" s="190"/>
      <c r="D41" s="220">
        <f>IF($D$17&lt;0,0,$D$17)</f>
        <v>0</v>
      </c>
      <c r="E41" s="221" t="s">
        <v>32</v>
      </c>
      <c r="F41" s="222" t="s">
        <v>6</v>
      </c>
      <c r="G41" s="56"/>
      <c r="H41" s="56"/>
      <c r="I41" s="56">
        <f>'0923 Riders '!B15</f>
        <v>0</v>
      </c>
      <c r="J41" s="98">
        <f aca="true" t="shared" si="3" ref="J41:J46">SUM(G41:I41)</f>
        <v>0</v>
      </c>
      <c r="K41" s="223" t="s">
        <v>33</v>
      </c>
      <c r="L41" s="58"/>
      <c r="M41" s="58"/>
      <c r="N41" s="96">
        <f>J41*D41</f>
        <v>0</v>
      </c>
      <c r="O41" s="58">
        <f>SUM(L41:N41)</f>
        <v>0</v>
      </c>
      <c r="P41" s="148">
        <f>'0923 Riders '!D15</f>
        <v>45167</v>
      </c>
      <c r="Q41" s="59"/>
      <c r="R41" s="59"/>
      <c r="S41" s="59"/>
      <c r="T41" s="172">
        <f t="shared" si="2"/>
        <v>0</v>
      </c>
      <c r="U41" s="60"/>
      <c r="V41" s="61"/>
      <c r="W41" s="62"/>
      <c r="X41" s="48"/>
      <c r="Y41" s="63"/>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48"/>
      <c r="HC41" s="48"/>
      <c r="HD41" s="48"/>
      <c r="HE41" s="48"/>
      <c r="HF41" s="48"/>
      <c r="HG41" s="48"/>
      <c r="HH41" s="48"/>
      <c r="HI41" s="48"/>
      <c r="HJ41" s="48"/>
      <c r="HK41" s="48"/>
      <c r="HL41" s="48"/>
      <c r="HM41" s="48"/>
      <c r="HN41" s="48"/>
      <c r="HO41" s="48"/>
      <c r="HP41" s="48"/>
    </row>
    <row r="42" spans="1:224" ht="12.75">
      <c r="A42" s="225" t="s">
        <v>122</v>
      </c>
      <c r="B42" s="190"/>
      <c r="C42" s="190"/>
      <c r="D42" s="220">
        <f>IF($D$17&lt;0,0,$D$17)</f>
        <v>0</v>
      </c>
      <c r="E42" s="227" t="s">
        <v>32</v>
      </c>
      <c r="F42" s="222" t="s">
        <v>6</v>
      </c>
      <c r="G42" s="56"/>
      <c r="H42" s="56">
        <f>'0923 Riders '!B56</f>
        <v>0.0331659</v>
      </c>
      <c r="I42" s="56"/>
      <c r="J42" s="56">
        <f t="shared" si="3"/>
        <v>0.0331659</v>
      </c>
      <c r="K42" s="223" t="s">
        <v>33</v>
      </c>
      <c r="L42" s="58"/>
      <c r="M42" s="58">
        <f>ROUND(D42*H42,2)</f>
        <v>0</v>
      </c>
      <c r="N42" s="129"/>
      <c r="O42" s="58">
        <f t="shared" si="1"/>
        <v>0</v>
      </c>
      <c r="P42" s="148">
        <f>'0923 Riders '!D56</f>
        <v>45016</v>
      </c>
      <c r="Q42" s="59"/>
      <c r="R42" s="59"/>
      <c r="S42" s="59"/>
      <c r="T42" s="172">
        <f t="shared" si="2"/>
        <v>0</v>
      </c>
      <c r="U42" s="60"/>
      <c r="V42" s="61"/>
      <c r="W42" s="62"/>
      <c r="X42" s="48"/>
      <c r="Y42" s="63"/>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48"/>
      <c r="HC42" s="48"/>
      <c r="HD42" s="48"/>
      <c r="HE42" s="48"/>
      <c r="HF42" s="48"/>
      <c r="HG42" s="48"/>
      <c r="HH42" s="48"/>
      <c r="HI42" s="48"/>
      <c r="HJ42" s="48"/>
      <c r="HK42" s="48"/>
      <c r="HL42" s="48"/>
      <c r="HM42" s="48"/>
      <c r="HN42" s="48"/>
      <c r="HO42" s="48"/>
      <c r="HP42" s="48"/>
    </row>
    <row r="43" spans="1:224" ht="12.75">
      <c r="A43" s="218" t="s">
        <v>64</v>
      </c>
      <c r="B43" s="190"/>
      <c r="C43" s="190"/>
      <c r="D43" s="220">
        <f>IF($D$17&lt;0,0,$D$17)</f>
        <v>0</v>
      </c>
      <c r="E43" s="221" t="s">
        <v>32</v>
      </c>
      <c r="F43" s="222" t="s">
        <v>6</v>
      </c>
      <c r="G43" s="56"/>
      <c r="H43" s="56"/>
      <c r="I43" s="56">
        <f>'0923 Riders '!B68+'0923 Riders '!C68</f>
        <v>0</v>
      </c>
      <c r="J43" s="56">
        <f t="shared" si="3"/>
        <v>0</v>
      </c>
      <c r="K43" s="223" t="s">
        <v>33</v>
      </c>
      <c r="L43" s="58"/>
      <c r="M43" s="58"/>
      <c r="N43" s="58">
        <f>J43*D43</f>
        <v>0</v>
      </c>
      <c r="O43" s="58">
        <f t="shared" si="1"/>
        <v>0</v>
      </c>
      <c r="P43" s="148">
        <f>'0923 Riders '!D68</f>
        <v>44531</v>
      </c>
      <c r="Q43" s="59"/>
      <c r="R43" s="59"/>
      <c r="S43" s="59"/>
      <c r="T43" s="172">
        <f t="shared" si="2"/>
        <v>0</v>
      </c>
      <c r="U43" s="60"/>
      <c r="V43" s="61"/>
      <c r="W43" s="62"/>
      <c r="X43" s="48"/>
      <c r="Y43" s="63"/>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48"/>
      <c r="HC43" s="48"/>
      <c r="HD43" s="48"/>
      <c r="HE43" s="48"/>
      <c r="HF43" s="48"/>
      <c r="HG43" s="48"/>
      <c r="HH43" s="48"/>
      <c r="HI43" s="48"/>
      <c r="HJ43" s="48"/>
      <c r="HK43" s="48"/>
      <c r="HL43" s="48"/>
      <c r="HM43" s="48"/>
      <c r="HN43" s="48"/>
      <c r="HO43" s="48"/>
      <c r="HP43" s="48"/>
    </row>
    <row r="44" spans="1:224" ht="12.75">
      <c r="A44" s="218" t="s">
        <v>55</v>
      </c>
      <c r="B44" s="190"/>
      <c r="C44" s="190"/>
      <c r="D44" s="228">
        <f>$N$27</f>
        <v>10</v>
      </c>
      <c r="E44" s="221" t="s">
        <v>86</v>
      </c>
      <c r="F44" s="222" t="s">
        <v>6</v>
      </c>
      <c r="G44" s="64"/>
      <c r="H44" s="65"/>
      <c r="I44" s="69">
        <f>'1123 Riders  '!B84</f>
        <v>0.0225159</v>
      </c>
      <c r="J44" s="69">
        <f t="shared" si="3"/>
        <v>0.0225159</v>
      </c>
      <c r="K44" s="223"/>
      <c r="L44" s="58"/>
      <c r="M44" s="58"/>
      <c r="N44" s="58">
        <f>ROUND(D44*I44,2)</f>
        <v>0.23</v>
      </c>
      <c r="O44" s="58">
        <f t="shared" si="1"/>
        <v>0.23</v>
      </c>
      <c r="P44" s="148">
        <f>'1123 Riders  '!D84</f>
        <v>45226</v>
      </c>
      <c r="Q44" s="59"/>
      <c r="R44" s="173">
        <f>$T$27</f>
        <v>0</v>
      </c>
      <c r="S44" s="174">
        <f>I44</f>
        <v>0.0225159</v>
      </c>
      <c r="T44" s="172">
        <f>ROUND(R44*S44,2)</f>
        <v>0</v>
      </c>
      <c r="U44" s="60"/>
      <c r="V44" s="61"/>
      <c r="W44" s="62"/>
      <c r="X44" s="48"/>
      <c r="Y44" s="63"/>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48"/>
      <c r="HC44" s="48"/>
      <c r="HD44" s="48"/>
      <c r="HE44" s="48"/>
      <c r="HF44" s="48"/>
      <c r="HG44" s="48"/>
      <c r="HH44" s="48"/>
      <c r="HI44" s="48"/>
      <c r="HJ44" s="48"/>
      <c r="HK44" s="48"/>
      <c r="HL44" s="48"/>
      <c r="HM44" s="48"/>
      <c r="HN44" s="48"/>
      <c r="HO44" s="48"/>
      <c r="HP44" s="48"/>
    </row>
    <row r="45" spans="1:224" ht="12.75">
      <c r="A45" s="218" t="s">
        <v>56</v>
      </c>
      <c r="B45" s="190"/>
      <c r="C45" s="190"/>
      <c r="D45" s="228">
        <f>$N$27</f>
        <v>10</v>
      </c>
      <c r="E45" s="221" t="s">
        <v>86</v>
      </c>
      <c r="F45" s="222" t="s">
        <v>6</v>
      </c>
      <c r="G45" s="229"/>
      <c r="H45" s="65"/>
      <c r="I45" s="69">
        <f>'0923 Riders '!B86</f>
        <v>0.0669857</v>
      </c>
      <c r="J45" s="69">
        <f t="shared" si="3"/>
        <v>0.0669857</v>
      </c>
      <c r="K45" s="223"/>
      <c r="L45" s="58"/>
      <c r="M45" s="58"/>
      <c r="N45" s="58">
        <f>ROUND(D45*I45,2)</f>
        <v>0.67</v>
      </c>
      <c r="O45" s="58">
        <f t="shared" si="1"/>
        <v>0.67</v>
      </c>
      <c r="P45" s="148">
        <f>'1123 Riders  '!D86</f>
        <v>45167</v>
      </c>
      <c r="Q45" s="59"/>
      <c r="R45" s="173">
        <f>$T$27</f>
        <v>0</v>
      </c>
      <c r="S45" s="174">
        <f>I45</f>
        <v>0.0669857</v>
      </c>
      <c r="T45" s="172">
        <f>ROUND(R45*S45,2)</f>
        <v>0</v>
      </c>
      <c r="U45" s="60"/>
      <c r="V45" s="61"/>
      <c r="W45" s="62"/>
      <c r="X45" s="48"/>
      <c r="Y45" s="63"/>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48"/>
      <c r="HC45" s="48"/>
      <c r="HD45" s="48"/>
      <c r="HE45" s="48"/>
      <c r="HF45" s="48"/>
      <c r="HG45" s="48"/>
      <c r="HH45" s="48"/>
      <c r="HI45" s="48"/>
      <c r="HJ45" s="48"/>
      <c r="HK45" s="48"/>
      <c r="HL45" s="48"/>
      <c r="HM45" s="48"/>
      <c r="HN45" s="48"/>
      <c r="HO45" s="48"/>
      <c r="HP45" s="48"/>
    </row>
    <row r="46" spans="1:224" ht="12.75">
      <c r="A46" s="225" t="s">
        <v>141</v>
      </c>
      <c r="B46" s="190"/>
      <c r="C46" s="190"/>
      <c r="D46" s="228"/>
      <c r="E46" s="227" t="s">
        <v>81</v>
      </c>
      <c r="F46" s="230"/>
      <c r="G46" s="229"/>
      <c r="H46" s="65"/>
      <c r="I46" s="125">
        <f>'1223 Riders   '!B89</f>
        <v>1.95</v>
      </c>
      <c r="J46" s="125">
        <f t="shared" si="3"/>
        <v>1.95</v>
      </c>
      <c r="K46" s="223"/>
      <c r="L46" s="58"/>
      <c r="M46" s="58"/>
      <c r="N46" s="58">
        <f>I46</f>
        <v>1.95</v>
      </c>
      <c r="O46" s="58">
        <f>SUM(L46:N46)</f>
        <v>1.95</v>
      </c>
      <c r="P46" s="148">
        <f>'1223 Riders   '!D89</f>
        <v>45259</v>
      </c>
      <c r="Q46" s="59"/>
      <c r="R46" s="59"/>
      <c r="S46" s="59"/>
      <c r="T46" s="172">
        <f>O46</f>
        <v>1.95</v>
      </c>
      <c r="U46" s="60"/>
      <c r="V46" s="61"/>
      <c r="W46" s="62"/>
      <c r="X46" s="48"/>
      <c r="Y46" s="63"/>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48"/>
      <c r="HC46" s="48"/>
      <c r="HD46" s="48"/>
      <c r="HE46" s="48"/>
      <c r="HF46" s="48"/>
      <c r="HG46" s="48"/>
      <c r="HH46" s="48"/>
      <c r="HI46" s="48"/>
      <c r="HJ46" s="48"/>
      <c r="HK46" s="48"/>
      <c r="HL46" s="48"/>
      <c r="HM46" s="48"/>
      <c r="HN46" s="48"/>
      <c r="HO46" s="48"/>
      <c r="HP46" s="48"/>
    </row>
    <row r="47" spans="1:224" ht="12.75">
      <c r="A47" s="225" t="s">
        <v>213</v>
      </c>
      <c r="B47" s="190"/>
      <c r="C47" s="190"/>
      <c r="D47" s="220">
        <f>IF($D$17&lt;0,0,$D$17)</f>
        <v>0</v>
      </c>
      <c r="E47" s="221" t="s">
        <v>32</v>
      </c>
      <c r="F47" s="222" t="s">
        <v>6</v>
      </c>
      <c r="G47" s="56"/>
      <c r="H47" s="56"/>
      <c r="I47" s="56">
        <f>'0923 Riders '!B93</f>
        <v>0</v>
      </c>
      <c r="J47" s="56">
        <f>I47</f>
        <v>0</v>
      </c>
      <c r="K47" s="223" t="s">
        <v>33</v>
      </c>
      <c r="L47" s="58"/>
      <c r="M47" s="58"/>
      <c r="N47" s="58"/>
      <c r="O47" s="58">
        <f>SUM(L47:N47)</f>
        <v>0</v>
      </c>
      <c r="P47" s="148">
        <f>'0923 Riders '!D93</f>
        <v>44531</v>
      </c>
      <c r="Q47" s="59"/>
      <c r="R47" s="59"/>
      <c r="S47" s="59"/>
      <c r="T47" s="172">
        <f>O47</f>
        <v>0</v>
      </c>
      <c r="U47" s="60"/>
      <c r="V47" s="61"/>
      <c r="W47" s="62"/>
      <c r="X47" s="48"/>
      <c r="Y47" s="63"/>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48"/>
      <c r="HC47" s="48"/>
      <c r="HD47" s="48"/>
      <c r="HE47" s="48"/>
      <c r="HF47" s="48"/>
      <c r="HG47" s="48"/>
      <c r="HH47" s="48"/>
      <c r="HI47" s="48"/>
      <c r="HJ47" s="48"/>
      <c r="HK47" s="48"/>
      <c r="HL47" s="48"/>
      <c r="HM47" s="48"/>
      <c r="HN47" s="48"/>
      <c r="HO47" s="48"/>
      <c r="HP47" s="48"/>
    </row>
    <row r="48" spans="1:224" ht="12.75">
      <c r="A48" s="218" t="s">
        <v>100</v>
      </c>
      <c r="B48" s="190"/>
      <c r="C48" s="190"/>
      <c r="D48" s="228">
        <f>$N$27</f>
        <v>10</v>
      </c>
      <c r="E48" s="221" t="s">
        <v>86</v>
      </c>
      <c r="F48" s="222" t="s">
        <v>6</v>
      </c>
      <c r="G48" s="229"/>
      <c r="H48" s="65"/>
      <c r="I48" s="69">
        <f>'1223 Riders   '!B104</f>
        <v>0.1988343</v>
      </c>
      <c r="J48" s="350">
        <f>SUM(G48:I48)</f>
        <v>0.1988343</v>
      </c>
      <c r="K48" s="223"/>
      <c r="L48" s="58"/>
      <c r="M48" s="58"/>
      <c r="N48" s="58">
        <f>ROUND(D48*I48,2)</f>
        <v>1.99</v>
      </c>
      <c r="O48" s="58">
        <f t="shared" si="1"/>
        <v>1.99</v>
      </c>
      <c r="P48" s="148">
        <f>'1223 Riders   '!D104</f>
        <v>45259</v>
      </c>
      <c r="Q48" s="59"/>
      <c r="R48" s="173">
        <f>$T$27</f>
        <v>0</v>
      </c>
      <c r="S48" s="174">
        <f>I48</f>
        <v>0.1988343</v>
      </c>
      <c r="T48" s="172">
        <f>ROUND(R48*S48,2)</f>
        <v>0</v>
      </c>
      <c r="U48" s="60"/>
      <c r="V48" s="61"/>
      <c r="W48" s="62"/>
      <c r="X48" s="48"/>
      <c r="Y48" s="63"/>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48"/>
      <c r="HC48" s="48"/>
      <c r="HD48" s="48"/>
      <c r="HE48" s="48"/>
      <c r="HF48" s="48"/>
      <c r="HG48" s="48"/>
      <c r="HH48" s="48"/>
      <c r="HI48" s="48"/>
      <c r="HJ48" s="48"/>
      <c r="HK48" s="48"/>
      <c r="HL48" s="48"/>
      <c r="HM48" s="48"/>
      <c r="HN48" s="48"/>
      <c r="HO48" s="48"/>
      <c r="HP48" s="48"/>
    </row>
    <row r="49" spans="1:224" ht="12.75">
      <c r="A49" s="225" t="s">
        <v>152</v>
      </c>
      <c r="B49" s="190"/>
      <c r="C49" s="190"/>
      <c r="D49" s="228"/>
      <c r="E49" s="227" t="s">
        <v>81</v>
      </c>
      <c r="F49" s="230"/>
      <c r="G49" s="229"/>
      <c r="H49" s="65"/>
      <c r="I49" s="125">
        <f>'0923 Riders '!B107</f>
        <v>0</v>
      </c>
      <c r="J49" s="125">
        <f>SUM(G49:I49)</f>
        <v>0</v>
      </c>
      <c r="K49" s="223"/>
      <c r="L49" s="58"/>
      <c r="M49" s="58"/>
      <c r="N49" s="58">
        <f>I49</f>
        <v>0</v>
      </c>
      <c r="O49" s="58">
        <f>SUM(L49:N49)</f>
        <v>0</v>
      </c>
      <c r="P49" s="148">
        <f>'0923 Riders '!D107</f>
        <v>44894</v>
      </c>
      <c r="Q49" s="59"/>
      <c r="R49" s="59"/>
      <c r="S49" s="59"/>
      <c r="T49" s="172">
        <f>O49</f>
        <v>0</v>
      </c>
      <c r="U49" s="60"/>
      <c r="V49" s="61"/>
      <c r="W49" s="62"/>
      <c r="X49" s="48"/>
      <c r="Y49" s="63"/>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48"/>
      <c r="HC49" s="48"/>
      <c r="HD49" s="48"/>
      <c r="HE49" s="48"/>
      <c r="HF49" s="48"/>
      <c r="HG49" s="48"/>
      <c r="HH49" s="48"/>
      <c r="HI49" s="48"/>
      <c r="HJ49" s="48"/>
      <c r="HK49" s="48"/>
      <c r="HL49" s="48"/>
      <c r="HM49" s="48"/>
      <c r="HN49" s="48"/>
      <c r="HO49" s="48"/>
      <c r="HP49" s="48"/>
    </row>
    <row r="50" spans="1:224" ht="12.75">
      <c r="A50" s="225" t="s">
        <v>138</v>
      </c>
      <c r="B50" s="190"/>
      <c r="C50" s="190"/>
      <c r="D50" s="228"/>
      <c r="E50" s="227" t="s">
        <v>81</v>
      </c>
      <c r="F50" s="230"/>
      <c r="G50" s="229"/>
      <c r="H50" s="65"/>
      <c r="I50" s="179">
        <f>'1123 Riders  '!B120</f>
        <v>1.26</v>
      </c>
      <c r="J50" s="125">
        <f>SUM(G50:I50)</f>
        <v>1.26</v>
      </c>
      <c r="K50" s="223"/>
      <c r="L50" s="58"/>
      <c r="M50" s="58"/>
      <c r="N50" s="177">
        <f>I50</f>
        <v>1.26</v>
      </c>
      <c r="O50" s="58">
        <f>SUM(L50:N50)</f>
        <v>1.26</v>
      </c>
      <c r="P50" s="148">
        <f>'1123 Riders  '!D120</f>
        <v>45226</v>
      </c>
      <c r="Q50" s="59"/>
      <c r="R50" s="59"/>
      <c r="S50" s="59"/>
      <c r="T50" s="172"/>
      <c r="U50" s="60"/>
      <c r="V50" s="61"/>
      <c r="W50" s="62"/>
      <c r="X50" s="48"/>
      <c r="Y50" s="63"/>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48"/>
      <c r="HC50" s="48"/>
      <c r="HD50" s="48"/>
      <c r="HE50" s="48"/>
      <c r="HF50" s="48"/>
      <c r="HG50" s="48"/>
      <c r="HH50" s="48"/>
      <c r="HI50" s="48"/>
      <c r="HJ50" s="48"/>
      <c r="HK50" s="48"/>
      <c r="HL50" s="48"/>
      <c r="HM50" s="48"/>
      <c r="HN50" s="48"/>
      <c r="HO50" s="48"/>
      <c r="HP50" s="48"/>
    </row>
    <row r="51" spans="1:224" ht="12.75">
      <c r="A51" s="218" t="s">
        <v>101</v>
      </c>
      <c r="B51" s="190"/>
      <c r="C51" s="190"/>
      <c r="D51" s="220">
        <f>$D$17</f>
        <v>0</v>
      </c>
      <c r="E51" s="221" t="s">
        <v>32</v>
      </c>
      <c r="F51" s="222" t="s">
        <v>6</v>
      </c>
      <c r="G51" s="56">
        <f>'0923 Riders '!B111</f>
        <v>0.0038973</v>
      </c>
      <c r="H51" s="56"/>
      <c r="I51" s="56"/>
      <c r="J51" s="143">
        <f>SUM(G51:H51)</f>
        <v>0.0038973</v>
      </c>
      <c r="K51" s="223" t="s">
        <v>33</v>
      </c>
      <c r="L51" s="58">
        <f>ROUND(D51*G51,2)</f>
        <v>0</v>
      </c>
      <c r="M51" s="58"/>
      <c r="N51" s="58"/>
      <c r="O51" s="58">
        <f t="shared" si="1"/>
        <v>0</v>
      </c>
      <c r="P51" s="148">
        <f>'0923 Riders '!D111</f>
        <v>44531</v>
      </c>
      <c r="Q51" s="59"/>
      <c r="R51" s="59"/>
      <c r="S51" s="59"/>
      <c r="T51" s="172">
        <f>O51</f>
        <v>0</v>
      </c>
      <c r="U51" s="60"/>
      <c r="V51" s="61"/>
      <c r="W51" s="62"/>
      <c r="X51" s="48"/>
      <c r="Y51" s="63"/>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48"/>
      <c r="HC51" s="48"/>
      <c r="HD51" s="48"/>
      <c r="HE51" s="48"/>
      <c r="HF51" s="48"/>
      <c r="HG51" s="48"/>
      <c r="HH51" s="48"/>
      <c r="HI51" s="48"/>
      <c r="HJ51" s="48"/>
      <c r="HK51" s="48"/>
      <c r="HL51" s="48"/>
      <c r="HM51" s="48"/>
      <c r="HN51" s="48"/>
      <c r="HO51" s="48"/>
      <c r="HP51" s="48"/>
    </row>
    <row r="52" spans="1:224" ht="12.75">
      <c r="A52" s="231" t="s">
        <v>151</v>
      </c>
      <c r="B52" s="190"/>
      <c r="C52" s="190"/>
      <c r="D52" s="220">
        <f>D17</f>
        <v>0</v>
      </c>
      <c r="E52" s="221" t="s">
        <v>32</v>
      </c>
      <c r="F52" s="222" t="s">
        <v>6</v>
      </c>
      <c r="G52" s="98"/>
      <c r="H52" s="98"/>
      <c r="I52" s="98">
        <f>'0923 Riders '!B116</f>
        <v>-0.00023</v>
      </c>
      <c r="J52" s="143">
        <f>SUM(G52:I52)</f>
        <v>-0.00023</v>
      </c>
      <c r="K52" s="223" t="s">
        <v>33</v>
      </c>
      <c r="L52" s="58"/>
      <c r="M52" s="58"/>
      <c r="N52" s="58">
        <f>J52*D52</f>
        <v>0</v>
      </c>
      <c r="O52" s="58">
        <f t="shared" si="1"/>
        <v>0</v>
      </c>
      <c r="P52" s="148">
        <f>'0923 Riders '!D116</f>
        <v>44531</v>
      </c>
      <c r="Q52" s="59"/>
      <c r="R52" s="59"/>
      <c r="S52" s="59"/>
      <c r="T52" s="172"/>
      <c r="U52" s="60"/>
      <c r="V52" s="61"/>
      <c r="W52" s="62"/>
      <c r="X52" s="48"/>
      <c r="Y52" s="63"/>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48"/>
      <c r="HC52" s="48"/>
      <c r="HD52" s="48"/>
      <c r="HE52" s="48"/>
      <c r="HF52" s="48"/>
      <c r="HG52" s="48"/>
      <c r="HH52" s="48"/>
      <c r="HI52" s="48"/>
      <c r="HJ52" s="48"/>
      <c r="HK52" s="48"/>
      <c r="HL52" s="48"/>
      <c r="HM52" s="48"/>
      <c r="HN52" s="48"/>
      <c r="HO52" s="48"/>
      <c r="HP52" s="48"/>
    </row>
    <row r="53" spans="1:224" ht="12.75">
      <c r="A53" s="231" t="s">
        <v>155</v>
      </c>
      <c r="B53" s="190"/>
      <c r="C53" s="190"/>
      <c r="D53" s="220"/>
      <c r="E53" s="221" t="s">
        <v>81</v>
      </c>
      <c r="F53" s="222" t="s">
        <v>6</v>
      </c>
      <c r="G53" s="98"/>
      <c r="H53" s="98"/>
      <c r="I53" s="98">
        <f>'0923 Riders '!B124</f>
        <v>0.1</v>
      </c>
      <c r="J53" s="143">
        <f>SUM(G53:I53)</f>
        <v>0.1</v>
      </c>
      <c r="K53" s="223"/>
      <c r="L53" s="58"/>
      <c r="M53" s="58"/>
      <c r="N53" s="58">
        <f>J53</f>
        <v>0.1</v>
      </c>
      <c r="O53" s="58">
        <f t="shared" si="1"/>
        <v>0.1</v>
      </c>
      <c r="P53" s="148">
        <f>'0923 Riders '!E124</f>
        <v>44927</v>
      </c>
      <c r="Q53" s="59"/>
      <c r="R53" s="59"/>
      <c r="S53" s="59"/>
      <c r="T53" s="172"/>
      <c r="U53" s="60"/>
      <c r="V53" s="61"/>
      <c r="W53" s="62"/>
      <c r="X53" s="48"/>
      <c r="Y53" s="63"/>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48"/>
      <c r="HC53" s="48"/>
      <c r="HD53" s="48"/>
      <c r="HE53" s="48"/>
      <c r="HF53" s="48"/>
      <c r="HG53" s="48"/>
      <c r="HH53" s="48"/>
      <c r="HI53" s="48"/>
      <c r="HJ53" s="48"/>
      <c r="HK53" s="48"/>
      <c r="HL53" s="48"/>
      <c r="HM53" s="48"/>
      <c r="HN53" s="48"/>
      <c r="HO53" s="48"/>
      <c r="HP53" s="48"/>
    </row>
    <row r="54" spans="1:224" ht="12.75">
      <c r="A54" s="231" t="s">
        <v>208</v>
      </c>
      <c r="B54" s="190"/>
      <c r="C54" s="190"/>
      <c r="D54" s="220">
        <f>D18</f>
        <v>0</v>
      </c>
      <c r="E54" s="221" t="s">
        <v>32</v>
      </c>
      <c r="F54" s="232" t="s">
        <v>6</v>
      </c>
      <c r="G54" s="211"/>
      <c r="H54" s="211"/>
      <c r="I54" s="211">
        <f>'0923 Riders '!B129</f>
        <v>0</v>
      </c>
      <c r="J54" s="143">
        <f>SUM(G54:I54)</f>
        <v>0</v>
      </c>
      <c r="K54" s="223" t="s">
        <v>33</v>
      </c>
      <c r="L54" s="210"/>
      <c r="M54" s="210"/>
      <c r="N54" s="210">
        <f>D54*J54</f>
        <v>0</v>
      </c>
      <c r="O54" s="210">
        <f>SUM(L54:N54)</f>
        <v>0</v>
      </c>
      <c r="P54" s="148">
        <f>'0923 Riders '!D129</f>
        <v>44531</v>
      </c>
      <c r="Q54" s="59"/>
      <c r="R54" s="59"/>
      <c r="S54" s="59"/>
      <c r="T54" s="172"/>
      <c r="U54" s="60"/>
      <c r="V54" s="61"/>
      <c r="W54" s="62"/>
      <c r="X54" s="48"/>
      <c r="Y54" s="63"/>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48"/>
      <c r="HC54" s="48"/>
      <c r="HD54" s="48"/>
      <c r="HE54" s="48"/>
      <c r="HF54" s="48"/>
      <c r="HG54" s="48"/>
      <c r="HH54" s="48"/>
      <c r="HI54" s="48"/>
      <c r="HJ54" s="48"/>
      <c r="HK54" s="48"/>
      <c r="HL54" s="48"/>
      <c r="HM54" s="48"/>
      <c r="HN54" s="48"/>
      <c r="HO54" s="48"/>
      <c r="HP54" s="48"/>
    </row>
    <row r="55" spans="1:224" ht="12.75">
      <c r="A55" s="231" t="s">
        <v>209</v>
      </c>
      <c r="B55" s="190"/>
      <c r="C55" s="190"/>
      <c r="D55" s="220"/>
      <c r="E55" s="221" t="s">
        <v>81</v>
      </c>
      <c r="F55" s="222" t="s">
        <v>6</v>
      </c>
      <c r="G55" s="351"/>
      <c r="H55" s="351"/>
      <c r="I55" s="351">
        <f>'0923 Riders '!B136</f>
        <v>0</v>
      </c>
      <c r="J55" s="351">
        <f>SUM(G55:I55)</f>
        <v>0</v>
      </c>
      <c r="K55" s="223"/>
      <c r="L55" s="213"/>
      <c r="M55" s="213"/>
      <c r="N55" s="213">
        <f>J55</f>
        <v>0</v>
      </c>
      <c r="O55" s="213">
        <f>SUM(L55:N55)</f>
        <v>0</v>
      </c>
      <c r="P55" s="214">
        <f>'0923 Riders '!D136</f>
        <v>44531</v>
      </c>
      <c r="Q55" s="59"/>
      <c r="R55" s="59"/>
      <c r="S55" s="59"/>
      <c r="T55" s="172"/>
      <c r="U55" s="60"/>
      <c r="V55" s="61"/>
      <c r="W55" s="62"/>
      <c r="X55" s="48"/>
      <c r="Y55" s="63"/>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48"/>
      <c r="HC55" s="48"/>
      <c r="HD55" s="48"/>
      <c r="HE55" s="48"/>
      <c r="HF55" s="48"/>
      <c r="HG55" s="48"/>
      <c r="HH55" s="48"/>
      <c r="HI55" s="48"/>
      <c r="HJ55" s="48"/>
      <c r="HK55" s="48"/>
      <c r="HL55" s="48"/>
      <c r="HM55" s="48"/>
      <c r="HN55" s="48"/>
      <c r="HO55" s="48"/>
      <c r="HP55" s="48"/>
    </row>
    <row r="56" spans="1:224" ht="12.75">
      <c r="A56" s="146" t="s">
        <v>210</v>
      </c>
      <c r="B56" s="48"/>
      <c r="C56" s="48"/>
      <c r="D56" s="53"/>
      <c r="E56" s="54"/>
      <c r="F56" s="55"/>
      <c r="G56" s="351"/>
      <c r="H56" s="351"/>
      <c r="I56" s="351"/>
      <c r="J56" s="351"/>
      <c r="K56" s="57"/>
      <c r="L56" s="213"/>
      <c r="M56" s="213"/>
      <c r="N56" s="213"/>
      <c r="O56" s="213"/>
      <c r="P56" s="214"/>
      <c r="Q56" s="59"/>
      <c r="R56" s="59"/>
      <c r="S56" s="59"/>
      <c r="T56" s="172"/>
      <c r="U56" s="60"/>
      <c r="V56" s="61"/>
      <c r="W56" s="62"/>
      <c r="X56" s="48"/>
      <c r="Y56" s="63"/>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48"/>
      <c r="HC56" s="48"/>
      <c r="HD56" s="48"/>
      <c r="HE56" s="48"/>
      <c r="HF56" s="48"/>
      <c r="HG56" s="48"/>
      <c r="HH56" s="48"/>
      <c r="HI56" s="48"/>
      <c r="HJ56" s="48"/>
      <c r="HK56" s="48"/>
      <c r="HL56" s="48"/>
      <c r="HM56" s="48"/>
      <c r="HN56" s="48"/>
      <c r="HO56" s="48"/>
      <c r="HP56" s="48"/>
    </row>
    <row r="57" spans="1:224" ht="12.75">
      <c r="A57" s="111" t="s">
        <v>52</v>
      </c>
      <c r="B57" s="81"/>
      <c r="C57" s="81"/>
      <c r="D57" s="112"/>
      <c r="E57" s="113"/>
      <c r="F57" s="114"/>
      <c r="G57" s="114"/>
      <c r="H57" s="114"/>
      <c r="I57" s="114"/>
      <c r="J57" s="114"/>
      <c r="K57" s="115"/>
      <c r="L57" s="102">
        <f>SUM(L31:L56)</f>
        <v>0</v>
      </c>
      <c r="M57" s="102">
        <f>SUM(M31:M56)</f>
        <v>0</v>
      </c>
      <c r="N57" s="102">
        <f>SUM(N31:N56)</f>
        <v>6.35</v>
      </c>
      <c r="O57" s="102">
        <f>SUM(O31:O56)</f>
        <v>6.35</v>
      </c>
      <c r="P57" s="116"/>
      <c r="Q57" s="59"/>
      <c r="R57" s="59"/>
      <c r="S57" s="59"/>
      <c r="T57" s="172">
        <f>SUM(T31:T51)</f>
        <v>2.1</v>
      </c>
      <c r="U57" s="99"/>
      <c r="V57" s="99"/>
      <c r="W57" s="120"/>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48"/>
      <c r="HC57" s="48"/>
      <c r="HD57" s="48"/>
      <c r="HE57" s="48"/>
      <c r="HF57" s="48"/>
      <c r="HG57" s="48"/>
      <c r="HH57" s="48"/>
      <c r="HI57" s="48"/>
      <c r="HJ57" s="48"/>
      <c r="HK57" s="48"/>
      <c r="HL57" s="48"/>
      <c r="HM57" s="48"/>
      <c r="HN57" s="48"/>
      <c r="HO57" s="48"/>
      <c r="HP57" s="48"/>
    </row>
    <row r="58" spans="1:224" ht="12.75">
      <c r="A58" s="48"/>
      <c r="B58" s="48"/>
      <c r="C58" s="48"/>
      <c r="D58" s="53"/>
      <c r="E58" s="66"/>
      <c r="F58" s="59"/>
      <c r="G58" s="59"/>
      <c r="H58" s="59"/>
      <c r="I58" s="59"/>
      <c r="J58" s="60"/>
      <c r="K58" s="57"/>
      <c r="L58" s="59"/>
      <c r="M58" s="59"/>
      <c r="N58" s="59"/>
      <c r="O58" s="59"/>
      <c r="P58" s="97"/>
      <c r="Q58" s="59"/>
      <c r="R58" s="59"/>
      <c r="S58" s="59"/>
      <c r="T58" s="59"/>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48"/>
      <c r="HC58" s="48"/>
      <c r="HD58" s="48"/>
      <c r="HE58" s="48"/>
      <c r="HF58" s="48"/>
      <c r="HG58" s="48"/>
      <c r="HH58" s="48"/>
      <c r="HI58" s="48"/>
      <c r="HJ58" s="48"/>
      <c r="HK58" s="48"/>
      <c r="HL58" s="48"/>
      <c r="HM58" s="48"/>
      <c r="HN58" s="48"/>
      <c r="HO58" s="48"/>
      <c r="HP58" s="48"/>
    </row>
    <row r="59" spans="1:224" ht="12.75">
      <c r="A59" s="117" t="s">
        <v>63</v>
      </c>
      <c r="B59" s="103"/>
      <c r="C59" s="103"/>
      <c r="D59" s="103"/>
      <c r="E59" s="103"/>
      <c r="F59" s="103"/>
      <c r="G59" s="103"/>
      <c r="H59" s="103"/>
      <c r="I59" s="103"/>
      <c r="J59" s="103"/>
      <c r="K59" s="103"/>
      <c r="L59" s="118">
        <f>L27+L57</f>
        <v>0</v>
      </c>
      <c r="M59" s="118">
        <f>M27+M57</f>
        <v>0</v>
      </c>
      <c r="N59" s="118">
        <f>N27+N57</f>
        <v>16.35</v>
      </c>
      <c r="O59" s="119">
        <f>O27+O57</f>
        <v>16.35</v>
      </c>
      <c r="P59" s="119"/>
      <c r="Q59" s="59"/>
      <c r="R59" s="59"/>
      <c r="S59" s="59"/>
      <c r="T59" s="119">
        <f>T27+T57</f>
        <v>2.1</v>
      </c>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8"/>
      <c r="ET59" s="48"/>
      <c r="EU59" s="48"/>
      <c r="EV59" s="48"/>
      <c r="EW59" s="48"/>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48"/>
      <c r="HC59" s="48"/>
      <c r="HD59" s="48"/>
      <c r="HE59" s="48"/>
      <c r="HF59" s="48"/>
      <c r="HG59" s="48"/>
      <c r="HH59" s="48"/>
      <c r="HI59" s="48"/>
      <c r="HJ59" s="48"/>
      <c r="HK59" s="48"/>
      <c r="HL59" s="48"/>
      <c r="HM59" s="48"/>
      <c r="HN59" s="48"/>
      <c r="HO59" s="48"/>
      <c r="HP59" s="48"/>
    </row>
    <row r="60" spans="1:224" ht="12.75">
      <c r="A60" s="48"/>
      <c r="B60" s="48"/>
      <c r="C60" s="48"/>
      <c r="D60" s="48"/>
      <c r="E60" s="48"/>
      <c r="F60" s="48"/>
      <c r="G60" s="48"/>
      <c r="H60" s="48"/>
      <c r="I60" s="48"/>
      <c r="J60" s="48"/>
      <c r="K60" s="48"/>
      <c r="L60" s="48"/>
      <c r="M60" s="48"/>
      <c r="N60" s="84"/>
      <c r="O60" s="84"/>
      <c r="P60" s="84"/>
      <c r="Q60" s="99"/>
      <c r="R60" s="99"/>
      <c r="S60" s="99"/>
      <c r="T60" s="99"/>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48"/>
      <c r="EK60" s="48"/>
      <c r="EL60" s="48"/>
      <c r="EM60" s="48"/>
      <c r="EN60" s="48"/>
      <c r="EO60" s="48"/>
      <c r="EP60" s="48"/>
      <c r="EQ60" s="48"/>
      <c r="ER60" s="48"/>
      <c r="ES60" s="48"/>
      <c r="ET60" s="48"/>
      <c r="EU60" s="48"/>
      <c r="EV60" s="48"/>
      <c r="EW60" s="48"/>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48"/>
      <c r="HC60" s="48"/>
      <c r="HD60" s="48"/>
      <c r="HE60" s="48"/>
      <c r="HF60" s="48"/>
      <c r="HG60" s="48"/>
      <c r="HH60" s="48"/>
      <c r="HI60" s="48"/>
      <c r="HJ60" s="48"/>
      <c r="HK60" s="48"/>
      <c r="HL60" s="48"/>
      <c r="HM60" s="48"/>
      <c r="HN60" s="48"/>
      <c r="HO60" s="48"/>
      <c r="HP60" s="48"/>
    </row>
    <row r="61" spans="1:224" ht="12.75">
      <c r="A61" s="48"/>
      <c r="B61" s="48"/>
      <c r="C61" s="48"/>
      <c r="D61" s="48"/>
      <c r="E61" s="48"/>
      <c r="F61" s="48"/>
      <c r="G61" s="48"/>
      <c r="H61" s="48"/>
      <c r="I61" s="48"/>
      <c r="J61" s="48"/>
      <c r="K61" s="48"/>
      <c r="L61" s="48"/>
      <c r="M61" s="48"/>
      <c r="N61" s="84"/>
      <c r="O61" s="84"/>
      <c r="P61" s="84"/>
      <c r="Q61" s="99"/>
      <c r="R61" s="99"/>
      <c r="S61" s="99"/>
      <c r="T61" s="99"/>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48"/>
      <c r="EK61" s="48"/>
      <c r="EL61" s="48"/>
      <c r="EM61" s="48"/>
      <c r="EN61" s="48"/>
      <c r="EO61" s="48"/>
      <c r="EP61" s="48"/>
      <c r="EQ61" s="48"/>
      <c r="ER61" s="48"/>
      <c r="ES61" s="48"/>
      <c r="ET61" s="48"/>
      <c r="EU61" s="48"/>
      <c r="EV61" s="48"/>
      <c r="EW61" s="48"/>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48"/>
      <c r="HC61" s="48"/>
      <c r="HD61" s="48"/>
      <c r="HE61" s="48"/>
      <c r="HF61" s="48"/>
      <c r="HG61" s="48"/>
      <c r="HH61" s="48"/>
      <c r="HI61" s="48"/>
      <c r="HJ61" s="48"/>
      <c r="HK61" s="48"/>
      <c r="HL61" s="48"/>
      <c r="HM61" s="48"/>
      <c r="HN61" s="48"/>
      <c r="HO61" s="48"/>
      <c r="HP61" s="48"/>
    </row>
    <row r="62" spans="1:224" ht="12.75">
      <c r="A62" s="99" t="s">
        <v>62</v>
      </c>
      <c r="B62" s="48"/>
      <c r="C62" s="48"/>
      <c r="D62" s="48"/>
      <c r="E62" s="48"/>
      <c r="F62" s="48"/>
      <c r="G62" s="48"/>
      <c r="H62" s="48"/>
      <c r="I62" s="48"/>
      <c r="J62" s="48"/>
      <c r="K62" s="48"/>
      <c r="L62" s="48"/>
      <c r="M62" s="48"/>
      <c r="N62" s="48"/>
      <c r="O62" s="62">
        <f>IF(D17&lt;0,MIN(O25,O59),O25)</f>
        <v>10</v>
      </c>
      <c r="P62" s="84"/>
      <c r="Q62" s="99"/>
      <c r="R62" s="99"/>
      <c r="S62" s="99"/>
      <c r="T62" s="99"/>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48"/>
      <c r="EK62" s="48"/>
      <c r="EL62" s="48"/>
      <c r="EM62" s="48"/>
      <c r="EN62" s="48"/>
      <c r="EO62" s="48"/>
      <c r="EP62" s="48"/>
      <c r="EQ62" s="48"/>
      <c r="ER62" s="48"/>
      <c r="ES62" s="48"/>
      <c r="ET62" s="48"/>
      <c r="EU62" s="48"/>
      <c r="EV62" s="48"/>
      <c r="EW62" s="48"/>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48"/>
      <c r="HC62" s="48"/>
      <c r="HD62" s="48"/>
      <c r="HE62" s="48"/>
      <c r="HF62" s="48"/>
      <c r="HG62" s="48"/>
      <c r="HH62" s="48"/>
      <c r="HI62" s="48"/>
      <c r="HJ62" s="48"/>
      <c r="HK62" s="48"/>
      <c r="HL62" s="48"/>
      <c r="HM62" s="48"/>
      <c r="HN62" s="48"/>
      <c r="HO62" s="48"/>
      <c r="HP62" s="48"/>
    </row>
    <row r="63" spans="1:224" ht="12.75">
      <c r="A63" s="99" t="s">
        <v>13</v>
      </c>
      <c r="B63" s="99"/>
      <c r="C63" s="99"/>
      <c r="D63" s="99"/>
      <c r="E63" s="99"/>
      <c r="F63" s="99"/>
      <c r="G63" s="99"/>
      <c r="H63" s="99"/>
      <c r="I63" s="48"/>
      <c r="J63" s="48"/>
      <c r="K63" s="48"/>
      <c r="L63" s="48"/>
      <c r="M63" s="48"/>
      <c r="N63" s="84"/>
      <c r="O63" s="84"/>
      <c r="P63" s="84"/>
      <c r="Q63" s="48"/>
      <c r="R63" s="48"/>
      <c r="S63" s="48"/>
      <c r="T63" s="48"/>
      <c r="U63" s="60"/>
      <c r="V63" s="61"/>
      <c r="W63" s="62"/>
      <c r="X63" s="48"/>
      <c r="Y63" s="63"/>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48"/>
      <c r="EK63" s="48"/>
      <c r="EL63" s="48"/>
      <c r="EM63" s="48"/>
      <c r="EN63" s="48"/>
      <c r="EO63" s="48"/>
      <c r="EP63" s="48"/>
      <c r="EQ63" s="48"/>
      <c r="ER63" s="48"/>
      <c r="ES63" s="48"/>
      <c r="ET63" s="48"/>
      <c r="EU63" s="48"/>
      <c r="EV63" s="48"/>
      <c r="EW63" s="48"/>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48"/>
      <c r="HC63" s="48"/>
      <c r="HD63" s="48"/>
      <c r="HE63" s="48"/>
      <c r="HF63" s="48"/>
      <c r="HG63" s="48"/>
      <c r="HH63" s="48"/>
      <c r="HI63" s="48"/>
      <c r="HJ63" s="48"/>
      <c r="HK63" s="48"/>
      <c r="HL63" s="48"/>
      <c r="HM63" s="48"/>
      <c r="HN63" s="48"/>
      <c r="HO63" s="48"/>
      <c r="HP63" s="48"/>
    </row>
    <row r="64" spans="1:224" ht="12.75">
      <c r="A64" s="81" t="s">
        <v>83</v>
      </c>
      <c r="B64" s="84"/>
      <c r="C64" s="84"/>
      <c r="D64" s="84"/>
      <c r="E64" s="84"/>
      <c r="F64" s="84"/>
      <c r="G64" s="84"/>
      <c r="H64" s="84"/>
      <c r="I64" s="84"/>
      <c r="J64" s="84"/>
      <c r="K64" s="84"/>
      <c r="L64" s="84"/>
      <c r="M64" s="84"/>
      <c r="N64" s="84"/>
      <c r="O64" s="121">
        <f>IF($D$17&lt;0,O59,IF(O59&gt;O62,O59,O62))</f>
        <v>16.35</v>
      </c>
      <c r="P64" s="93"/>
      <c r="Q64" s="48"/>
      <c r="R64" s="48"/>
      <c r="S64" s="48"/>
      <c r="T64" s="121">
        <f>IF($D$17&lt;0,T59,IF(T59&gt;T62,T59,T62))</f>
        <v>2.1</v>
      </c>
      <c r="U64" s="60"/>
      <c r="V64" s="61"/>
      <c r="W64" s="62"/>
      <c r="X64" s="48"/>
      <c r="Y64" s="63"/>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48"/>
      <c r="EK64" s="48"/>
      <c r="EL64" s="48"/>
      <c r="EM64" s="48"/>
      <c r="EN64" s="48"/>
      <c r="EO64" s="48"/>
      <c r="EP64" s="48"/>
      <c r="EQ64" s="48"/>
      <c r="ER64" s="48"/>
      <c r="ES64" s="48"/>
      <c r="ET64" s="48"/>
      <c r="EU64" s="48"/>
      <c r="EV64" s="48"/>
      <c r="EW64" s="48"/>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48"/>
      <c r="HC64" s="48"/>
      <c r="HD64" s="48"/>
      <c r="HE64" s="48"/>
      <c r="HF64" s="48"/>
      <c r="HG64" s="48"/>
      <c r="HH64" s="48"/>
      <c r="HI64" s="48"/>
      <c r="HJ64" s="48"/>
      <c r="HK64" s="48"/>
      <c r="HL64" s="48"/>
      <c r="HM64" s="48"/>
      <c r="HN64" s="48"/>
      <c r="HO64" s="48"/>
      <c r="HP64" s="48"/>
    </row>
    <row r="65" spans="1:224" ht="12.75">
      <c r="A65" s="81"/>
      <c r="B65" s="84"/>
      <c r="C65" s="84"/>
      <c r="D65" s="84"/>
      <c r="E65" s="84"/>
      <c r="F65" s="84"/>
      <c r="G65" s="84"/>
      <c r="H65" s="84"/>
      <c r="I65" s="84"/>
      <c r="J65" s="84"/>
      <c r="K65" s="84"/>
      <c r="L65" s="84"/>
      <c r="M65" s="84"/>
      <c r="N65" s="84"/>
      <c r="O65" s="73"/>
      <c r="P65" s="93"/>
      <c r="Q65" s="48"/>
      <c r="R65" s="48"/>
      <c r="S65" s="48"/>
      <c r="T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48"/>
      <c r="EK65" s="48"/>
      <c r="EL65" s="48"/>
      <c r="EM65" s="48"/>
      <c r="EN65" s="48"/>
      <c r="EO65" s="48"/>
      <c r="EP65" s="48"/>
      <c r="EQ65" s="48"/>
      <c r="ER65" s="48"/>
      <c r="ES65" s="48"/>
      <c r="ET65" s="48"/>
      <c r="EU65" s="48"/>
      <c r="EV65" s="48"/>
      <c r="EW65" s="48"/>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48"/>
      <c r="HC65" s="48"/>
      <c r="HD65" s="48"/>
      <c r="HE65" s="48"/>
      <c r="HF65" s="48"/>
      <c r="HG65" s="48"/>
      <c r="HH65" s="48"/>
      <c r="HI65" s="48"/>
      <c r="HJ65" s="48"/>
      <c r="HK65" s="48"/>
      <c r="HL65" s="48"/>
      <c r="HM65" s="48"/>
      <c r="HN65" s="48"/>
      <c r="HO65" s="48"/>
      <c r="HP65" s="48"/>
    </row>
    <row r="66" spans="1:239" ht="12.75">
      <c r="A66" s="81"/>
      <c r="B66" s="99"/>
      <c r="C66" s="99"/>
      <c r="D66" s="99"/>
      <c r="E66" s="99"/>
      <c r="F66" s="99"/>
      <c r="G66" s="99"/>
      <c r="H66" s="99"/>
      <c r="I66" s="99" t="s">
        <v>85</v>
      </c>
      <c r="J66" s="99"/>
      <c r="K66" s="99"/>
      <c r="L66" s="122"/>
      <c r="M66" s="122"/>
      <c r="N66" s="122"/>
      <c r="O66" s="122">
        <f>ROUND(IF($D$17&lt;1,0,O59/($D$17*100)*10000),2)</f>
        <v>0</v>
      </c>
      <c r="P66" s="29" t="s">
        <v>57</v>
      </c>
      <c r="Q66" s="48"/>
      <c r="R66" s="48"/>
      <c r="S66" s="48"/>
      <c r="T66" s="122">
        <f>ROUND(IF($D$17&lt;1,0,T59/($D$17*100)*10000),2)</f>
        <v>0</v>
      </c>
      <c r="U66" s="29" t="s">
        <v>57</v>
      </c>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48"/>
      <c r="EK66" s="48"/>
      <c r="EL66" s="48"/>
      <c r="EM66" s="48"/>
      <c r="EN66" s="48"/>
      <c r="EO66" s="48"/>
      <c r="EP66" s="48"/>
      <c r="EQ66" s="48"/>
      <c r="ER66" s="48"/>
      <c r="ES66" s="48"/>
      <c r="ET66" s="48"/>
      <c r="EU66" s="48"/>
      <c r="EV66" s="48"/>
      <c r="EW66" s="48"/>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48"/>
      <c r="HC66" s="48"/>
      <c r="HD66" s="48"/>
      <c r="HE66" s="48"/>
      <c r="HF66" s="48"/>
      <c r="HG66" s="48"/>
      <c r="HH66" s="48"/>
      <c r="HI66" s="48"/>
      <c r="HJ66" s="48"/>
      <c r="HK66" s="48"/>
      <c r="HL66" s="48"/>
      <c r="HM66" s="48"/>
      <c r="HN66" s="48"/>
      <c r="HO66" s="48"/>
      <c r="HP66" s="48"/>
      <c r="HQ66" s="48"/>
      <c r="HR66" s="48"/>
      <c r="HS66" s="48"/>
      <c r="HT66" s="48"/>
      <c r="HU66" s="48"/>
      <c r="HV66" s="48"/>
      <c r="HW66" s="48"/>
      <c r="HX66" s="48"/>
      <c r="HY66" s="48"/>
      <c r="HZ66" s="48"/>
      <c r="IA66" s="48"/>
      <c r="IB66" s="48"/>
      <c r="IC66" s="48"/>
      <c r="ID66" s="48"/>
      <c r="IE66" s="48"/>
    </row>
    <row r="67" spans="1:225" ht="12.75">
      <c r="A67" s="29"/>
      <c r="B67" s="48"/>
      <c r="C67" s="48"/>
      <c r="D67" s="48"/>
      <c r="E67" s="48"/>
      <c r="F67" s="48"/>
      <c r="G67" s="48"/>
      <c r="H67" s="123"/>
      <c r="I67" s="164" t="s">
        <v>123</v>
      </c>
      <c r="J67" s="48"/>
      <c r="K67" s="48"/>
      <c r="L67" s="48"/>
      <c r="M67" s="48"/>
      <c r="N67" s="48"/>
      <c r="O67" s="165">
        <f>ROUND(IF($D$17&lt;1,0,(L59)/($D$17*100)*10000),2)</f>
        <v>0</v>
      </c>
      <c r="P67" s="24" t="s">
        <v>57</v>
      </c>
      <c r="Q67" s="48"/>
      <c r="R67" s="48"/>
      <c r="S67" s="48"/>
      <c r="T67" s="48"/>
      <c r="AH67" s="48"/>
      <c r="AI67" s="48"/>
      <c r="AJ67" s="48"/>
      <c r="AK67" s="48"/>
      <c r="AL67" s="48"/>
      <c r="AM67" s="48"/>
      <c r="AN67" s="48"/>
      <c r="AO67" s="48"/>
      <c r="AP67" s="48"/>
      <c r="AQ67" s="48"/>
      <c r="AR67" s="48"/>
      <c r="AS67" s="48"/>
      <c r="AT67" s="48"/>
      <c r="AU67" s="48"/>
      <c r="AV67" s="48"/>
      <c r="AW67" s="48"/>
      <c r="HH67" s="48"/>
      <c r="HI67" s="48"/>
      <c r="HJ67" s="48"/>
      <c r="HK67" s="48"/>
      <c r="HL67" s="48"/>
      <c r="HM67" s="48"/>
      <c r="HN67" s="48"/>
      <c r="HO67" s="48"/>
      <c r="HP67" s="48"/>
      <c r="HQ67" s="48"/>
    </row>
    <row r="68" spans="1:224" ht="12.75">
      <c r="A68" s="52"/>
      <c r="B68" s="48"/>
      <c r="C68" s="48"/>
      <c r="D68" s="53"/>
      <c r="E68" s="54"/>
      <c r="F68" s="59"/>
      <c r="G68" s="70"/>
      <c r="H68" s="33"/>
      <c r="I68" s="70"/>
      <c r="J68" s="24"/>
      <c r="K68" s="24"/>
      <c r="L68" s="71"/>
      <c r="M68" s="71"/>
      <c r="N68" s="71"/>
      <c r="O68" s="72"/>
      <c r="Q68" s="50"/>
      <c r="R68" s="50"/>
      <c r="S68" s="50"/>
      <c r="T68" s="50"/>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48"/>
      <c r="EK68" s="48"/>
      <c r="EL68" s="48"/>
      <c r="EM68" s="48"/>
      <c r="EN68" s="48"/>
      <c r="EO68" s="48"/>
      <c r="EP68" s="48"/>
      <c r="EQ68" s="48"/>
      <c r="ER68" s="48"/>
      <c r="ES68" s="48"/>
      <c r="ET68" s="48"/>
      <c r="EU68" s="48"/>
      <c r="EV68" s="48"/>
      <c r="EW68" s="48"/>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48"/>
      <c r="HC68" s="48"/>
      <c r="HD68" s="48"/>
      <c r="HE68" s="48"/>
      <c r="HF68" s="48"/>
      <c r="HG68" s="48"/>
      <c r="HH68" s="48"/>
      <c r="HI68" s="48"/>
      <c r="HJ68" s="48"/>
      <c r="HK68" s="48"/>
      <c r="HL68" s="48"/>
      <c r="HM68" s="48"/>
      <c r="HN68" s="48"/>
      <c r="HO68" s="48"/>
      <c r="HP68" s="48"/>
    </row>
    <row r="69" spans="1:224" ht="12.75">
      <c r="A69" s="52"/>
      <c r="B69" s="48"/>
      <c r="C69" s="48"/>
      <c r="D69" s="53"/>
      <c r="E69" s="66"/>
      <c r="F69" s="59"/>
      <c r="Q69" s="50"/>
      <c r="R69" s="50"/>
      <c r="S69" s="50"/>
      <c r="T69" s="50"/>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48"/>
      <c r="EK69" s="48"/>
      <c r="EL69" s="48"/>
      <c r="EM69" s="48"/>
      <c r="EN69" s="48"/>
      <c r="EO69" s="48"/>
      <c r="EP69" s="48"/>
      <c r="EQ69" s="48"/>
      <c r="ER69" s="48"/>
      <c r="ES69" s="48"/>
      <c r="ET69" s="48"/>
      <c r="EU69" s="48"/>
      <c r="EV69" s="48"/>
      <c r="EW69" s="48"/>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48"/>
      <c r="HC69" s="48"/>
      <c r="HD69" s="48"/>
      <c r="HE69" s="48"/>
      <c r="HF69" s="48"/>
      <c r="HG69" s="48"/>
      <c r="HH69" s="48"/>
      <c r="HI69" s="48"/>
      <c r="HJ69" s="48"/>
      <c r="HK69" s="48"/>
      <c r="HL69" s="48"/>
      <c r="HM69" s="48"/>
      <c r="HN69" s="48"/>
      <c r="HO69" s="48"/>
      <c r="HP69" s="48"/>
    </row>
    <row r="70" spans="1:20" ht="12.75">
      <c r="A70" s="48"/>
      <c r="D70" s="1"/>
      <c r="E70" s="27"/>
      <c r="F70" s="59"/>
      <c r="Q70" s="50"/>
      <c r="R70" s="50"/>
      <c r="S70" s="50"/>
      <c r="T70" s="50"/>
    </row>
    <row r="71" spans="1:20" ht="12.75">
      <c r="A71" s="51"/>
      <c r="D71" s="1"/>
      <c r="E71" s="27"/>
      <c r="F71" s="4"/>
      <c r="Q71" s="28"/>
      <c r="R71" s="28"/>
      <c r="S71" s="28"/>
      <c r="T71" s="28"/>
    </row>
    <row r="72" spans="1:20" ht="12.75">
      <c r="A72" s="51"/>
      <c r="D72" s="1"/>
      <c r="E72" s="27"/>
      <c r="F72" s="4"/>
      <c r="Q72" s="28"/>
      <c r="R72" s="28"/>
      <c r="S72" s="28"/>
      <c r="T72" s="28"/>
    </row>
    <row r="73" spans="1:6" ht="12.75">
      <c r="A73" s="30"/>
      <c r="B73" s="47"/>
      <c r="C73" s="47"/>
      <c r="D73" s="47"/>
      <c r="E73" s="47"/>
      <c r="F73" s="47"/>
    </row>
    <row r="74" spans="2:20" ht="12.75">
      <c r="B74" s="29"/>
      <c r="C74" s="29"/>
      <c r="D74" s="29"/>
      <c r="E74" s="29"/>
      <c r="F74" s="29"/>
      <c r="P74" s="29"/>
      <c r="Q74" s="29"/>
      <c r="R74" s="29"/>
      <c r="S74" s="29"/>
      <c r="T74" s="29"/>
    </row>
    <row r="75" spans="2:20" ht="12.75">
      <c r="B75" s="29"/>
      <c r="C75" s="29"/>
      <c r="D75" s="29"/>
      <c r="E75" s="29"/>
      <c r="F75" s="29"/>
      <c r="P75" s="24"/>
      <c r="Q75" s="24"/>
      <c r="R75" s="24"/>
      <c r="S75" s="24"/>
      <c r="T75" s="24"/>
    </row>
    <row r="78" ht="12.75">
      <c r="A78" s="377"/>
    </row>
    <row r="79" ht="12.75">
      <c r="A79" s="377"/>
    </row>
    <row r="80" ht="12.75">
      <c r="A80" s="377"/>
    </row>
    <row r="81" ht="12.75">
      <c r="A81" s="377"/>
    </row>
    <row r="82" ht="12.75">
      <c r="A82" s="377"/>
    </row>
    <row r="83" ht="12.75">
      <c r="A83" s="377"/>
    </row>
    <row r="84" ht="12.75">
      <c r="A84" s="377"/>
    </row>
    <row r="85" ht="12.75">
      <c r="A85" s="377"/>
    </row>
    <row r="86" ht="12.75">
      <c r="A86" s="377"/>
    </row>
    <row r="87" ht="12.75">
      <c r="A87" s="377"/>
    </row>
    <row r="88" ht="12.75">
      <c r="A88" s="377"/>
    </row>
    <row r="89" ht="12.75">
      <c r="A89" s="377"/>
    </row>
    <row r="90" ht="12.75">
      <c r="A90" s="377"/>
    </row>
    <row r="91" ht="12.75">
      <c r="A91" s="377"/>
    </row>
    <row r="92" ht="12.75">
      <c r="A92" s="377"/>
    </row>
  </sheetData>
  <sheetProtection password="D7A1" sheet="1"/>
  <mergeCells count="9">
    <mergeCell ref="G23:J23"/>
    <mergeCell ref="L23:O23"/>
    <mergeCell ref="A78:A92"/>
    <mergeCell ref="A1:P1"/>
    <mergeCell ref="A2:P2"/>
    <mergeCell ref="A3:P3"/>
    <mergeCell ref="A4:P4"/>
    <mergeCell ref="B6:O6"/>
    <mergeCell ref="A7:K7"/>
  </mergeCells>
  <printOptions horizontalCentered="1"/>
  <pageMargins left="0" right="0" top="0.5" bottom="0.5" header="0.5" footer="0.5"/>
  <pageSetup fitToHeight="2" horizontalDpi="600" verticalDpi="600" orientation="landscape" scale="60" r:id="rId2"/>
  <legacyDrawing r:id="rId1"/>
</worksheet>
</file>

<file path=xl/worksheets/sheet2.xml><?xml version="1.0" encoding="utf-8"?>
<worksheet xmlns="http://schemas.openxmlformats.org/spreadsheetml/2006/main" xmlns:r="http://schemas.openxmlformats.org/officeDocument/2006/relationships">
  <sheetPr codeName="Sheet23"/>
  <dimension ref="A1:A42"/>
  <sheetViews>
    <sheetView showGridLines="0" zoomScalePageLayoutView="0" workbookViewId="0" topLeftCell="A1">
      <selection activeCell="B23" sqref="B23"/>
    </sheetView>
  </sheetViews>
  <sheetFormatPr defaultColWidth="9.140625" defaultRowHeight="9.75" customHeight="1"/>
  <cols>
    <col min="1" max="1" width="130.57421875" style="132" customWidth="1"/>
    <col min="2" max="16384" width="9.140625" style="28" customWidth="1"/>
  </cols>
  <sheetData>
    <row r="1" ht="36">
      <c r="A1" s="152" t="s">
        <v>108</v>
      </c>
    </row>
    <row r="2" ht="9.75" customHeight="1">
      <c r="A2"/>
    </row>
    <row r="3" ht="24">
      <c r="A3" s="153" t="s">
        <v>131</v>
      </c>
    </row>
    <row r="4" ht="9.75" customHeight="1">
      <c r="A4"/>
    </row>
    <row r="5" ht="24" customHeight="1">
      <c r="A5" s="153" t="s">
        <v>134</v>
      </c>
    </row>
    <row r="6" ht="9.75" customHeight="1">
      <c r="A6"/>
    </row>
    <row r="7" ht="30" customHeight="1">
      <c r="A7" s="152" t="s">
        <v>133</v>
      </c>
    </row>
    <row r="8" ht="9.75" customHeight="1">
      <c r="A8" s="152"/>
    </row>
    <row r="9" ht="12">
      <c r="A9" s="152" t="s">
        <v>109</v>
      </c>
    </row>
    <row r="10" ht="9.75" customHeight="1">
      <c r="A10" s="152"/>
    </row>
    <row r="11" ht="36">
      <c r="A11" s="152" t="s">
        <v>110</v>
      </c>
    </row>
    <row r="12" ht="9.75" customHeight="1">
      <c r="A12" s="153"/>
    </row>
    <row r="13" ht="36" customHeight="1">
      <c r="A13" s="152" t="s">
        <v>111</v>
      </c>
    </row>
    <row r="14" ht="9.75" customHeight="1">
      <c r="A14" s="152"/>
    </row>
    <row r="15" ht="38.25" customHeight="1">
      <c r="A15" s="152" t="s">
        <v>125</v>
      </c>
    </row>
    <row r="16" ht="9.75" customHeight="1">
      <c r="A16" s="152"/>
    </row>
    <row r="17" ht="24">
      <c r="A17" s="152" t="s">
        <v>132</v>
      </c>
    </row>
    <row r="18" ht="9.75" customHeight="1">
      <c r="A18" s="152"/>
    </row>
    <row r="19" ht="24">
      <c r="A19" s="152" t="s">
        <v>126</v>
      </c>
    </row>
    <row r="20" ht="9.75" customHeight="1">
      <c r="A20" s="152"/>
    </row>
    <row r="21" ht="48">
      <c r="A21" s="154" t="s">
        <v>127</v>
      </c>
    </row>
    <row r="22" ht="12">
      <c r="A22" s="154"/>
    </row>
    <row r="23" ht="39">
      <c r="A23" s="154" t="s">
        <v>142</v>
      </c>
    </row>
    <row r="24" ht="9.75" customHeight="1">
      <c r="A24" s="152"/>
    </row>
    <row r="25" ht="24">
      <c r="A25" s="152" t="s">
        <v>128</v>
      </c>
    </row>
    <row r="26" ht="9.75" customHeight="1">
      <c r="A26" s="152"/>
    </row>
    <row r="27" ht="36">
      <c r="A27" s="152" t="s">
        <v>112</v>
      </c>
    </row>
    <row r="28" ht="9.75" customHeight="1">
      <c r="A28" s="152"/>
    </row>
    <row r="29" ht="24">
      <c r="A29" s="152" t="s">
        <v>136</v>
      </c>
    </row>
    <row r="30" ht="9.75" customHeight="1">
      <c r="A30" s="152"/>
    </row>
    <row r="31" ht="24">
      <c r="A31" s="152" t="s">
        <v>129</v>
      </c>
    </row>
    <row r="32" ht="9.75" customHeight="1">
      <c r="A32" s="152"/>
    </row>
    <row r="33" ht="12" customHeight="1">
      <c r="A33" s="152" t="s">
        <v>130</v>
      </c>
    </row>
    <row r="34" ht="9.75" customHeight="1">
      <c r="A34" s="152"/>
    </row>
    <row r="35" ht="45">
      <c r="A35" s="152" t="s">
        <v>137</v>
      </c>
    </row>
    <row r="36" ht="12">
      <c r="A36" s="152"/>
    </row>
    <row r="37" ht="24">
      <c r="A37" s="155" t="s">
        <v>143</v>
      </c>
    </row>
    <row r="38" ht="12">
      <c r="A38" s="152"/>
    </row>
    <row r="39" ht="45" customHeight="1">
      <c r="A39" s="152" t="s">
        <v>135</v>
      </c>
    </row>
    <row r="42" ht="9.75" customHeight="1">
      <c r="A42" s="28"/>
    </row>
  </sheetData>
  <sheetProtection sheet="1"/>
  <printOptions/>
  <pageMargins left="0.25" right="0.25" top="0.5" bottom="0.5" header="0.3" footer="0.3"/>
  <pageSetup fitToWidth="0" horizontalDpi="600" verticalDpi="600" orientation="portrait" r:id="rId1"/>
</worksheet>
</file>

<file path=xl/worksheets/sheet20.xml><?xml version="1.0" encoding="utf-8"?>
<worksheet xmlns="http://schemas.openxmlformats.org/spreadsheetml/2006/main" xmlns:r="http://schemas.openxmlformats.org/officeDocument/2006/relationships">
  <sheetPr codeName="Sheet27"/>
  <dimension ref="A1:J139"/>
  <sheetViews>
    <sheetView zoomScalePageLayoutView="0" workbookViewId="0" topLeftCell="A108">
      <selection activeCell="B122" sqref="B122"/>
    </sheetView>
  </sheetViews>
  <sheetFormatPr defaultColWidth="9.140625" defaultRowHeight="12.75"/>
  <cols>
    <col min="1" max="1" width="71.421875" style="0" bestFit="1" customWidth="1"/>
    <col min="2" max="2" width="13.421875" style="18" bestFit="1" customWidth="1"/>
    <col min="3" max="3" width="12.28125" style="18" bestFit="1" customWidth="1"/>
    <col min="4" max="4" width="13.57421875" style="18" bestFit="1" customWidth="1"/>
    <col min="5" max="5" width="9.140625" style="18" customWidth="1"/>
    <col min="6" max="6" width="15.140625" style="0" bestFit="1" customWidth="1"/>
    <col min="7" max="7" width="11.7109375" style="0" bestFit="1" customWidth="1"/>
  </cols>
  <sheetData>
    <row r="1" spans="1:6" ht="12.75">
      <c r="A1" s="49" t="s">
        <v>88</v>
      </c>
      <c r="B1" s="319" t="s">
        <v>0</v>
      </c>
      <c r="C1" s="319"/>
      <c r="D1" s="319" t="s">
        <v>5</v>
      </c>
      <c r="E1" s="319" t="s">
        <v>0</v>
      </c>
      <c r="F1" s="49" t="s">
        <v>5</v>
      </c>
    </row>
    <row r="3" spans="1:3" ht="12.75">
      <c r="A3" s="24" t="s">
        <v>91</v>
      </c>
      <c r="C3" s="190"/>
    </row>
    <row r="4" spans="1:4" ht="12.75">
      <c r="A4" s="79" t="s">
        <v>89</v>
      </c>
      <c r="B4" s="18">
        <v>0.0062781</v>
      </c>
      <c r="C4" s="250"/>
      <c r="D4" s="188">
        <v>45197</v>
      </c>
    </row>
    <row r="5" spans="1:4" ht="12.75">
      <c r="A5" s="79" t="s">
        <v>90</v>
      </c>
      <c r="B5" s="18">
        <v>0.0001756</v>
      </c>
      <c r="C5" s="250"/>
      <c r="D5" s="188">
        <v>44925</v>
      </c>
    </row>
    <row r="6" spans="3:4" ht="12.75">
      <c r="C6" s="190"/>
      <c r="D6" s="190"/>
    </row>
    <row r="7" spans="1:4" ht="12.75">
      <c r="A7" s="24" t="s">
        <v>92</v>
      </c>
      <c r="C7" s="190"/>
      <c r="D7" s="188">
        <v>44531</v>
      </c>
    </row>
    <row r="8" spans="1:4" ht="12.75">
      <c r="A8" s="79" t="s">
        <v>93</v>
      </c>
      <c r="B8" s="321">
        <v>0.00465</v>
      </c>
      <c r="C8" s="321"/>
      <c r="D8" s="188"/>
    </row>
    <row r="9" spans="1:4" ht="12.75">
      <c r="A9" s="138" t="s">
        <v>94</v>
      </c>
      <c r="B9" s="321">
        <v>0.00419</v>
      </c>
      <c r="C9" s="321"/>
      <c r="D9" s="188"/>
    </row>
    <row r="10" spans="1:4" ht="12.75">
      <c r="A10" s="79" t="s">
        <v>156</v>
      </c>
      <c r="B10" s="321">
        <v>0.00363</v>
      </c>
      <c r="C10" s="321"/>
      <c r="D10" s="188"/>
    </row>
    <row r="11" spans="2:4" ht="12.75">
      <c r="B11" s="190"/>
      <c r="C11" s="190"/>
      <c r="D11" s="190"/>
    </row>
    <row r="12" spans="1:4" ht="12.75">
      <c r="A12" s="70" t="s">
        <v>95</v>
      </c>
      <c r="B12" s="322">
        <v>0</v>
      </c>
      <c r="C12" s="322"/>
      <c r="D12" s="188">
        <v>44531</v>
      </c>
    </row>
    <row r="13" spans="2:4" ht="12.75">
      <c r="B13" s="190"/>
      <c r="C13" s="190"/>
      <c r="D13" s="190"/>
    </row>
    <row r="14" spans="1:10" ht="12.75">
      <c r="A14" s="185" t="s">
        <v>102</v>
      </c>
      <c r="B14" s="385"/>
      <c r="C14" s="386"/>
      <c r="D14" s="386"/>
      <c r="F14" s="18"/>
      <c r="G14" s="185"/>
      <c r="H14" s="385"/>
      <c r="I14" s="385"/>
      <c r="J14" s="385"/>
    </row>
    <row r="15" spans="1:10" ht="12.75">
      <c r="A15" s="186" t="s">
        <v>157</v>
      </c>
      <c r="B15" s="187">
        <v>0</v>
      </c>
      <c r="C15" s="187"/>
      <c r="D15" s="188">
        <v>45167</v>
      </c>
      <c r="F15" s="18"/>
      <c r="G15" s="186"/>
      <c r="H15" s="187"/>
      <c r="I15" s="187"/>
      <c r="J15" s="188"/>
    </row>
    <row r="16" spans="1:6" ht="12.75">
      <c r="A16" s="189" t="s">
        <v>158</v>
      </c>
      <c r="B16" s="187">
        <v>0</v>
      </c>
      <c r="C16" s="187"/>
      <c r="D16" s="188">
        <v>45197</v>
      </c>
      <c r="F16" s="18"/>
    </row>
    <row r="17" spans="1:6" ht="12.75">
      <c r="A17" s="18"/>
      <c r="B17" s="190"/>
      <c r="C17" s="190"/>
      <c r="D17" s="190"/>
      <c r="F17" s="18"/>
    </row>
    <row r="18" spans="1:6" ht="12.75">
      <c r="A18" s="24" t="s">
        <v>159</v>
      </c>
      <c r="B18" s="323">
        <v>0</v>
      </c>
      <c r="C18" s="188"/>
      <c r="D18" s="188">
        <v>44531</v>
      </c>
      <c r="E18" s="324">
        <v>0</v>
      </c>
      <c r="F18" s="139">
        <v>44531</v>
      </c>
    </row>
    <row r="19" spans="2:4" ht="12.75">
      <c r="B19" s="190"/>
      <c r="C19" s="190"/>
      <c r="D19" s="190"/>
    </row>
    <row r="20" spans="1:4" ht="12.75">
      <c r="A20" s="70" t="s">
        <v>117</v>
      </c>
      <c r="B20" s="325" t="s">
        <v>106</v>
      </c>
      <c r="C20" s="325" t="s">
        <v>107</v>
      </c>
      <c r="D20" s="190"/>
    </row>
    <row r="21" spans="1:4" ht="12.75">
      <c r="A21" s="138" t="s">
        <v>160</v>
      </c>
      <c r="B21" s="321">
        <v>0.10589</v>
      </c>
      <c r="C21" s="321">
        <v>0.10589</v>
      </c>
      <c r="D21" s="326">
        <v>45078</v>
      </c>
    </row>
    <row r="22" spans="1:4" ht="12.75">
      <c r="A22" s="138" t="s">
        <v>161</v>
      </c>
      <c r="B22" s="321">
        <v>0.10589</v>
      </c>
      <c r="C22" s="321">
        <v>0.10589</v>
      </c>
      <c r="D22" s="326">
        <v>45078</v>
      </c>
    </row>
    <row r="23" spans="1:4" ht="12.75">
      <c r="A23" s="138" t="s">
        <v>162</v>
      </c>
      <c r="B23" s="321">
        <v>0.10589</v>
      </c>
      <c r="C23" s="321">
        <v>0.10589</v>
      </c>
      <c r="D23" s="326">
        <v>45078</v>
      </c>
    </row>
    <row r="24" spans="1:4" ht="12.75">
      <c r="A24" s="138" t="s">
        <v>163</v>
      </c>
      <c r="B24" s="321">
        <v>0.10234</v>
      </c>
      <c r="C24" s="321">
        <v>0.10234</v>
      </c>
      <c r="D24" s="326">
        <v>45078</v>
      </c>
    </row>
    <row r="25" spans="1:4" ht="12.75">
      <c r="A25" s="138" t="s">
        <v>164</v>
      </c>
      <c r="B25" s="321">
        <v>0.010048999999999999</v>
      </c>
      <c r="C25" s="321">
        <v>0.10049</v>
      </c>
      <c r="D25" s="326">
        <v>45078</v>
      </c>
    </row>
    <row r="26" spans="1:4" ht="12.75">
      <c r="A26" s="79"/>
      <c r="B26" s="187"/>
      <c r="C26" s="187"/>
      <c r="D26" s="188"/>
    </row>
    <row r="27" spans="1:4" ht="12.75">
      <c r="A27" s="70" t="s">
        <v>104</v>
      </c>
      <c r="B27" s="327" t="s">
        <v>106</v>
      </c>
      <c r="C27" s="327" t="s">
        <v>107</v>
      </c>
      <c r="D27" s="188"/>
    </row>
    <row r="28" spans="1:4" ht="12.75">
      <c r="A28" s="138" t="s">
        <v>165</v>
      </c>
      <c r="B28" s="249">
        <v>0.00388</v>
      </c>
      <c r="C28" s="250"/>
      <c r="D28" s="326">
        <v>45078</v>
      </c>
    </row>
    <row r="29" spans="1:4" ht="12.75">
      <c r="A29" s="79" t="s">
        <v>166</v>
      </c>
      <c r="B29" s="187">
        <v>0.0053821</v>
      </c>
      <c r="C29" s="187">
        <v>0.0053821</v>
      </c>
      <c r="D29" s="326">
        <v>45078</v>
      </c>
    </row>
    <row r="30" spans="1:4" ht="12.75">
      <c r="A30" s="79" t="s">
        <v>167</v>
      </c>
      <c r="B30" s="187">
        <v>0.0051126</v>
      </c>
      <c r="C30" s="187">
        <v>0.0029126</v>
      </c>
      <c r="D30" s="326">
        <v>45078</v>
      </c>
    </row>
    <row r="31" spans="1:4" ht="12.75">
      <c r="A31" s="79" t="s">
        <v>168</v>
      </c>
      <c r="B31" s="187">
        <v>0.10047838</v>
      </c>
      <c r="C31" s="187">
        <v>0.0034062999999999997</v>
      </c>
      <c r="D31" s="326">
        <v>45078</v>
      </c>
    </row>
    <row r="32" spans="1:4" ht="12.75">
      <c r="A32" s="79" t="s">
        <v>169</v>
      </c>
      <c r="B32" s="187">
        <v>0.0067145</v>
      </c>
      <c r="C32" s="187"/>
      <c r="D32" s="326">
        <v>45078</v>
      </c>
    </row>
    <row r="33" spans="1:4" ht="12.75">
      <c r="A33" s="79" t="s">
        <v>170</v>
      </c>
      <c r="B33" s="187">
        <v>0.0023035</v>
      </c>
      <c r="C33" s="250"/>
      <c r="D33" s="326">
        <v>45078</v>
      </c>
    </row>
    <row r="34" spans="1:4" ht="12.75">
      <c r="A34" s="79" t="s">
        <v>171</v>
      </c>
      <c r="B34" s="187">
        <v>0.032414200000000004</v>
      </c>
      <c r="C34" s="250"/>
      <c r="D34" s="326">
        <v>45078</v>
      </c>
    </row>
    <row r="35" spans="1:4" ht="12.75">
      <c r="A35" s="79" t="s">
        <v>172</v>
      </c>
      <c r="B35" s="187">
        <v>0</v>
      </c>
      <c r="C35" s="250"/>
      <c r="D35" s="326">
        <v>45078</v>
      </c>
    </row>
    <row r="36" spans="1:4" ht="12.75">
      <c r="A36" s="79" t="s">
        <v>173</v>
      </c>
      <c r="B36" s="187">
        <v>0.00331</v>
      </c>
      <c r="C36" s="187"/>
      <c r="D36" s="326">
        <v>45078</v>
      </c>
    </row>
    <row r="37" spans="1:4" ht="12.75">
      <c r="A37" s="138" t="s">
        <v>162</v>
      </c>
      <c r="B37" s="187">
        <v>0.00309</v>
      </c>
      <c r="C37" s="250"/>
      <c r="D37" s="326">
        <v>45078</v>
      </c>
    </row>
    <row r="38" spans="1:4" ht="12.75">
      <c r="A38" s="138" t="s">
        <v>174</v>
      </c>
      <c r="B38" s="187">
        <v>0.027757</v>
      </c>
      <c r="C38" s="250"/>
      <c r="D38" s="326">
        <v>45078</v>
      </c>
    </row>
    <row r="39" spans="1:4" ht="12.75">
      <c r="A39" s="138" t="s">
        <v>175</v>
      </c>
      <c r="B39" s="187">
        <v>0</v>
      </c>
      <c r="C39" s="250"/>
      <c r="D39" s="326">
        <v>45078</v>
      </c>
    </row>
    <row r="40" spans="1:4" ht="12.75">
      <c r="A40" s="79" t="s">
        <v>176</v>
      </c>
      <c r="B40" s="187">
        <v>0.0099068</v>
      </c>
      <c r="D40" s="326">
        <v>45078</v>
      </c>
    </row>
    <row r="41" spans="1:4" ht="12.75">
      <c r="A41" s="79" t="s">
        <v>177</v>
      </c>
      <c r="B41" s="250">
        <v>3.39E-05</v>
      </c>
      <c r="D41" s="326">
        <v>45078</v>
      </c>
    </row>
    <row r="42" spans="1:4" ht="12.75">
      <c r="A42" s="138" t="s">
        <v>163</v>
      </c>
      <c r="B42" s="250">
        <v>0.00231</v>
      </c>
      <c r="D42" s="326">
        <v>45078</v>
      </c>
    </row>
    <row r="43" spans="1:4" ht="12.75">
      <c r="A43" s="138" t="s">
        <v>164</v>
      </c>
      <c r="B43" s="250">
        <v>0.00168</v>
      </c>
      <c r="D43" s="326">
        <v>45078</v>
      </c>
    </row>
    <row r="44" spans="2:4" ht="12.75">
      <c r="B44" s="190"/>
      <c r="C44" s="190"/>
      <c r="D44" s="188"/>
    </row>
    <row r="45" spans="1:4" ht="12.75">
      <c r="A45" s="79"/>
      <c r="B45" s="190"/>
      <c r="C45" s="190"/>
      <c r="D45" s="188"/>
    </row>
    <row r="46" spans="1:4" ht="12.75">
      <c r="A46" s="70" t="s">
        <v>118</v>
      </c>
      <c r="B46" s="239">
        <v>-0.0045816</v>
      </c>
      <c r="C46" s="190"/>
      <c r="D46" s="188">
        <v>45197</v>
      </c>
    </row>
    <row r="47" spans="1:4" ht="12.75">
      <c r="A47" s="79"/>
      <c r="B47" s="190"/>
      <c r="C47" s="190"/>
      <c r="D47" s="188"/>
    </row>
    <row r="48" spans="1:5" ht="12.75">
      <c r="A48" s="70" t="s">
        <v>153</v>
      </c>
      <c r="B48" s="329" t="s">
        <v>178</v>
      </c>
      <c r="C48" s="329" t="s">
        <v>179</v>
      </c>
      <c r="D48" s="329" t="s">
        <v>27</v>
      </c>
      <c r="E48" s="329" t="s">
        <v>180</v>
      </c>
    </row>
    <row r="49" spans="1:5" ht="12.75">
      <c r="A49" s="138" t="s">
        <v>181</v>
      </c>
      <c r="B49" s="330">
        <v>0.15</v>
      </c>
      <c r="C49" s="331">
        <v>0</v>
      </c>
      <c r="D49" s="332">
        <f>SUM(B49:C49)</f>
        <v>0.15</v>
      </c>
      <c r="E49" s="333">
        <v>45108</v>
      </c>
    </row>
    <row r="50" spans="1:5" ht="12.75">
      <c r="A50" s="138" t="s">
        <v>182</v>
      </c>
      <c r="B50" s="330">
        <v>0.000224</v>
      </c>
      <c r="C50" s="331">
        <v>7.9E-05</v>
      </c>
      <c r="D50" s="332">
        <f>SUM(B50:C50)</f>
        <v>0.000303</v>
      </c>
      <c r="E50" s="333">
        <v>45108</v>
      </c>
    </row>
    <row r="51" spans="1:4" ht="12.75">
      <c r="A51" s="138"/>
      <c r="B51" s="239"/>
      <c r="C51" s="190"/>
      <c r="D51" s="188"/>
    </row>
    <row r="52" spans="1:4" ht="12.75">
      <c r="A52" s="138"/>
      <c r="B52" s="239"/>
      <c r="C52" s="190"/>
      <c r="D52" s="188"/>
    </row>
    <row r="53" spans="1:4" ht="12.75">
      <c r="A53" s="138"/>
      <c r="B53" s="239"/>
      <c r="C53" s="190"/>
      <c r="D53" s="188"/>
    </row>
    <row r="54" spans="1:4" ht="12.75">
      <c r="A54" s="79"/>
      <c r="B54" s="190"/>
      <c r="C54" s="190"/>
      <c r="D54" s="188"/>
    </row>
    <row r="55" spans="1:4" ht="12.75">
      <c r="A55" s="70" t="s">
        <v>119</v>
      </c>
      <c r="B55" s="190"/>
      <c r="C55" s="190"/>
      <c r="D55" s="190"/>
    </row>
    <row r="56" spans="1:8" ht="12.75">
      <c r="A56" s="138" t="s">
        <v>160</v>
      </c>
      <c r="B56" s="334">
        <v>0.0331659</v>
      </c>
      <c r="C56" s="190"/>
      <c r="D56" s="328">
        <v>45016</v>
      </c>
      <c r="F56" s="3" t="s">
        <v>183</v>
      </c>
      <c r="G56" s="197">
        <v>0.0270381</v>
      </c>
      <c r="H56" s="240">
        <v>45016</v>
      </c>
    </row>
    <row r="57" spans="1:8" ht="12.75">
      <c r="A57" s="138" t="s">
        <v>161</v>
      </c>
      <c r="B57" s="334">
        <v>0.0270381</v>
      </c>
      <c r="C57" s="190"/>
      <c r="D57" s="328">
        <v>45016</v>
      </c>
      <c r="F57" s="3" t="s">
        <v>184</v>
      </c>
      <c r="G57" s="197">
        <v>0.0283392</v>
      </c>
      <c r="H57" s="240">
        <v>45016</v>
      </c>
    </row>
    <row r="58" spans="1:4" ht="12.75">
      <c r="A58" s="138" t="s">
        <v>162</v>
      </c>
      <c r="B58" s="334">
        <v>0.0004909</v>
      </c>
      <c r="C58" s="190"/>
      <c r="D58" s="328">
        <v>45016</v>
      </c>
    </row>
    <row r="59" spans="1:4" ht="12.75">
      <c r="A59" s="138" t="s">
        <v>163</v>
      </c>
      <c r="B59" s="334">
        <v>0.0004744</v>
      </c>
      <c r="C59" s="190"/>
      <c r="D59" s="328">
        <v>45016</v>
      </c>
    </row>
    <row r="60" spans="1:4" ht="12.75">
      <c r="A60" s="138" t="s">
        <v>164</v>
      </c>
      <c r="B60" s="334">
        <v>0.0004658</v>
      </c>
      <c r="C60" s="190"/>
      <c r="D60" s="328">
        <v>45016</v>
      </c>
    </row>
    <row r="61" spans="2:4" ht="12.75">
      <c r="B61" s="187"/>
      <c r="C61" s="190"/>
      <c r="D61" s="190"/>
    </row>
    <row r="62" spans="1:4" ht="12.75">
      <c r="A62" s="70" t="s">
        <v>185</v>
      </c>
      <c r="B62" s="190"/>
      <c r="C62" s="190"/>
      <c r="D62" s="190"/>
    </row>
    <row r="63" spans="1:4" ht="12.75">
      <c r="A63" s="138" t="s">
        <v>162</v>
      </c>
      <c r="B63" s="335">
        <v>8.84</v>
      </c>
      <c r="C63" s="190"/>
      <c r="D63" s="328">
        <v>45016</v>
      </c>
    </row>
    <row r="64" spans="1:4" ht="12.75">
      <c r="A64" s="138" t="s">
        <v>163</v>
      </c>
      <c r="B64" s="335">
        <v>8.55</v>
      </c>
      <c r="C64" s="190"/>
      <c r="D64" s="328">
        <v>45016</v>
      </c>
    </row>
    <row r="65" spans="1:4" ht="12.75">
      <c r="A65" s="138" t="s">
        <v>164</v>
      </c>
      <c r="B65" s="335">
        <v>8.64</v>
      </c>
      <c r="C65" s="190"/>
      <c r="D65" s="328">
        <v>45016</v>
      </c>
    </row>
    <row r="66" spans="1:4" ht="12.75">
      <c r="A66" s="79"/>
      <c r="B66" s="190"/>
      <c r="C66" s="190"/>
      <c r="D66" s="188"/>
    </row>
    <row r="67" spans="1:4" ht="12.75">
      <c r="A67" s="70" t="s">
        <v>96</v>
      </c>
      <c r="B67" s="190"/>
      <c r="C67" s="336" t="s">
        <v>186</v>
      </c>
      <c r="D67" s="188"/>
    </row>
    <row r="68" spans="1:4" ht="12.75">
      <c r="A68" s="79" t="s">
        <v>187</v>
      </c>
      <c r="B68" s="250">
        <v>0</v>
      </c>
      <c r="C68" s="250">
        <v>0</v>
      </c>
      <c r="D68" s="188">
        <v>44531</v>
      </c>
    </row>
    <row r="69" spans="1:4" ht="12.75">
      <c r="A69" s="79" t="s">
        <v>173</v>
      </c>
      <c r="B69" s="250">
        <v>0</v>
      </c>
      <c r="C69" s="250">
        <v>0</v>
      </c>
      <c r="D69" s="188">
        <v>44531</v>
      </c>
    </row>
    <row r="70" spans="1:4" ht="12.75">
      <c r="A70" s="79" t="s">
        <v>188</v>
      </c>
      <c r="B70" s="250">
        <v>0</v>
      </c>
      <c r="C70" s="250">
        <v>0</v>
      </c>
      <c r="D70" s="188">
        <v>44531</v>
      </c>
    </row>
    <row r="71" spans="1:4" ht="12.75">
      <c r="A71" s="79" t="s">
        <v>189</v>
      </c>
      <c r="B71" s="250">
        <v>0</v>
      </c>
      <c r="C71" s="250">
        <v>0</v>
      </c>
      <c r="D71" s="188">
        <v>44531</v>
      </c>
    </row>
    <row r="72" spans="1:4" ht="12.75">
      <c r="A72" s="79" t="s">
        <v>190</v>
      </c>
      <c r="B72" s="250">
        <v>0</v>
      </c>
      <c r="C72" s="250">
        <v>0</v>
      </c>
      <c r="D72" s="188">
        <v>44531</v>
      </c>
    </row>
    <row r="73" spans="1:4" ht="12.75">
      <c r="A73" s="79" t="s">
        <v>191</v>
      </c>
      <c r="B73" s="250">
        <v>0</v>
      </c>
      <c r="C73" s="250">
        <v>0</v>
      </c>
      <c r="D73" s="188">
        <v>44531</v>
      </c>
    </row>
    <row r="74" spans="1:4" ht="12.75">
      <c r="A74" s="79"/>
      <c r="B74" s="187"/>
      <c r="C74" s="187"/>
      <c r="D74" s="188"/>
    </row>
    <row r="75" spans="1:4" ht="12.75">
      <c r="A75" s="70" t="s">
        <v>192</v>
      </c>
      <c r="B75" s="190"/>
      <c r="C75" s="190"/>
      <c r="D75" s="188"/>
    </row>
    <row r="76" spans="1:4" ht="12.75">
      <c r="A76" s="79" t="s">
        <v>173</v>
      </c>
      <c r="B76" s="335">
        <v>0</v>
      </c>
      <c r="C76" s="250"/>
      <c r="D76" s="188">
        <v>44197</v>
      </c>
    </row>
    <row r="77" spans="1:4" ht="12.75">
      <c r="A77" s="79" t="s">
        <v>189</v>
      </c>
      <c r="B77" s="335">
        <v>0</v>
      </c>
      <c r="C77" s="250"/>
      <c r="D77" s="188">
        <v>44197</v>
      </c>
    </row>
    <row r="78" spans="1:4" ht="12.75">
      <c r="A78" s="79"/>
      <c r="B78" s="187"/>
      <c r="C78" s="187"/>
      <c r="D78" s="188"/>
    </row>
    <row r="79" spans="1:4" ht="12.75">
      <c r="A79" s="70" t="s">
        <v>193</v>
      </c>
      <c r="B79" s="190"/>
      <c r="C79" s="190"/>
      <c r="D79" s="188"/>
    </row>
    <row r="80" spans="1:4" ht="12.75">
      <c r="A80" s="79" t="s">
        <v>188</v>
      </c>
      <c r="B80" s="335">
        <v>0</v>
      </c>
      <c r="C80" s="250"/>
      <c r="D80" s="188">
        <v>44197</v>
      </c>
    </row>
    <row r="81" spans="1:4" ht="12.75">
      <c r="A81" s="79" t="s">
        <v>190</v>
      </c>
      <c r="B81" s="335">
        <v>0</v>
      </c>
      <c r="C81" s="250"/>
      <c r="D81" s="188">
        <v>44197</v>
      </c>
    </row>
    <row r="82" spans="1:4" ht="12.75">
      <c r="A82" s="79" t="s">
        <v>191</v>
      </c>
      <c r="B82" s="335">
        <v>0</v>
      </c>
      <c r="C82" s="187"/>
      <c r="D82" s="188">
        <v>44197</v>
      </c>
    </row>
    <row r="83" spans="1:4" ht="12.75">
      <c r="A83" s="79"/>
      <c r="B83" s="187"/>
      <c r="C83" s="187"/>
      <c r="D83" s="188"/>
    </row>
    <row r="84" spans="1:4" ht="12.75">
      <c r="A84" s="70" t="s">
        <v>97</v>
      </c>
      <c r="B84" s="348">
        <v>0.0225159</v>
      </c>
      <c r="C84" s="356"/>
      <c r="D84" s="357">
        <v>45226</v>
      </c>
    </row>
    <row r="85" spans="1:4" ht="12.75">
      <c r="A85" s="79"/>
      <c r="B85" s="190"/>
      <c r="C85" s="190"/>
      <c r="D85" s="188"/>
    </row>
    <row r="86" spans="1:4" ht="12.75">
      <c r="A86" s="24" t="s">
        <v>98</v>
      </c>
      <c r="B86" s="337">
        <v>0.0669857</v>
      </c>
      <c r="C86" s="337"/>
      <c r="D86" s="188">
        <v>45167</v>
      </c>
    </row>
    <row r="87" spans="2:4" ht="12.75">
      <c r="B87" s="190"/>
      <c r="C87" s="190"/>
      <c r="D87" s="190"/>
    </row>
    <row r="88" spans="1:4" ht="12.75">
      <c r="A88" s="243" t="s">
        <v>140</v>
      </c>
      <c r="B88" s="190"/>
      <c r="C88" s="190"/>
      <c r="D88" s="188"/>
    </row>
    <row r="89" spans="1:4" ht="12.75">
      <c r="A89" s="244" t="s">
        <v>160</v>
      </c>
      <c r="B89" s="338">
        <v>2.01</v>
      </c>
      <c r="C89" s="338"/>
      <c r="D89" s="188">
        <v>45167</v>
      </c>
    </row>
    <row r="90" spans="1:4" ht="12.75">
      <c r="A90" s="244" t="s">
        <v>194</v>
      </c>
      <c r="B90" s="338">
        <v>16.41</v>
      </c>
      <c r="C90" s="338"/>
      <c r="D90" s="188">
        <v>45167</v>
      </c>
    </row>
    <row r="91" spans="1:4" ht="12.75">
      <c r="A91" s="137"/>
      <c r="B91" s="190"/>
      <c r="C91" s="190"/>
      <c r="D91" s="190"/>
    </row>
    <row r="92" spans="1:4" ht="12.75">
      <c r="A92" s="243" t="s">
        <v>195</v>
      </c>
      <c r="B92" s="337"/>
      <c r="C92" s="337"/>
      <c r="D92" s="188"/>
    </row>
    <row r="93" spans="1:6" ht="12.75">
      <c r="A93" s="246" t="s">
        <v>187</v>
      </c>
      <c r="B93" s="250">
        <v>0</v>
      </c>
      <c r="C93" s="250"/>
      <c r="D93" s="188">
        <v>44531</v>
      </c>
      <c r="E93" s="339"/>
      <c r="F93" s="25"/>
    </row>
    <row r="94" spans="1:6" ht="12.75">
      <c r="A94" s="246" t="s">
        <v>173</v>
      </c>
      <c r="B94" s="250">
        <v>0</v>
      </c>
      <c r="C94" s="250"/>
      <c r="D94" s="188">
        <v>44531</v>
      </c>
      <c r="E94" s="339"/>
      <c r="F94" s="25"/>
    </row>
    <row r="95" spans="1:6" ht="12.75">
      <c r="A95" s="246" t="s">
        <v>196</v>
      </c>
      <c r="B95" s="250">
        <v>0</v>
      </c>
      <c r="C95" s="250"/>
      <c r="D95" s="188">
        <v>44531</v>
      </c>
      <c r="E95" s="339"/>
      <c r="F95" s="25"/>
    </row>
    <row r="96" spans="1:6" ht="12.75">
      <c r="A96" s="246" t="s">
        <v>197</v>
      </c>
      <c r="B96" s="250">
        <v>0</v>
      </c>
      <c r="C96" s="250"/>
      <c r="D96" s="188">
        <v>44531</v>
      </c>
      <c r="E96" s="339"/>
      <c r="F96" s="25"/>
    </row>
    <row r="97" spans="1:6" ht="12.75">
      <c r="A97" s="246" t="s">
        <v>198</v>
      </c>
      <c r="B97" s="250">
        <v>0</v>
      </c>
      <c r="C97" s="250"/>
      <c r="D97" s="188">
        <v>44531</v>
      </c>
      <c r="E97" s="339"/>
      <c r="F97" s="25"/>
    </row>
    <row r="98" spans="1:6" ht="12.75">
      <c r="A98" s="246" t="s">
        <v>199</v>
      </c>
      <c r="B98" s="250">
        <v>0</v>
      </c>
      <c r="C98" s="250"/>
      <c r="D98" s="188">
        <v>44531</v>
      </c>
      <c r="E98" s="339"/>
      <c r="F98" s="25"/>
    </row>
    <row r="99" spans="1:6" ht="12.75">
      <c r="A99" s="246" t="s">
        <v>200</v>
      </c>
      <c r="B99" s="250">
        <v>0</v>
      </c>
      <c r="C99" s="250"/>
      <c r="D99" s="188">
        <v>44531</v>
      </c>
      <c r="E99" s="339"/>
      <c r="F99" s="25"/>
    </row>
    <row r="100" spans="1:6" ht="12.75">
      <c r="A100" s="246" t="s">
        <v>201</v>
      </c>
      <c r="B100" s="250">
        <v>0</v>
      </c>
      <c r="C100" s="250"/>
      <c r="D100" s="188">
        <v>44531</v>
      </c>
      <c r="E100" s="339"/>
      <c r="F100" s="25"/>
    </row>
    <row r="101" spans="1:6" ht="12.75">
      <c r="A101" s="246" t="s">
        <v>202</v>
      </c>
      <c r="B101" s="250">
        <v>0</v>
      </c>
      <c r="C101" s="250"/>
      <c r="D101" s="188">
        <v>44531</v>
      </c>
      <c r="E101" s="339"/>
      <c r="F101" s="25"/>
    </row>
    <row r="102" spans="1:6" ht="12.75">
      <c r="A102" s="246" t="s">
        <v>203</v>
      </c>
      <c r="B102" s="250">
        <v>0</v>
      </c>
      <c r="C102" s="250"/>
      <c r="D102" s="188">
        <v>44531</v>
      </c>
      <c r="E102" s="339"/>
      <c r="F102" s="25"/>
    </row>
    <row r="103" spans="1:4" ht="12.75">
      <c r="A103" s="137"/>
      <c r="B103" s="190"/>
      <c r="C103" s="190"/>
      <c r="D103" s="190"/>
    </row>
    <row r="104" spans="1:4" ht="12.75">
      <c r="A104" s="243" t="s">
        <v>99</v>
      </c>
      <c r="B104" s="352">
        <v>0.1300494</v>
      </c>
      <c r="C104" s="337"/>
      <c r="D104" s="188">
        <v>45167</v>
      </c>
    </row>
    <row r="105" spans="1:4" ht="12.75">
      <c r="A105" s="137"/>
      <c r="B105" s="190"/>
      <c r="C105" s="190"/>
      <c r="D105" s="190"/>
    </row>
    <row r="106" spans="1:4" ht="12.75">
      <c r="A106" s="243" t="s">
        <v>152</v>
      </c>
      <c r="B106" s="190"/>
      <c r="C106" s="190"/>
      <c r="D106" s="188"/>
    </row>
    <row r="107" spans="1:4" ht="12.75">
      <c r="A107" s="244" t="s">
        <v>160</v>
      </c>
      <c r="B107" s="338">
        <v>0</v>
      </c>
      <c r="C107" s="338"/>
      <c r="D107" s="188">
        <v>44894</v>
      </c>
    </row>
    <row r="108" spans="1:4" ht="12.75">
      <c r="A108" s="244" t="s">
        <v>194</v>
      </c>
      <c r="B108" s="338">
        <v>0</v>
      </c>
      <c r="C108" s="338"/>
      <c r="D108" s="188">
        <v>44894</v>
      </c>
    </row>
    <row r="109" spans="1:4" ht="12.75">
      <c r="A109" s="137"/>
      <c r="B109" s="190"/>
      <c r="C109" s="190"/>
      <c r="D109" s="190"/>
    </row>
    <row r="110" spans="1:4" ht="12.75">
      <c r="A110" s="70" t="s">
        <v>139</v>
      </c>
      <c r="D110" s="188"/>
    </row>
    <row r="111" spans="1:4" ht="12.75">
      <c r="A111" s="79" t="s">
        <v>204</v>
      </c>
      <c r="B111" s="203">
        <v>0.0038973</v>
      </c>
      <c r="C111" s="187"/>
      <c r="D111" s="326">
        <v>44531</v>
      </c>
    </row>
    <row r="112" spans="1:4" ht="12.75">
      <c r="A112" s="79" t="s">
        <v>205</v>
      </c>
      <c r="B112" s="203">
        <v>0.0037618</v>
      </c>
      <c r="C112" s="187"/>
      <c r="D112" s="326">
        <v>44531</v>
      </c>
    </row>
    <row r="113" spans="1:4" ht="12.75">
      <c r="A113" s="79" t="s">
        <v>206</v>
      </c>
      <c r="B113" s="203">
        <v>0.0036866</v>
      </c>
      <c r="C113" s="187"/>
      <c r="D113" s="326">
        <v>44531</v>
      </c>
    </row>
    <row r="115" ht="12.75">
      <c r="A115" s="70" t="s">
        <v>150</v>
      </c>
    </row>
    <row r="116" spans="1:4" ht="12.75">
      <c r="A116" s="79" t="s">
        <v>160</v>
      </c>
      <c r="B116" s="340">
        <v>-0.00023</v>
      </c>
      <c r="D116" s="326">
        <v>44531</v>
      </c>
    </row>
    <row r="117" spans="1:4" ht="12.75">
      <c r="A117" s="79" t="s">
        <v>194</v>
      </c>
      <c r="B117" s="340">
        <v>-0.00062</v>
      </c>
      <c r="D117" s="326">
        <v>44531</v>
      </c>
    </row>
    <row r="118" ht="12.75">
      <c r="C118" s="341"/>
    </row>
    <row r="119" spans="1:4" ht="12.75">
      <c r="A119" s="24" t="s">
        <v>138</v>
      </c>
      <c r="B119" s="190"/>
      <c r="C119" s="190"/>
      <c r="D119" s="188"/>
    </row>
    <row r="120" spans="1:4" ht="12.75">
      <c r="A120" s="138" t="s">
        <v>160</v>
      </c>
      <c r="B120" s="205">
        <v>1.26</v>
      </c>
      <c r="C120" s="343"/>
      <c r="D120" s="357">
        <v>45226</v>
      </c>
    </row>
    <row r="121" spans="1:4" ht="12.75">
      <c r="A121" s="138" t="s">
        <v>194</v>
      </c>
      <c r="B121" s="205">
        <v>8.53</v>
      </c>
      <c r="C121" s="343"/>
      <c r="D121" s="357">
        <v>45226</v>
      </c>
    </row>
    <row r="123" spans="1:5" ht="12.75">
      <c r="A123" s="70" t="s">
        <v>155</v>
      </c>
      <c r="B123" s="344"/>
      <c r="E123" s="188"/>
    </row>
    <row r="124" spans="1:5" ht="12.75">
      <c r="A124" s="138" t="s">
        <v>160</v>
      </c>
      <c r="B124" s="18">
        <v>0.1</v>
      </c>
      <c r="C124" s="326"/>
      <c r="E124" s="326">
        <v>44927</v>
      </c>
    </row>
    <row r="125" spans="1:5" ht="12.75">
      <c r="A125" s="79" t="s">
        <v>89</v>
      </c>
      <c r="B125" s="18">
        <v>0.000285</v>
      </c>
      <c r="C125" s="345">
        <v>242</v>
      </c>
      <c r="D125" s="18" t="s">
        <v>207</v>
      </c>
      <c r="E125" s="326">
        <v>44927</v>
      </c>
    </row>
    <row r="126" spans="1:5" ht="12.75">
      <c r="A126" s="79" t="s">
        <v>90</v>
      </c>
      <c r="B126" s="18">
        <v>0</v>
      </c>
      <c r="E126" s="326">
        <v>44927</v>
      </c>
    </row>
    <row r="128" ht="12.75">
      <c r="A128" s="70" t="s">
        <v>208</v>
      </c>
    </row>
    <row r="129" spans="1:4" ht="12.75">
      <c r="A129" s="138" t="s">
        <v>160</v>
      </c>
      <c r="B129" s="345">
        <v>0</v>
      </c>
      <c r="D129" s="326">
        <v>44531</v>
      </c>
    </row>
    <row r="130" spans="1:4" ht="12.75">
      <c r="A130" s="138" t="s">
        <v>161</v>
      </c>
      <c r="B130" s="345">
        <v>0</v>
      </c>
      <c r="D130" s="326">
        <v>44531</v>
      </c>
    </row>
    <row r="131" spans="1:4" ht="12.75">
      <c r="A131" s="138" t="s">
        <v>162</v>
      </c>
      <c r="B131" s="345">
        <v>0</v>
      </c>
      <c r="D131" s="326">
        <v>44531</v>
      </c>
    </row>
    <row r="132" spans="1:4" ht="12.75">
      <c r="A132" s="138" t="s">
        <v>163</v>
      </c>
      <c r="B132" s="345">
        <v>0</v>
      </c>
      <c r="D132" s="326">
        <v>44531</v>
      </c>
    </row>
    <row r="133" spans="1:4" ht="12.75">
      <c r="A133" s="138" t="s">
        <v>164</v>
      </c>
      <c r="B133" s="345">
        <v>0</v>
      </c>
      <c r="D133" s="326">
        <v>44531</v>
      </c>
    </row>
    <row r="135" spans="1:4" ht="12.75">
      <c r="A135" s="24" t="s">
        <v>209</v>
      </c>
      <c r="B135" s="190"/>
      <c r="C135" s="190"/>
      <c r="D135" s="188"/>
    </row>
    <row r="136" spans="1:4" ht="12.75">
      <c r="A136" s="138" t="s">
        <v>160</v>
      </c>
      <c r="B136" s="343">
        <v>0</v>
      </c>
      <c r="C136" s="343"/>
      <c r="D136" s="326">
        <v>44531</v>
      </c>
    </row>
    <row r="137" spans="1:4" ht="12.75">
      <c r="A137" s="138" t="s">
        <v>194</v>
      </c>
      <c r="B137" s="343">
        <v>0</v>
      </c>
      <c r="C137" s="343"/>
      <c r="D137" s="326">
        <v>44531</v>
      </c>
    </row>
    <row r="139" spans="1:4" ht="12.75">
      <c r="A139" s="24" t="s">
        <v>210</v>
      </c>
      <c r="D139" s="18" t="s">
        <v>211</v>
      </c>
    </row>
  </sheetData>
  <sheetProtection password="D7A1" sheet="1"/>
  <mergeCells count="2">
    <mergeCell ref="B14:D14"/>
    <mergeCell ref="H14:J14"/>
  </mergeCells>
  <hyperlinks>
    <hyperlink ref="A40" r:id="rId1" display="GS-@ TOD (On-Peak)"/>
    <hyperlink ref="A41" r:id="rId2" display="GS-@ TOD (On-Peak)"/>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codeName="Sheet28"/>
  <dimension ref="A1:J139"/>
  <sheetViews>
    <sheetView zoomScalePageLayoutView="0" workbookViewId="0" topLeftCell="A1">
      <selection activeCell="B36" sqref="B36"/>
    </sheetView>
  </sheetViews>
  <sheetFormatPr defaultColWidth="9.140625" defaultRowHeight="12.75"/>
  <cols>
    <col min="1" max="1" width="71.421875" style="0" bestFit="1" customWidth="1"/>
    <col min="2" max="2" width="13.421875" style="18" bestFit="1" customWidth="1"/>
    <col min="3" max="3" width="12.28125" style="18" bestFit="1" customWidth="1"/>
    <col min="4" max="4" width="13.57421875" style="18" bestFit="1" customWidth="1"/>
    <col min="5" max="5" width="9.140625" style="18" customWidth="1"/>
    <col min="6" max="6" width="15.140625" style="0" bestFit="1" customWidth="1"/>
    <col min="7" max="7" width="11.7109375" style="0" bestFit="1" customWidth="1"/>
  </cols>
  <sheetData>
    <row r="1" spans="1:6" ht="12.75">
      <c r="A1" s="49" t="s">
        <v>88</v>
      </c>
      <c r="B1" s="319" t="s">
        <v>0</v>
      </c>
      <c r="C1" s="319"/>
      <c r="D1" s="319" t="s">
        <v>5</v>
      </c>
      <c r="E1" s="319" t="s">
        <v>0</v>
      </c>
      <c r="F1" s="49" t="s">
        <v>5</v>
      </c>
    </row>
    <row r="3" spans="1:3" ht="12.75">
      <c r="A3" s="24" t="s">
        <v>91</v>
      </c>
      <c r="C3" s="190"/>
    </row>
    <row r="4" spans="1:4" ht="12.75">
      <c r="A4" s="79" t="s">
        <v>89</v>
      </c>
      <c r="B4" s="18">
        <v>0.0062781</v>
      </c>
      <c r="C4" s="250"/>
      <c r="D4" s="188">
        <v>45197</v>
      </c>
    </row>
    <row r="5" spans="1:4" ht="12.75">
      <c r="A5" s="79" t="s">
        <v>90</v>
      </c>
      <c r="B5" s="18">
        <v>0.0001756</v>
      </c>
      <c r="C5" s="250"/>
      <c r="D5" s="188">
        <v>44925</v>
      </c>
    </row>
    <row r="6" spans="3:4" ht="12.75">
      <c r="C6" s="190"/>
      <c r="D6" s="190"/>
    </row>
    <row r="7" spans="1:4" ht="12.75">
      <c r="A7" s="24" t="s">
        <v>92</v>
      </c>
      <c r="C7" s="190"/>
      <c r="D7" s="188">
        <v>44531</v>
      </c>
    </row>
    <row r="8" spans="1:4" ht="12.75">
      <c r="A8" s="79" t="s">
        <v>93</v>
      </c>
      <c r="B8" s="321">
        <v>0.00465</v>
      </c>
      <c r="C8" s="321"/>
      <c r="D8" s="188"/>
    </row>
    <row r="9" spans="1:4" ht="12.75">
      <c r="A9" s="138" t="s">
        <v>94</v>
      </c>
      <c r="B9" s="321">
        <v>0.00419</v>
      </c>
      <c r="C9" s="321"/>
      <c r="D9" s="188"/>
    </row>
    <row r="10" spans="1:4" ht="12.75">
      <c r="A10" s="79" t="s">
        <v>156</v>
      </c>
      <c r="B10" s="321">
        <v>0.00363</v>
      </c>
      <c r="C10" s="321"/>
      <c r="D10" s="188"/>
    </row>
    <row r="11" spans="2:4" ht="12.75">
      <c r="B11" s="190"/>
      <c r="C11" s="190"/>
      <c r="D11" s="190"/>
    </row>
    <row r="12" spans="1:4" ht="12.75">
      <c r="A12" s="70" t="s">
        <v>95</v>
      </c>
      <c r="B12" s="322">
        <v>0</v>
      </c>
      <c r="C12" s="322"/>
      <c r="D12" s="188">
        <v>44531</v>
      </c>
    </row>
    <row r="13" spans="2:4" ht="12.75">
      <c r="B13" s="190"/>
      <c r="C13" s="190"/>
      <c r="D13" s="190"/>
    </row>
    <row r="14" spans="1:10" ht="12.75">
      <c r="A14" s="185" t="s">
        <v>102</v>
      </c>
      <c r="B14" s="385"/>
      <c r="C14" s="386"/>
      <c r="D14" s="386"/>
      <c r="F14" s="18"/>
      <c r="G14" s="185"/>
      <c r="H14" s="385"/>
      <c r="I14" s="385"/>
      <c r="J14" s="385"/>
    </row>
    <row r="15" spans="1:10" ht="12.75">
      <c r="A15" s="186" t="s">
        <v>157</v>
      </c>
      <c r="B15" s="187">
        <v>0</v>
      </c>
      <c r="C15" s="187"/>
      <c r="D15" s="188">
        <v>45167</v>
      </c>
      <c r="F15" s="18"/>
      <c r="G15" s="186"/>
      <c r="H15" s="187"/>
      <c r="I15" s="187"/>
      <c r="J15" s="188"/>
    </row>
    <row r="16" spans="1:6" ht="12.75">
      <c r="A16" s="189" t="s">
        <v>158</v>
      </c>
      <c r="B16" s="187">
        <v>0</v>
      </c>
      <c r="C16" s="187"/>
      <c r="D16" s="188">
        <v>45197</v>
      </c>
      <c r="F16" s="18"/>
    </row>
    <row r="17" spans="1:6" ht="12.75">
      <c r="A17" s="18"/>
      <c r="B17" s="190"/>
      <c r="C17" s="190"/>
      <c r="D17" s="190"/>
      <c r="F17" s="18"/>
    </row>
    <row r="18" spans="1:6" ht="12.75">
      <c r="A18" s="24" t="s">
        <v>159</v>
      </c>
      <c r="B18" s="323">
        <v>0</v>
      </c>
      <c r="C18" s="188"/>
      <c r="D18" s="188">
        <v>44531</v>
      </c>
      <c r="E18" s="324">
        <v>0</v>
      </c>
      <c r="F18" s="139">
        <v>44531</v>
      </c>
    </row>
    <row r="19" spans="2:4" ht="12.75">
      <c r="B19" s="190"/>
      <c r="C19" s="190"/>
      <c r="D19" s="190"/>
    </row>
    <row r="20" spans="1:4" ht="12.75">
      <c r="A20" s="70" t="s">
        <v>117</v>
      </c>
      <c r="B20" s="325" t="s">
        <v>106</v>
      </c>
      <c r="C20" s="325" t="s">
        <v>107</v>
      </c>
      <c r="D20" s="190"/>
    </row>
    <row r="21" spans="1:4" ht="12.75">
      <c r="A21" s="138" t="s">
        <v>160</v>
      </c>
      <c r="B21" s="321">
        <v>0.10589</v>
      </c>
      <c r="C21" s="321">
        <v>0.10589</v>
      </c>
      <c r="D21" s="326">
        <v>45078</v>
      </c>
    </row>
    <row r="22" spans="1:4" ht="12.75">
      <c r="A22" s="138" t="s">
        <v>161</v>
      </c>
      <c r="B22" s="321">
        <v>0.10589</v>
      </c>
      <c r="C22" s="321">
        <v>0.10589</v>
      </c>
      <c r="D22" s="326">
        <v>45078</v>
      </c>
    </row>
    <row r="23" spans="1:4" ht="12.75">
      <c r="A23" s="138" t="s">
        <v>162</v>
      </c>
      <c r="B23" s="321">
        <v>0.10589</v>
      </c>
      <c r="C23" s="321">
        <v>0.10589</v>
      </c>
      <c r="D23" s="326">
        <v>45078</v>
      </c>
    </row>
    <row r="24" spans="1:4" ht="12.75">
      <c r="A24" s="138" t="s">
        <v>163</v>
      </c>
      <c r="B24" s="321">
        <v>0.10234</v>
      </c>
      <c r="C24" s="321">
        <v>0.10234</v>
      </c>
      <c r="D24" s="326">
        <v>45078</v>
      </c>
    </row>
    <row r="25" spans="1:4" ht="12.75">
      <c r="A25" s="138" t="s">
        <v>164</v>
      </c>
      <c r="B25" s="321">
        <v>0.010048999999999999</v>
      </c>
      <c r="C25" s="321">
        <v>0.10049</v>
      </c>
      <c r="D25" s="326">
        <v>45078</v>
      </c>
    </row>
    <row r="26" spans="1:4" ht="12.75">
      <c r="A26" s="79"/>
      <c r="B26" s="187"/>
      <c r="C26" s="187"/>
      <c r="D26" s="188"/>
    </row>
    <row r="27" spans="1:4" ht="12.75">
      <c r="A27" s="70" t="s">
        <v>104</v>
      </c>
      <c r="B27" s="327" t="s">
        <v>106</v>
      </c>
      <c r="C27" s="327" t="s">
        <v>107</v>
      </c>
      <c r="D27" s="188"/>
    </row>
    <row r="28" spans="1:4" ht="12.75">
      <c r="A28" s="138" t="s">
        <v>165</v>
      </c>
      <c r="B28" s="249">
        <v>0.00388</v>
      </c>
      <c r="C28" s="250"/>
      <c r="D28" s="326">
        <v>45078</v>
      </c>
    </row>
    <row r="29" spans="1:4" ht="12.75">
      <c r="A29" s="79" t="s">
        <v>166</v>
      </c>
      <c r="B29" s="187">
        <v>0.0053821</v>
      </c>
      <c r="C29" s="187">
        <v>0.0053821</v>
      </c>
      <c r="D29" s="326">
        <v>45078</v>
      </c>
    </row>
    <row r="30" spans="1:4" ht="12.75">
      <c r="A30" s="79" t="s">
        <v>167</v>
      </c>
      <c r="B30" s="187">
        <v>0.0051126</v>
      </c>
      <c r="C30" s="187">
        <v>0.0029126</v>
      </c>
      <c r="D30" s="326">
        <v>45078</v>
      </c>
    </row>
    <row r="31" spans="1:4" ht="12.75">
      <c r="A31" s="79" t="s">
        <v>168</v>
      </c>
      <c r="B31" s="187">
        <v>0.10047838</v>
      </c>
      <c r="C31" s="187">
        <v>0.0034062999999999997</v>
      </c>
      <c r="D31" s="326">
        <v>45078</v>
      </c>
    </row>
    <row r="32" spans="1:4" ht="12.75">
      <c r="A32" s="79" t="s">
        <v>169</v>
      </c>
      <c r="B32" s="187">
        <v>0.0067145</v>
      </c>
      <c r="C32" s="187"/>
      <c r="D32" s="326">
        <v>45078</v>
      </c>
    </row>
    <row r="33" spans="1:4" ht="12.75">
      <c r="A33" s="79" t="s">
        <v>170</v>
      </c>
      <c r="B33" s="187">
        <v>0.0023035</v>
      </c>
      <c r="C33" s="250"/>
      <c r="D33" s="326">
        <v>45078</v>
      </c>
    </row>
    <row r="34" spans="1:4" ht="12.75">
      <c r="A34" s="79" t="s">
        <v>171</v>
      </c>
      <c r="B34" s="187">
        <v>0.032414200000000004</v>
      </c>
      <c r="C34" s="250"/>
      <c r="D34" s="326">
        <v>45078</v>
      </c>
    </row>
    <row r="35" spans="1:4" ht="12.75">
      <c r="A35" s="79" t="s">
        <v>172</v>
      </c>
      <c r="B35" s="187">
        <v>0</v>
      </c>
      <c r="C35" s="250"/>
      <c r="D35" s="326">
        <v>45078</v>
      </c>
    </row>
    <row r="36" spans="1:4" ht="12.75">
      <c r="A36" s="79" t="s">
        <v>173</v>
      </c>
      <c r="B36" s="187">
        <v>0.00331</v>
      </c>
      <c r="C36" s="187"/>
      <c r="D36" s="326">
        <v>45078</v>
      </c>
    </row>
    <row r="37" spans="1:4" ht="12.75">
      <c r="A37" s="138" t="s">
        <v>162</v>
      </c>
      <c r="B37" s="187">
        <v>0.00309</v>
      </c>
      <c r="C37" s="250"/>
      <c r="D37" s="326">
        <v>45078</v>
      </c>
    </row>
    <row r="38" spans="1:4" ht="12.75">
      <c r="A38" s="138" t="s">
        <v>174</v>
      </c>
      <c r="B38" s="187">
        <v>0.027757</v>
      </c>
      <c r="C38" s="250"/>
      <c r="D38" s="326">
        <v>45078</v>
      </c>
    </row>
    <row r="39" spans="1:4" ht="12.75">
      <c r="A39" s="138" t="s">
        <v>175</v>
      </c>
      <c r="B39" s="187">
        <v>0</v>
      </c>
      <c r="C39" s="250"/>
      <c r="D39" s="326">
        <v>45078</v>
      </c>
    </row>
    <row r="40" spans="1:4" ht="12.75">
      <c r="A40" s="79" t="s">
        <v>176</v>
      </c>
      <c r="B40" s="187">
        <v>0.0099068</v>
      </c>
      <c r="D40" s="326">
        <v>45078</v>
      </c>
    </row>
    <row r="41" spans="1:4" ht="12.75">
      <c r="A41" s="79" t="s">
        <v>177</v>
      </c>
      <c r="B41" s="250">
        <v>3.39E-05</v>
      </c>
      <c r="D41" s="326">
        <v>45078</v>
      </c>
    </row>
    <row r="42" spans="1:4" ht="12.75">
      <c r="A42" s="138" t="s">
        <v>163</v>
      </c>
      <c r="B42" s="250">
        <v>0.00231</v>
      </c>
      <c r="D42" s="326">
        <v>45078</v>
      </c>
    </row>
    <row r="43" spans="1:4" ht="12.75">
      <c r="A43" s="138" t="s">
        <v>164</v>
      </c>
      <c r="B43" s="250">
        <v>0.00168</v>
      </c>
      <c r="D43" s="326">
        <v>45078</v>
      </c>
    </row>
    <row r="44" spans="2:4" ht="12.75">
      <c r="B44" s="190"/>
      <c r="C44" s="190"/>
      <c r="D44" s="188"/>
    </row>
    <row r="45" spans="1:4" ht="12.75">
      <c r="A45" s="79"/>
      <c r="B45" s="190"/>
      <c r="C45" s="190"/>
      <c r="D45" s="188"/>
    </row>
    <row r="46" spans="1:4" ht="12.75">
      <c r="A46" s="70" t="s">
        <v>118</v>
      </c>
      <c r="B46" s="239">
        <v>-0.0045816</v>
      </c>
      <c r="C46" s="190"/>
      <c r="D46" s="188">
        <v>45197</v>
      </c>
    </row>
    <row r="47" spans="1:4" ht="12.75">
      <c r="A47" s="79"/>
      <c r="B47" s="190"/>
      <c r="C47" s="190"/>
      <c r="D47" s="188"/>
    </row>
    <row r="48" spans="1:5" ht="12.75">
      <c r="A48" s="70" t="s">
        <v>153</v>
      </c>
      <c r="B48" s="329" t="s">
        <v>178</v>
      </c>
      <c r="C48" s="329" t="s">
        <v>179</v>
      </c>
      <c r="D48" s="329" t="s">
        <v>27</v>
      </c>
      <c r="E48" s="329" t="s">
        <v>180</v>
      </c>
    </row>
    <row r="49" spans="1:5" ht="12.75">
      <c r="A49" s="138" t="s">
        <v>181</v>
      </c>
      <c r="B49" s="330">
        <v>0.15</v>
      </c>
      <c r="C49" s="331">
        <v>0</v>
      </c>
      <c r="D49" s="332">
        <f>SUM(B49:C49)</f>
        <v>0.15</v>
      </c>
      <c r="E49" s="333">
        <v>45108</v>
      </c>
    </row>
    <row r="50" spans="1:5" ht="12.75">
      <c r="A50" s="138" t="s">
        <v>182</v>
      </c>
      <c r="B50" s="330">
        <v>0.000224</v>
      </c>
      <c r="C50" s="331">
        <v>7.9E-05</v>
      </c>
      <c r="D50" s="332">
        <f>SUM(B50:C50)</f>
        <v>0.000303</v>
      </c>
      <c r="E50" s="333">
        <v>45108</v>
      </c>
    </row>
    <row r="51" spans="1:4" ht="12.75">
      <c r="A51" s="138"/>
      <c r="B51" s="239"/>
      <c r="C51" s="190"/>
      <c r="D51" s="188"/>
    </row>
    <row r="52" spans="1:4" ht="12.75">
      <c r="A52" s="138"/>
      <c r="B52" s="239"/>
      <c r="C52" s="190"/>
      <c r="D52" s="188"/>
    </row>
    <row r="53" spans="1:4" ht="12.75">
      <c r="A53" s="138"/>
      <c r="B53" s="239"/>
      <c r="C53" s="190"/>
      <c r="D53" s="188"/>
    </row>
    <row r="54" spans="1:4" ht="12.75">
      <c r="A54" s="79"/>
      <c r="B54" s="190"/>
      <c r="C54" s="190"/>
      <c r="D54" s="188"/>
    </row>
    <row r="55" spans="1:4" ht="12.75">
      <c r="A55" s="70" t="s">
        <v>119</v>
      </c>
      <c r="B55" s="190"/>
      <c r="C55" s="190"/>
      <c r="D55" s="190"/>
    </row>
    <row r="56" spans="1:8" ht="12.75">
      <c r="A56" s="138" t="s">
        <v>160</v>
      </c>
      <c r="B56" s="334">
        <v>0.0331659</v>
      </c>
      <c r="C56" s="190"/>
      <c r="D56" s="328">
        <v>45016</v>
      </c>
      <c r="F56" s="3" t="s">
        <v>183</v>
      </c>
      <c r="G56" s="197">
        <v>0.0270381</v>
      </c>
      <c r="H56" s="240">
        <v>45016</v>
      </c>
    </row>
    <row r="57" spans="1:8" ht="12.75">
      <c r="A57" s="138" t="s">
        <v>161</v>
      </c>
      <c r="B57" s="334">
        <v>0.0270381</v>
      </c>
      <c r="C57" s="190"/>
      <c r="D57" s="328">
        <v>45016</v>
      </c>
      <c r="F57" s="3" t="s">
        <v>184</v>
      </c>
      <c r="G57" s="197">
        <v>0.0283392</v>
      </c>
      <c r="H57" s="240">
        <v>45016</v>
      </c>
    </row>
    <row r="58" spans="1:4" ht="12.75">
      <c r="A58" s="138" t="s">
        <v>162</v>
      </c>
      <c r="B58" s="334">
        <v>0.0004909</v>
      </c>
      <c r="C58" s="190"/>
      <c r="D58" s="328">
        <v>45016</v>
      </c>
    </row>
    <row r="59" spans="1:4" ht="12.75">
      <c r="A59" s="138" t="s">
        <v>163</v>
      </c>
      <c r="B59" s="334">
        <v>0.0004744</v>
      </c>
      <c r="C59" s="190"/>
      <c r="D59" s="328">
        <v>45016</v>
      </c>
    </row>
    <row r="60" spans="1:4" ht="12.75">
      <c r="A60" s="138" t="s">
        <v>164</v>
      </c>
      <c r="B60" s="334">
        <v>0.0004658</v>
      </c>
      <c r="C60" s="190"/>
      <c r="D60" s="328">
        <v>45016</v>
      </c>
    </row>
    <row r="61" spans="2:4" ht="12.75">
      <c r="B61" s="187"/>
      <c r="C61" s="190"/>
      <c r="D61" s="190"/>
    </row>
    <row r="62" spans="1:4" ht="12.75">
      <c r="A62" s="70" t="s">
        <v>185</v>
      </c>
      <c r="B62" s="190"/>
      <c r="C62" s="190"/>
      <c r="D62" s="190"/>
    </row>
    <row r="63" spans="1:4" ht="12.75">
      <c r="A63" s="138" t="s">
        <v>162</v>
      </c>
      <c r="B63" s="335">
        <v>8.84</v>
      </c>
      <c r="C63" s="190"/>
      <c r="D63" s="328">
        <v>45016</v>
      </c>
    </row>
    <row r="64" spans="1:4" ht="12.75">
      <c r="A64" s="138" t="s">
        <v>163</v>
      </c>
      <c r="B64" s="335">
        <v>8.55</v>
      </c>
      <c r="C64" s="190"/>
      <c r="D64" s="328">
        <v>45016</v>
      </c>
    </row>
    <row r="65" spans="1:4" ht="12.75">
      <c r="A65" s="138" t="s">
        <v>164</v>
      </c>
      <c r="B65" s="335">
        <v>8.64</v>
      </c>
      <c r="C65" s="190"/>
      <c r="D65" s="328">
        <v>45016</v>
      </c>
    </row>
    <row r="66" spans="1:4" ht="12.75">
      <c r="A66" s="79"/>
      <c r="B66" s="190"/>
      <c r="C66" s="190"/>
      <c r="D66" s="188"/>
    </row>
    <row r="67" spans="1:4" ht="12.75">
      <c r="A67" s="70" t="s">
        <v>96</v>
      </c>
      <c r="B67" s="190"/>
      <c r="C67" s="336" t="s">
        <v>186</v>
      </c>
      <c r="D67" s="188"/>
    </row>
    <row r="68" spans="1:4" ht="12.75">
      <c r="A68" s="79" t="s">
        <v>187</v>
      </c>
      <c r="B68" s="250">
        <v>0</v>
      </c>
      <c r="C68" s="250">
        <v>0</v>
      </c>
      <c r="D68" s="188">
        <v>44531</v>
      </c>
    </row>
    <row r="69" spans="1:4" ht="12.75">
      <c r="A69" s="79" t="s">
        <v>173</v>
      </c>
      <c r="B69" s="250">
        <v>0</v>
      </c>
      <c r="C69" s="250">
        <v>0</v>
      </c>
      <c r="D69" s="188">
        <v>44531</v>
      </c>
    </row>
    <row r="70" spans="1:4" ht="12.75">
      <c r="A70" s="79" t="s">
        <v>188</v>
      </c>
      <c r="B70" s="250">
        <v>0</v>
      </c>
      <c r="C70" s="250">
        <v>0</v>
      </c>
      <c r="D70" s="188">
        <v>44531</v>
      </c>
    </row>
    <row r="71" spans="1:4" ht="12.75">
      <c r="A71" s="79" t="s">
        <v>189</v>
      </c>
      <c r="B71" s="250">
        <v>0</v>
      </c>
      <c r="C71" s="250">
        <v>0</v>
      </c>
      <c r="D71" s="188">
        <v>44531</v>
      </c>
    </row>
    <row r="72" spans="1:4" ht="12.75">
      <c r="A72" s="79" t="s">
        <v>190</v>
      </c>
      <c r="B72" s="250">
        <v>0</v>
      </c>
      <c r="C72" s="250">
        <v>0</v>
      </c>
      <c r="D72" s="188">
        <v>44531</v>
      </c>
    </row>
    <row r="73" spans="1:4" ht="12.75">
      <c r="A73" s="79" t="s">
        <v>191</v>
      </c>
      <c r="B73" s="250">
        <v>0</v>
      </c>
      <c r="C73" s="250">
        <v>0</v>
      </c>
      <c r="D73" s="188">
        <v>44531</v>
      </c>
    </row>
    <row r="74" spans="1:4" ht="12.75">
      <c r="A74" s="79"/>
      <c r="B74" s="187"/>
      <c r="C74" s="187"/>
      <c r="D74" s="188"/>
    </row>
    <row r="75" spans="1:4" ht="12.75">
      <c r="A75" s="70" t="s">
        <v>192</v>
      </c>
      <c r="B75" s="190"/>
      <c r="C75" s="190"/>
      <c r="D75" s="188"/>
    </row>
    <row r="76" spans="1:4" ht="12.75">
      <c r="A76" s="79" t="s">
        <v>173</v>
      </c>
      <c r="B76" s="335">
        <v>0</v>
      </c>
      <c r="C76" s="250"/>
      <c r="D76" s="188">
        <v>44197</v>
      </c>
    </row>
    <row r="77" spans="1:4" ht="12.75">
      <c r="A77" s="79" t="s">
        <v>189</v>
      </c>
      <c r="B77" s="335">
        <v>0</v>
      </c>
      <c r="C77" s="250"/>
      <c r="D77" s="188">
        <v>44197</v>
      </c>
    </row>
    <row r="78" spans="1:4" ht="12.75">
      <c r="A78" s="79"/>
      <c r="B78" s="187"/>
      <c r="C78" s="187"/>
      <c r="D78" s="188"/>
    </row>
    <row r="79" spans="1:4" ht="12.75">
      <c r="A79" s="70" t="s">
        <v>193</v>
      </c>
      <c r="B79" s="190"/>
      <c r="C79" s="190"/>
      <c r="D79" s="188"/>
    </row>
    <row r="80" spans="1:4" ht="12.75">
      <c r="A80" s="79" t="s">
        <v>188</v>
      </c>
      <c r="B80" s="335">
        <v>0</v>
      </c>
      <c r="C80" s="250"/>
      <c r="D80" s="188">
        <v>44197</v>
      </c>
    </row>
    <row r="81" spans="1:4" ht="12.75">
      <c r="A81" s="79" t="s">
        <v>190</v>
      </c>
      <c r="B81" s="335">
        <v>0</v>
      </c>
      <c r="C81" s="250"/>
      <c r="D81" s="188">
        <v>44197</v>
      </c>
    </row>
    <row r="82" spans="1:4" ht="12.75">
      <c r="A82" s="79" t="s">
        <v>191</v>
      </c>
      <c r="B82" s="335">
        <v>0</v>
      </c>
      <c r="C82" s="187"/>
      <c r="D82" s="188">
        <v>44197</v>
      </c>
    </row>
    <row r="83" spans="1:4" ht="12.75">
      <c r="A83" s="79"/>
      <c r="B83" s="187"/>
      <c r="C83" s="187"/>
      <c r="D83" s="188"/>
    </row>
    <row r="84" spans="1:4" ht="12.75">
      <c r="A84" s="70" t="s">
        <v>97</v>
      </c>
      <c r="B84" s="337">
        <v>0.0225159</v>
      </c>
      <c r="C84" s="356"/>
      <c r="D84" s="357">
        <v>45226</v>
      </c>
    </row>
    <row r="85" spans="1:4" ht="12.75">
      <c r="A85" s="79"/>
      <c r="B85" s="190"/>
      <c r="C85" s="190"/>
      <c r="D85" s="188"/>
    </row>
    <row r="86" spans="1:4" ht="12.75">
      <c r="A86" s="24" t="s">
        <v>98</v>
      </c>
      <c r="B86" s="337">
        <v>0.0669857</v>
      </c>
      <c r="C86" s="337"/>
      <c r="D86" s="188">
        <v>45167</v>
      </c>
    </row>
    <row r="87" spans="2:4" ht="12.75">
      <c r="B87" s="190"/>
      <c r="C87" s="190"/>
      <c r="D87" s="190"/>
    </row>
    <row r="88" spans="1:4" ht="12.75">
      <c r="A88" s="243" t="s">
        <v>140</v>
      </c>
      <c r="B88" s="190"/>
      <c r="C88" s="190"/>
      <c r="D88" s="188"/>
    </row>
    <row r="89" spans="1:4" ht="12.75">
      <c r="A89" s="244" t="s">
        <v>160</v>
      </c>
      <c r="B89" s="347">
        <v>1.95</v>
      </c>
      <c r="C89" s="338"/>
      <c r="D89" s="188">
        <v>45259</v>
      </c>
    </row>
    <row r="90" spans="1:4" ht="12.75">
      <c r="A90" s="244" t="s">
        <v>194</v>
      </c>
      <c r="B90" s="347">
        <v>15.9</v>
      </c>
      <c r="C90" s="338"/>
      <c r="D90" s="188">
        <v>45259</v>
      </c>
    </row>
    <row r="91" spans="1:4" ht="12.75">
      <c r="A91" s="137"/>
      <c r="B91" s="190"/>
      <c r="C91" s="190"/>
      <c r="D91" s="190"/>
    </row>
    <row r="92" spans="1:4" ht="12.75">
      <c r="A92" s="243" t="s">
        <v>195</v>
      </c>
      <c r="B92" s="337"/>
      <c r="C92" s="337"/>
      <c r="D92" s="188"/>
    </row>
    <row r="93" spans="1:6" ht="12.75">
      <c r="A93" s="246" t="s">
        <v>187</v>
      </c>
      <c r="B93" s="250">
        <v>0</v>
      </c>
      <c r="C93" s="250"/>
      <c r="D93" s="188">
        <v>44531</v>
      </c>
      <c r="E93" s="339"/>
      <c r="F93" s="25"/>
    </row>
    <row r="94" spans="1:6" ht="12.75">
      <c r="A94" s="246" t="s">
        <v>173</v>
      </c>
      <c r="B94" s="250">
        <v>0</v>
      </c>
      <c r="C94" s="250"/>
      <c r="D94" s="188">
        <v>44531</v>
      </c>
      <c r="E94" s="339"/>
      <c r="F94" s="25"/>
    </row>
    <row r="95" spans="1:6" ht="12.75">
      <c r="A95" s="246" t="s">
        <v>196</v>
      </c>
      <c r="B95" s="250">
        <v>0</v>
      </c>
      <c r="C95" s="250"/>
      <c r="D95" s="188">
        <v>44531</v>
      </c>
      <c r="E95" s="339"/>
      <c r="F95" s="25"/>
    </row>
    <row r="96" spans="1:6" ht="12.75">
      <c r="A96" s="246" t="s">
        <v>197</v>
      </c>
      <c r="B96" s="250">
        <v>0</v>
      </c>
      <c r="C96" s="250"/>
      <c r="D96" s="188">
        <v>44531</v>
      </c>
      <c r="E96" s="339"/>
      <c r="F96" s="25"/>
    </row>
    <row r="97" spans="1:6" ht="12.75">
      <c r="A97" s="246" t="s">
        <v>198</v>
      </c>
      <c r="B97" s="250">
        <v>0</v>
      </c>
      <c r="C97" s="250"/>
      <c r="D97" s="188">
        <v>44531</v>
      </c>
      <c r="E97" s="339"/>
      <c r="F97" s="25"/>
    </row>
    <row r="98" spans="1:6" ht="12.75">
      <c r="A98" s="246" t="s">
        <v>199</v>
      </c>
      <c r="B98" s="250">
        <v>0</v>
      </c>
      <c r="C98" s="250"/>
      <c r="D98" s="188">
        <v>44531</v>
      </c>
      <c r="E98" s="339"/>
      <c r="F98" s="25"/>
    </row>
    <row r="99" spans="1:6" ht="12.75">
      <c r="A99" s="246" t="s">
        <v>200</v>
      </c>
      <c r="B99" s="250">
        <v>0</v>
      </c>
      <c r="C99" s="250"/>
      <c r="D99" s="188">
        <v>44531</v>
      </c>
      <c r="E99" s="339"/>
      <c r="F99" s="25"/>
    </row>
    <row r="100" spans="1:6" ht="12.75">
      <c r="A100" s="246" t="s">
        <v>201</v>
      </c>
      <c r="B100" s="250">
        <v>0</v>
      </c>
      <c r="C100" s="250"/>
      <c r="D100" s="188">
        <v>44531</v>
      </c>
      <c r="E100" s="339"/>
      <c r="F100" s="25"/>
    </row>
    <row r="101" spans="1:6" ht="12.75">
      <c r="A101" s="246" t="s">
        <v>202</v>
      </c>
      <c r="B101" s="250">
        <v>0</v>
      </c>
      <c r="C101" s="250"/>
      <c r="D101" s="188">
        <v>44531</v>
      </c>
      <c r="E101" s="339"/>
      <c r="F101" s="25"/>
    </row>
    <row r="102" spans="1:6" ht="12.75">
      <c r="A102" s="246" t="s">
        <v>203</v>
      </c>
      <c r="B102" s="250">
        <v>0</v>
      </c>
      <c r="C102" s="250"/>
      <c r="D102" s="188">
        <v>44531</v>
      </c>
      <c r="E102" s="339"/>
      <c r="F102" s="25"/>
    </row>
    <row r="103" spans="1:4" ht="12.75">
      <c r="A103" s="137"/>
      <c r="B103" s="190"/>
      <c r="C103" s="190"/>
      <c r="D103" s="190"/>
    </row>
    <row r="104" spans="1:4" ht="12.75">
      <c r="A104" s="243" t="s">
        <v>99</v>
      </c>
      <c r="B104" s="247">
        <v>0.1988343</v>
      </c>
      <c r="C104" s="337"/>
      <c r="D104" s="328">
        <v>45259</v>
      </c>
    </row>
    <row r="105" spans="1:4" ht="12.75">
      <c r="A105" s="137"/>
      <c r="B105" s="190"/>
      <c r="C105" s="190"/>
      <c r="D105" s="190"/>
    </row>
    <row r="106" spans="1:4" ht="12.75">
      <c r="A106" s="243" t="s">
        <v>152</v>
      </c>
      <c r="B106" s="190"/>
      <c r="C106" s="190"/>
      <c r="D106" s="188"/>
    </row>
    <row r="107" spans="1:4" ht="12.75">
      <c r="A107" s="244" t="s">
        <v>160</v>
      </c>
      <c r="B107" s="338">
        <v>0</v>
      </c>
      <c r="C107" s="338"/>
      <c r="D107" s="188">
        <v>44894</v>
      </c>
    </row>
    <row r="108" spans="1:4" ht="12.75">
      <c r="A108" s="244" t="s">
        <v>194</v>
      </c>
      <c r="B108" s="338">
        <v>0</v>
      </c>
      <c r="C108" s="338"/>
      <c r="D108" s="188">
        <v>44894</v>
      </c>
    </row>
    <row r="109" spans="1:4" ht="12.75">
      <c r="A109" s="137"/>
      <c r="B109" s="190"/>
      <c r="C109" s="190"/>
      <c r="D109" s="190"/>
    </row>
    <row r="110" spans="1:4" ht="12.75">
      <c r="A110" s="70" t="s">
        <v>139</v>
      </c>
      <c r="D110" s="188"/>
    </row>
    <row r="111" spans="1:4" ht="12.75">
      <c r="A111" s="79" t="s">
        <v>204</v>
      </c>
      <c r="B111" s="203">
        <v>0.0038973</v>
      </c>
      <c r="C111" s="187"/>
      <c r="D111" s="326">
        <v>44531</v>
      </c>
    </row>
    <row r="112" spans="1:4" ht="12.75">
      <c r="A112" s="79" t="s">
        <v>205</v>
      </c>
      <c r="B112" s="203">
        <v>0.0037618</v>
      </c>
      <c r="C112" s="187"/>
      <c r="D112" s="326">
        <v>44531</v>
      </c>
    </row>
    <row r="113" spans="1:4" ht="12.75">
      <c r="A113" s="79" t="s">
        <v>206</v>
      </c>
      <c r="B113" s="203">
        <v>0.0036866</v>
      </c>
      <c r="C113" s="187"/>
      <c r="D113" s="326">
        <v>44531</v>
      </c>
    </row>
    <row r="115" ht="12.75">
      <c r="A115" s="70" t="s">
        <v>150</v>
      </c>
    </row>
    <row r="116" spans="1:4" ht="12.75">
      <c r="A116" s="79" t="s">
        <v>160</v>
      </c>
      <c r="B116" s="340">
        <v>-0.00023</v>
      </c>
      <c r="D116" s="326">
        <v>44531</v>
      </c>
    </row>
    <row r="117" spans="1:4" ht="12.75">
      <c r="A117" s="79" t="s">
        <v>194</v>
      </c>
      <c r="B117" s="340">
        <v>-0.00062</v>
      </c>
      <c r="D117" s="326">
        <v>44531</v>
      </c>
    </row>
    <row r="118" ht="12.75">
      <c r="C118" s="341"/>
    </row>
    <row r="119" spans="1:4" ht="12.75">
      <c r="A119" s="24" t="s">
        <v>138</v>
      </c>
      <c r="B119" s="190"/>
      <c r="C119" s="190"/>
      <c r="D119" s="188"/>
    </row>
    <row r="120" spans="1:4" ht="12.75">
      <c r="A120" s="138" t="s">
        <v>160</v>
      </c>
      <c r="B120" s="342">
        <v>1.26</v>
      </c>
      <c r="C120" s="343"/>
      <c r="D120" s="357">
        <v>45226</v>
      </c>
    </row>
    <row r="121" spans="1:4" ht="12.75">
      <c r="A121" s="138" t="s">
        <v>194</v>
      </c>
      <c r="B121" s="342">
        <v>8.53</v>
      </c>
      <c r="C121" s="343"/>
      <c r="D121" s="357">
        <v>45226</v>
      </c>
    </row>
    <row r="123" spans="1:5" ht="12.75">
      <c r="A123" s="70" t="s">
        <v>155</v>
      </c>
      <c r="B123" s="344"/>
      <c r="E123" s="188"/>
    </row>
    <row r="124" spans="1:5" ht="12.75">
      <c r="A124" s="138" t="s">
        <v>160</v>
      </c>
      <c r="B124" s="18">
        <v>0.1</v>
      </c>
      <c r="C124" s="326"/>
      <c r="E124" s="326">
        <v>44927</v>
      </c>
    </row>
    <row r="125" spans="1:5" ht="12.75">
      <c r="A125" s="79" t="s">
        <v>89</v>
      </c>
      <c r="B125" s="18">
        <v>0.000285</v>
      </c>
      <c r="C125" s="345">
        <v>242</v>
      </c>
      <c r="D125" s="18" t="s">
        <v>207</v>
      </c>
      <c r="E125" s="326">
        <v>44927</v>
      </c>
    </row>
    <row r="126" spans="1:5" ht="12.75">
      <c r="A126" s="79" t="s">
        <v>90</v>
      </c>
      <c r="B126" s="18">
        <v>0</v>
      </c>
      <c r="E126" s="326">
        <v>44927</v>
      </c>
    </row>
    <row r="128" ht="12.75">
      <c r="A128" s="70" t="s">
        <v>208</v>
      </c>
    </row>
    <row r="129" spans="1:4" ht="12.75">
      <c r="A129" s="138" t="s">
        <v>160</v>
      </c>
      <c r="B129" s="345">
        <v>0</v>
      </c>
      <c r="D129" s="326">
        <v>44531</v>
      </c>
    </row>
    <row r="130" spans="1:4" ht="12.75">
      <c r="A130" s="138" t="s">
        <v>161</v>
      </c>
      <c r="B130" s="345">
        <v>0</v>
      </c>
      <c r="D130" s="326">
        <v>44531</v>
      </c>
    </row>
    <row r="131" spans="1:4" ht="12.75">
      <c r="A131" s="138" t="s">
        <v>162</v>
      </c>
      <c r="B131" s="345">
        <v>0</v>
      </c>
      <c r="D131" s="326">
        <v>44531</v>
      </c>
    </row>
    <row r="132" spans="1:4" ht="12.75">
      <c r="A132" s="138" t="s">
        <v>163</v>
      </c>
      <c r="B132" s="345">
        <v>0</v>
      </c>
      <c r="D132" s="326">
        <v>44531</v>
      </c>
    </row>
    <row r="133" spans="1:4" ht="12.75">
      <c r="A133" s="138" t="s">
        <v>164</v>
      </c>
      <c r="B133" s="345">
        <v>0</v>
      </c>
      <c r="D133" s="326">
        <v>44531</v>
      </c>
    </row>
    <row r="135" spans="1:4" ht="12.75">
      <c r="A135" s="24" t="s">
        <v>209</v>
      </c>
      <c r="B135" s="190"/>
      <c r="C135" s="190"/>
      <c r="D135" s="188"/>
    </row>
    <row r="136" spans="1:4" ht="12.75">
      <c r="A136" s="138" t="s">
        <v>160</v>
      </c>
      <c r="B136" s="343">
        <v>0</v>
      </c>
      <c r="C136" s="343"/>
      <c r="D136" s="326">
        <v>44531</v>
      </c>
    </row>
    <row r="137" spans="1:4" ht="12.75">
      <c r="A137" s="138" t="s">
        <v>194</v>
      </c>
      <c r="B137" s="343">
        <v>0</v>
      </c>
      <c r="C137" s="343"/>
      <c r="D137" s="326">
        <v>44531</v>
      </c>
    </row>
    <row r="139" spans="1:4" ht="12.75">
      <c r="A139" s="24" t="s">
        <v>210</v>
      </c>
      <c r="D139" s="18" t="s">
        <v>211</v>
      </c>
    </row>
  </sheetData>
  <sheetProtection password="D7A1" sheet="1"/>
  <mergeCells count="2">
    <mergeCell ref="B14:D14"/>
    <mergeCell ref="H14:J14"/>
  </mergeCells>
  <hyperlinks>
    <hyperlink ref="A40" r:id="rId1" display="GS-@ TOD (On-Peak)"/>
    <hyperlink ref="A41" r:id="rId2" display="GS-@ TOD (On-Peak)"/>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codeName="Sheet29"/>
  <dimension ref="A1:J139"/>
  <sheetViews>
    <sheetView zoomScalePageLayoutView="0" workbookViewId="0" topLeftCell="A1">
      <selection activeCell="B5" sqref="B5"/>
    </sheetView>
  </sheetViews>
  <sheetFormatPr defaultColWidth="9.140625" defaultRowHeight="12.75"/>
  <cols>
    <col min="1" max="1" width="71.421875" style="0" bestFit="1" customWidth="1"/>
    <col min="2" max="2" width="13.421875" style="18" bestFit="1" customWidth="1"/>
    <col min="3" max="3" width="12.28125" style="18" bestFit="1" customWidth="1"/>
    <col min="4" max="4" width="13.57421875" style="18" bestFit="1" customWidth="1"/>
    <col min="5" max="5" width="9.140625" style="18" customWidth="1"/>
    <col min="6" max="6" width="15.140625" style="0" bestFit="1" customWidth="1"/>
    <col min="7" max="7" width="11.7109375" style="0" bestFit="1" customWidth="1"/>
  </cols>
  <sheetData>
    <row r="1" spans="1:6" ht="12.75">
      <c r="A1" s="49" t="s">
        <v>88</v>
      </c>
      <c r="B1" s="319" t="s">
        <v>0</v>
      </c>
      <c r="C1" s="319"/>
      <c r="D1" s="319" t="s">
        <v>5</v>
      </c>
      <c r="E1" s="319" t="s">
        <v>0</v>
      </c>
      <c r="F1" s="49" t="s">
        <v>5</v>
      </c>
    </row>
    <row r="3" spans="1:3" ht="12.75">
      <c r="A3" s="24" t="s">
        <v>91</v>
      </c>
      <c r="C3" s="190"/>
    </row>
    <row r="4" spans="1:4" ht="12.75">
      <c r="A4" s="79" t="s">
        <v>89</v>
      </c>
      <c r="B4" s="353">
        <v>0.0059216</v>
      </c>
      <c r="C4" s="250"/>
      <c r="D4" s="188">
        <v>45293</v>
      </c>
    </row>
    <row r="5" spans="1:4" ht="12.75">
      <c r="A5" s="79" t="s">
        <v>90</v>
      </c>
      <c r="B5" s="18">
        <v>0.0001756</v>
      </c>
      <c r="C5" s="250"/>
      <c r="D5" s="188">
        <v>44925</v>
      </c>
    </row>
    <row r="6" spans="3:4" ht="12.75">
      <c r="C6" s="190"/>
      <c r="D6" s="190"/>
    </row>
    <row r="7" spans="1:4" ht="12.75">
      <c r="A7" s="24" t="s">
        <v>92</v>
      </c>
      <c r="C7" s="190"/>
      <c r="D7" s="188">
        <v>44531</v>
      </c>
    </row>
    <row r="8" spans="1:4" ht="12.75">
      <c r="A8" s="79" t="s">
        <v>93</v>
      </c>
      <c r="B8" s="321">
        <v>0.00465</v>
      </c>
      <c r="C8" s="321"/>
      <c r="D8" s="188"/>
    </row>
    <row r="9" spans="1:4" ht="12.75">
      <c r="A9" s="138" t="s">
        <v>94</v>
      </c>
      <c r="B9" s="321">
        <v>0.00419</v>
      </c>
      <c r="C9" s="321"/>
      <c r="D9" s="188"/>
    </row>
    <row r="10" spans="1:4" ht="12.75">
      <c r="A10" s="79" t="s">
        <v>156</v>
      </c>
      <c r="B10" s="321">
        <v>0.00363</v>
      </c>
      <c r="C10" s="321"/>
      <c r="D10" s="188"/>
    </row>
    <row r="11" spans="2:4" ht="12.75">
      <c r="B11" s="190"/>
      <c r="C11" s="190"/>
      <c r="D11" s="190"/>
    </row>
    <row r="12" spans="1:4" ht="12.75">
      <c r="A12" s="70" t="s">
        <v>95</v>
      </c>
      <c r="B12" s="322">
        <v>0</v>
      </c>
      <c r="C12" s="322"/>
      <c r="D12" s="188">
        <v>44531</v>
      </c>
    </row>
    <row r="13" spans="2:4" ht="12.75">
      <c r="B13" s="190"/>
      <c r="C13" s="190"/>
      <c r="D13" s="190"/>
    </row>
    <row r="14" spans="1:10" ht="12.75">
      <c r="A14" s="185" t="s">
        <v>102</v>
      </c>
      <c r="B14" s="385"/>
      <c r="C14" s="386"/>
      <c r="D14" s="386"/>
      <c r="F14" s="18"/>
      <c r="G14" s="185"/>
      <c r="H14" s="385"/>
      <c r="I14" s="385"/>
      <c r="J14" s="385"/>
    </row>
    <row r="15" spans="1:10" ht="12.75">
      <c r="A15" s="186" t="s">
        <v>157</v>
      </c>
      <c r="B15" s="187">
        <v>0</v>
      </c>
      <c r="C15" s="187"/>
      <c r="D15" s="188">
        <v>45167</v>
      </c>
      <c r="F15" s="18"/>
      <c r="G15" s="186"/>
      <c r="H15" s="187"/>
      <c r="I15" s="187"/>
      <c r="J15" s="188"/>
    </row>
    <row r="16" spans="1:6" ht="12.75">
      <c r="A16" s="189" t="s">
        <v>158</v>
      </c>
      <c r="B16" s="187">
        <v>0</v>
      </c>
      <c r="C16" s="187"/>
      <c r="D16" s="188">
        <v>45197</v>
      </c>
      <c r="F16" s="18"/>
    </row>
    <row r="17" spans="1:6" ht="12.75">
      <c r="A17" s="18"/>
      <c r="B17" s="190"/>
      <c r="C17" s="190"/>
      <c r="D17" s="190"/>
      <c r="F17" s="18"/>
    </row>
    <row r="18" spans="1:6" ht="12.75">
      <c r="A18" s="24" t="s">
        <v>159</v>
      </c>
      <c r="B18" s="323">
        <v>0</v>
      </c>
      <c r="C18" s="188"/>
      <c r="D18" s="188">
        <v>44531</v>
      </c>
      <c r="E18" s="324">
        <v>0</v>
      </c>
      <c r="F18" s="139">
        <v>44531</v>
      </c>
    </row>
    <row r="19" spans="2:4" ht="12.75">
      <c r="B19" s="190"/>
      <c r="C19" s="190"/>
      <c r="D19" s="190"/>
    </row>
    <row r="20" spans="1:4" ht="12.75">
      <c r="A20" s="70" t="s">
        <v>117</v>
      </c>
      <c r="B20" s="325" t="s">
        <v>106</v>
      </c>
      <c r="C20" s="325" t="s">
        <v>107</v>
      </c>
      <c r="D20" s="190"/>
    </row>
    <row r="21" spans="1:4" ht="12.75">
      <c r="A21" s="138" t="s">
        <v>160</v>
      </c>
      <c r="B21" s="321">
        <v>0.10589</v>
      </c>
      <c r="C21" s="321">
        <v>0.10589</v>
      </c>
      <c r="D21" s="326">
        <v>45078</v>
      </c>
    </row>
    <row r="22" spans="1:4" ht="12.75">
      <c r="A22" s="138" t="s">
        <v>161</v>
      </c>
      <c r="B22" s="321">
        <v>0.10589</v>
      </c>
      <c r="C22" s="321">
        <v>0.10589</v>
      </c>
      <c r="D22" s="326">
        <v>45078</v>
      </c>
    </row>
    <row r="23" spans="1:4" ht="12.75">
      <c r="A23" s="138" t="s">
        <v>162</v>
      </c>
      <c r="B23" s="321">
        <v>0.10589</v>
      </c>
      <c r="C23" s="321">
        <v>0.10589</v>
      </c>
      <c r="D23" s="326">
        <v>45078</v>
      </c>
    </row>
    <row r="24" spans="1:4" ht="12.75">
      <c r="A24" s="138" t="s">
        <v>163</v>
      </c>
      <c r="B24" s="321">
        <v>0.10234</v>
      </c>
      <c r="C24" s="321">
        <v>0.10234</v>
      </c>
      <c r="D24" s="326">
        <v>45078</v>
      </c>
    </row>
    <row r="25" spans="1:4" ht="12.75">
      <c r="A25" s="138" t="s">
        <v>164</v>
      </c>
      <c r="B25" s="321">
        <v>0.010048999999999999</v>
      </c>
      <c r="C25" s="321">
        <v>0.10049</v>
      </c>
      <c r="D25" s="326">
        <v>45078</v>
      </c>
    </row>
    <row r="26" spans="1:4" ht="12.75">
      <c r="A26" s="79"/>
      <c r="B26" s="187"/>
      <c r="C26" s="187"/>
      <c r="D26" s="188"/>
    </row>
    <row r="27" spans="1:4" ht="12.75">
      <c r="A27" s="70" t="s">
        <v>104</v>
      </c>
      <c r="B27" s="327" t="s">
        <v>106</v>
      </c>
      <c r="C27" s="327" t="s">
        <v>107</v>
      </c>
      <c r="D27" s="188"/>
    </row>
    <row r="28" spans="1:4" ht="12.75">
      <c r="A28" s="138" t="s">
        <v>165</v>
      </c>
      <c r="B28" s="249">
        <v>0.00388</v>
      </c>
      <c r="C28" s="250"/>
      <c r="D28" s="326">
        <v>45078</v>
      </c>
    </row>
    <row r="29" spans="1:4" ht="12.75">
      <c r="A29" s="79" t="s">
        <v>166</v>
      </c>
      <c r="B29" s="187">
        <v>0.0053821</v>
      </c>
      <c r="C29" s="187">
        <v>0.0053821</v>
      </c>
      <c r="D29" s="326">
        <v>45078</v>
      </c>
    </row>
    <row r="30" spans="1:4" ht="12.75">
      <c r="A30" s="79" t="s">
        <v>167</v>
      </c>
      <c r="B30" s="187">
        <v>0.0051126</v>
      </c>
      <c r="C30" s="187">
        <v>0.0029126</v>
      </c>
      <c r="D30" s="326">
        <v>45078</v>
      </c>
    </row>
    <row r="31" spans="1:4" ht="12.75">
      <c r="A31" s="79" t="s">
        <v>168</v>
      </c>
      <c r="B31" s="187">
        <v>0.10047838</v>
      </c>
      <c r="C31" s="187">
        <v>0.0034062999999999997</v>
      </c>
      <c r="D31" s="326">
        <v>45078</v>
      </c>
    </row>
    <row r="32" spans="1:4" ht="12.75">
      <c r="A32" s="79" t="s">
        <v>169</v>
      </c>
      <c r="B32" s="187">
        <v>0.0067145</v>
      </c>
      <c r="C32" s="187"/>
      <c r="D32" s="326">
        <v>45078</v>
      </c>
    </row>
    <row r="33" spans="1:4" ht="12.75">
      <c r="A33" s="79" t="s">
        <v>170</v>
      </c>
      <c r="B33" s="187">
        <v>0.0023035</v>
      </c>
      <c r="C33" s="250"/>
      <c r="D33" s="326">
        <v>45078</v>
      </c>
    </row>
    <row r="34" spans="1:4" ht="12.75">
      <c r="A34" s="79" t="s">
        <v>171</v>
      </c>
      <c r="B34" s="187">
        <v>0.032414200000000004</v>
      </c>
      <c r="C34" s="250"/>
      <c r="D34" s="326">
        <v>45078</v>
      </c>
    </row>
    <row r="35" spans="1:4" ht="12.75">
      <c r="A35" s="79" t="s">
        <v>172</v>
      </c>
      <c r="B35" s="187">
        <v>0</v>
      </c>
      <c r="C35" s="250"/>
      <c r="D35" s="326">
        <v>45078</v>
      </c>
    </row>
    <row r="36" spans="1:4" ht="12.75">
      <c r="A36" s="79" t="s">
        <v>173</v>
      </c>
      <c r="B36" s="187">
        <v>0.00331</v>
      </c>
      <c r="C36" s="187"/>
      <c r="D36" s="326">
        <v>45078</v>
      </c>
    </row>
    <row r="37" spans="1:4" ht="12.75">
      <c r="A37" s="138" t="s">
        <v>162</v>
      </c>
      <c r="B37" s="187">
        <v>0.00309</v>
      </c>
      <c r="C37" s="250"/>
      <c r="D37" s="326">
        <v>45078</v>
      </c>
    </row>
    <row r="38" spans="1:4" ht="12.75">
      <c r="A38" s="138" t="s">
        <v>174</v>
      </c>
      <c r="B38" s="187">
        <v>0.027757</v>
      </c>
      <c r="C38" s="250"/>
      <c r="D38" s="326">
        <v>45078</v>
      </c>
    </row>
    <row r="39" spans="1:4" ht="12.75">
      <c r="A39" s="138" t="s">
        <v>175</v>
      </c>
      <c r="B39" s="187">
        <v>0</v>
      </c>
      <c r="C39" s="250"/>
      <c r="D39" s="326">
        <v>45078</v>
      </c>
    </row>
    <row r="40" spans="1:4" ht="12.75">
      <c r="A40" s="79" t="s">
        <v>176</v>
      </c>
      <c r="B40" s="187">
        <v>0.0099068</v>
      </c>
      <c r="D40" s="326">
        <v>45078</v>
      </c>
    </row>
    <row r="41" spans="1:4" ht="12.75">
      <c r="A41" s="79" t="s">
        <v>177</v>
      </c>
      <c r="B41" s="250">
        <v>3.39E-05</v>
      </c>
      <c r="D41" s="326">
        <v>45078</v>
      </c>
    </row>
    <row r="42" spans="1:4" ht="12.75">
      <c r="A42" s="138" t="s">
        <v>163</v>
      </c>
      <c r="B42" s="250">
        <v>0.00231</v>
      </c>
      <c r="D42" s="326">
        <v>45078</v>
      </c>
    </row>
    <row r="43" spans="1:4" ht="12.75">
      <c r="A43" s="138" t="s">
        <v>164</v>
      </c>
      <c r="B43" s="250">
        <v>0.00168</v>
      </c>
      <c r="D43" s="326">
        <v>45078</v>
      </c>
    </row>
    <row r="44" spans="2:4" ht="12.75">
      <c r="B44" s="190"/>
      <c r="C44" s="190"/>
      <c r="D44" s="188"/>
    </row>
    <row r="45" spans="1:4" ht="12.75">
      <c r="A45" s="79"/>
      <c r="B45" s="190"/>
      <c r="C45" s="190"/>
      <c r="D45" s="188"/>
    </row>
    <row r="46" spans="1:4" ht="12.75">
      <c r="A46" s="70" t="s">
        <v>118</v>
      </c>
      <c r="B46" s="235">
        <v>-0.0004945</v>
      </c>
      <c r="C46" s="190"/>
      <c r="D46" s="188">
        <v>45293</v>
      </c>
    </row>
    <row r="47" spans="1:4" ht="12.75">
      <c r="A47" s="79"/>
      <c r="B47" s="190"/>
      <c r="C47" s="190"/>
      <c r="D47" s="188"/>
    </row>
    <row r="48" spans="1:5" ht="12.75">
      <c r="A48" s="70" t="s">
        <v>153</v>
      </c>
      <c r="B48" s="329" t="s">
        <v>178</v>
      </c>
      <c r="C48" s="329" t="s">
        <v>179</v>
      </c>
      <c r="D48" s="329" t="s">
        <v>27</v>
      </c>
      <c r="E48" s="329" t="s">
        <v>180</v>
      </c>
    </row>
    <row r="49" spans="1:5" ht="12.75">
      <c r="A49" s="138" t="s">
        <v>181</v>
      </c>
      <c r="B49" s="236">
        <v>1.47</v>
      </c>
      <c r="C49" s="331">
        <v>0</v>
      </c>
      <c r="D49" s="238">
        <f>SUM(B49:C49)</f>
        <v>1.47</v>
      </c>
      <c r="E49" s="333">
        <v>45292</v>
      </c>
    </row>
    <row r="50" spans="1:5" ht="12.75">
      <c r="A50" s="138" t="s">
        <v>182</v>
      </c>
      <c r="B50" s="236">
        <v>0.0018007</v>
      </c>
      <c r="C50" s="237">
        <v>-1.8E-05</v>
      </c>
      <c r="D50" s="358">
        <f>SUM(B50:C50)</f>
        <v>0.0017827</v>
      </c>
      <c r="E50" s="333">
        <v>45292</v>
      </c>
    </row>
    <row r="51" spans="1:4" ht="12.75">
      <c r="A51" s="138"/>
      <c r="B51" s="239"/>
      <c r="C51" s="190"/>
      <c r="D51" s="188"/>
    </row>
    <row r="52" spans="1:4" ht="12.75">
      <c r="A52" s="138"/>
      <c r="B52" s="239"/>
      <c r="C52" s="190"/>
      <c r="D52" s="188"/>
    </row>
    <row r="53" spans="1:4" ht="12.75">
      <c r="A53" s="138"/>
      <c r="B53" s="239"/>
      <c r="C53" s="190"/>
      <c r="D53" s="188"/>
    </row>
    <row r="54" spans="1:4" ht="12.75">
      <c r="A54" s="79"/>
      <c r="B54" s="190"/>
      <c r="C54" s="190"/>
      <c r="D54" s="188"/>
    </row>
    <row r="55" spans="1:4" ht="12.75">
      <c r="A55" s="70" t="s">
        <v>119</v>
      </c>
      <c r="B55" s="190"/>
      <c r="C55" s="190"/>
      <c r="D55" s="190"/>
    </row>
    <row r="56" spans="1:8" ht="12.75">
      <c r="A56" s="138" t="s">
        <v>160</v>
      </c>
      <c r="B56" s="334">
        <v>0.0331659</v>
      </c>
      <c r="C56" s="190"/>
      <c r="D56" s="328">
        <v>45016</v>
      </c>
      <c r="F56" s="3" t="s">
        <v>183</v>
      </c>
      <c r="G56" s="197">
        <v>0.0270381</v>
      </c>
      <c r="H56" s="240">
        <v>45016</v>
      </c>
    </row>
    <row r="57" spans="1:8" ht="12.75">
      <c r="A57" s="138" t="s">
        <v>161</v>
      </c>
      <c r="B57" s="334">
        <v>0.0270381</v>
      </c>
      <c r="C57" s="190"/>
      <c r="D57" s="328">
        <v>45016</v>
      </c>
      <c r="F57" s="3" t="s">
        <v>184</v>
      </c>
      <c r="G57" s="197">
        <v>0.0283392</v>
      </c>
      <c r="H57" s="240">
        <v>45016</v>
      </c>
    </row>
    <row r="58" spans="1:4" ht="12.75">
      <c r="A58" s="138" t="s">
        <v>162</v>
      </c>
      <c r="B58" s="334">
        <v>0.0004909</v>
      </c>
      <c r="C58" s="190"/>
      <c r="D58" s="328">
        <v>45016</v>
      </c>
    </row>
    <row r="59" spans="1:4" ht="12.75">
      <c r="A59" s="138" t="s">
        <v>163</v>
      </c>
      <c r="B59" s="334">
        <v>0.0004744</v>
      </c>
      <c r="C59" s="190"/>
      <c r="D59" s="328">
        <v>45016</v>
      </c>
    </row>
    <row r="60" spans="1:4" ht="12.75">
      <c r="A60" s="138" t="s">
        <v>164</v>
      </c>
      <c r="B60" s="334">
        <v>0.0004658</v>
      </c>
      <c r="C60" s="190"/>
      <c r="D60" s="328">
        <v>45016</v>
      </c>
    </row>
    <row r="61" spans="2:4" ht="12.75">
      <c r="B61" s="187"/>
      <c r="C61" s="190"/>
      <c r="D61" s="190"/>
    </row>
    <row r="62" spans="1:4" ht="12.75">
      <c r="A62" s="70" t="s">
        <v>185</v>
      </c>
      <c r="B62" s="190"/>
      <c r="C62" s="190"/>
      <c r="D62" s="190"/>
    </row>
    <row r="63" spans="1:4" ht="12.75">
      <c r="A63" s="138" t="s">
        <v>162</v>
      </c>
      <c r="B63" s="335">
        <v>8.84</v>
      </c>
      <c r="C63" s="190"/>
      <c r="D63" s="328">
        <v>45016</v>
      </c>
    </row>
    <row r="64" spans="1:4" ht="12.75">
      <c r="A64" s="138" t="s">
        <v>163</v>
      </c>
      <c r="B64" s="335">
        <v>8.55</v>
      </c>
      <c r="C64" s="190"/>
      <c r="D64" s="328">
        <v>45016</v>
      </c>
    </row>
    <row r="65" spans="1:4" ht="12.75">
      <c r="A65" s="138" t="s">
        <v>164</v>
      </c>
      <c r="B65" s="335">
        <v>8.64</v>
      </c>
      <c r="C65" s="190"/>
      <c r="D65" s="328">
        <v>45016</v>
      </c>
    </row>
    <row r="66" spans="1:4" ht="12.75">
      <c r="A66" s="79"/>
      <c r="B66" s="190"/>
      <c r="C66" s="190"/>
      <c r="D66" s="188"/>
    </row>
    <row r="67" spans="1:4" ht="12.75">
      <c r="A67" s="70" t="s">
        <v>96</v>
      </c>
      <c r="B67" s="190"/>
      <c r="C67" s="336" t="s">
        <v>186</v>
      </c>
      <c r="D67" s="188"/>
    </row>
    <row r="68" spans="1:4" ht="12.75">
      <c r="A68" s="79" t="s">
        <v>187</v>
      </c>
      <c r="B68" s="250">
        <v>0</v>
      </c>
      <c r="C68" s="250">
        <v>0</v>
      </c>
      <c r="D68" s="188">
        <v>44531</v>
      </c>
    </row>
    <row r="69" spans="1:4" ht="12.75">
      <c r="A69" s="79" t="s">
        <v>173</v>
      </c>
      <c r="B69" s="250">
        <v>0</v>
      </c>
      <c r="C69" s="250">
        <v>0</v>
      </c>
      <c r="D69" s="188">
        <v>44531</v>
      </c>
    </row>
    <row r="70" spans="1:4" ht="12.75">
      <c r="A70" s="79" t="s">
        <v>188</v>
      </c>
      <c r="B70" s="250">
        <v>0</v>
      </c>
      <c r="C70" s="250">
        <v>0</v>
      </c>
      <c r="D70" s="188">
        <v>44531</v>
      </c>
    </row>
    <row r="71" spans="1:4" ht="12.75">
      <c r="A71" s="79" t="s">
        <v>189</v>
      </c>
      <c r="B71" s="250">
        <v>0</v>
      </c>
      <c r="C71" s="250">
        <v>0</v>
      </c>
      <c r="D71" s="188">
        <v>44531</v>
      </c>
    </row>
    <row r="72" spans="1:4" ht="12.75">
      <c r="A72" s="79" t="s">
        <v>190</v>
      </c>
      <c r="B72" s="250">
        <v>0</v>
      </c>
      <c r="C72" s="250">
        <v>0</v>
      </c>
      <c r="D72" s="188">
        <v>44531</v>
      </c>
    </row>
    <row r="73" spans="1:4" ht="12.75">
      <c r="A73" s="79" t="s">
        <v>191</v>
      </c>
      <c r="B73" s="250">
        <v>0</v>
      </c>
      <c r="C73" s="250">
        <v>0</v>
      </c>
      <c r="D73" s="188">
        <v>44531</v>
      </c>
    </row>
    <row r="74" spans="1:4" ht="12.75">
      <c r="A74" s="79"/>
      <c r="B74" s="187"/>
      <c r="C74" s="187"/>
      <c r="D74" s="188"/>
    </row>
    <row r="75" spans="1:4" ht="12.75">
      <c r="A75" s="70" t="s">
        <v>192</v>
      </c>
      <c r="B75" s="190"/>
      <c r="C75" s="190"/>
      <c r="D75" s="188"/>
    </row>
    <row r="76" spans="1:4" ht="12.75">
      <c r="A76" s="79" t="s">
        <v>173</v>
      </c>
      <c r="B76" s="335">
        <v>0</v>
      </c>
      <c r="C76" s="250"/>
      <c r="D76" s="188">
        <v>44197</v>
      </c>
    </row>
    <row r="77" spans="1:4" ht="12.75">
      <c r="A77" s="79" t="s">
        <v>189</v>
      </c>
      <c r="B77" s="335">
        <v>0</v>
      </c>
      <c r="C77" s="250"/>
      <c r="D77" s="188">
        <v>44197</v>
      </c>
    </row>
    <row r="78" spans="1:4" ht="12.75">
      <c r="A78" s="79"/>
      <c r="B78" s="187"/>
      <c r="C78" s="187"/>
      <c r="D78" s="188"/>
    </row>
    <row r="79" spans="1:4" ht="12.75">
      <c r="A79" s="70" t="s">
        <v>193</v>
      </c>
      <c r="B79" s="190"/>
      <c r="C79" s="190"/>
      <c r="D79" s="188"/>
    </row>
    <row r="80" spans="1:4" ht="12.75">
      <c r="A80" s="79" t="s">
        <v>188</v>
      </c>
      <c r="B80" s="335">
        <v>0</v>
      </c>
      <c r="C80" s="250"/>
      <c r="D80" s="188">
        <v>44197</v>
      </c>
    </row>
    <row r="81" spans="1:4" ht="12.75">
      <c r="A81" s="79" t="s">
        <v>190</v>
      </c>
      <c r="B81" s="335">
        <v>0</v>
      </c>
      <c r="C81" s="250"/>
      <c r="D81" s="188">
        <v>44197</v>
      </c>
    </row>
    <row r="82" spans="1:4" ht="12.75">
      <c r="A82" s="79" t="s">
        <v>191</v>
      </c>
      <c r="B82" s="335">
        <v>0</v>
      </c>
      <c r="C82" s="187"/>
      <c r="D82" s="188">
        <v>44197</v>
      </c>
    </row>
    <row r="83" spans="1:4" ht="12.75">
      <c r="A83" s="79"/>
      <c r="B83" s="187"/>
      <c r="C83" s="187"/>
      <c r="D83" s="188"/>
    </row>
    <row r="84" spans="1:4" ht="12.75">
      <c r="A84" s="70" t="s">
        <v>97</v>
      </c>
      <c r="B84" s="337">
        <v>0.0225159</v>
      </c>
      <c r="C84" s="356"/>
      <c r="D84" s="357">
        <v>45226</v>
      </c>
    </row>
    <row r="85" spans="1:4" ht="12.75">
      <c r="A85" s="79"/>
      <c r="B85" s="190"/>
      <c r="C85" s="190"/>
      <c r="D85" s="188"/>
    </row>
    <row r="86" spans="1:4" ht="12.75">
      <c r="A86" s="24" t="s">
        <v>98</v>
      </c>
      <c r="B86" s="337">
        <v>0.0669857</v>
      </c>
      <c r="C86" s="337"/>
      <c r="D86" s="188">
        <v>45167</v>
      </c>
    </row>
    <row r="87" spans="2:4" ht="12.75">
      <c r="B87" s="190"/>
      <c r="C87" s="190"/>
      <c r="D87" s="190"/>
    </row>
    <row r="88" spans="1:4" ht="12.75">
      <c r="A88" s="243" t="s">
        <v>140</v>
      </c>
      <c r="B88" s="190"/>
      <c r="C88" s="190"/>
      <c r="D88" s="188"/>
    </row>
    <row r="89" spans="1:4" ht="12.75">
      <c r="A89" s="244" t="s">
        <v>160</v>
      </c>
      <c r="B89" s="338">
        <v>1.95</v>
      </c>
      <c r="C89" s="338"/>
      <c r="D89" s="188">
        <v>45259</v>
      </c>
    </row>
    <row r="90" spans="1:4" ht="12.75">
      <c r="A90" s="244" t="s">
        <v>194</v>
      </c>
      <c r="B90" s="338">
        <v>15.9</v>
      </c>
      <c r="C90" s="338"/>
      <c r="D90" s="188">
        <v>45259</v>
      </c>
    </row>
    <row r="91" spans="1:4" ht="12.75">
      <c r="A91" s="137"/>
      <c r="B91" s="190"/>
      <c r="C91" s="190"/>
      <c r="D91" s="190"/>
    </row>
    <row r="92" spans="1:4" ht="12.75">
      <c r="A92" s="243" t="s">
        <v>195</v>
      </c>
      <c r="B92" s="337"/>
      <c r="C92" s="337"/>
      <c r="D92" s="188"/>
    </row>
    <row r="93" spans="1:6" ht="12.75">
      <c r="A93" s="246" t="s">
        <v>187</v>
      </c>
      <c r="B93" s="250">
        <v>0</v>
      </c>
      <c r="C93" s="250"/>
      <c r="D93" s="188">
        <v>44531</v>
      </c>
      <c r="E93" s="339"/>
      <c r="F93" s="25"/>
    </row>
    <row r="94" spans="1:6" ht="12.75">
      <c r="A94" s="246" t="s">
        <v>173</v>
      </c>
      <c r="B94" s="250">
        <v>0</v>
      </c>
      <c r="C94" s="250"/>
      <c r="D94" s="188">
        <v>44531</v>
      </c>
      <c r="E94" s="339"/>
      <c r="F94" s="25"/>
    </row>
    <row r="95" spans="1:6" ht="12.75">
      <c r="A95" s="246" t="s">
        <v>196</v>
      </c>
      <c r="B95" s="250">
        <v>0</v>
      </c>
      <c r="C95" s="250"/>
      <c r="D95" s="188">
        <v>44531</v>
      </c>
      <c r="E95" s="339"/>
      <c r="F95" s="25"/>
    </row>
    <row r="96" spans="1:6" ht="12.75">
      <c r="A96" s="246" t="s">
        <v>197</v>
      </c>
      <c r="B96" s="250">
        <v>0</v>
      </c>
      <c r="C96" s="250"/>
      <c r="D96" s="188">
        <v>44531</v>
      </c>
      <c r="E96" s="339"/>
      <c r="F96" s="25"/>
    </row>
    <row r="97" spans="1:6" ht="12.75">
      <c r="A97" s="246" t="s">
        <v>198</v>
      </c>
      <c r="B97" s="250">
        <v>0</v>
      </c>
      <c r="C97" s="250"/>
      <c r="D97" s="188">
        <v>44531</v>
      </c>
      <c r="E97" s="339"/>
      <c r="F97" s="25"/>
    </row>
    <row r="98" spans="1:6" ht="12.75">
      <c r="A98" s="246" t="s">
        <v>199</v>
      </c>
      <c r="B98" s="250">
        <v>0</v>
      </c>
      <c r="C98" s="250"/>
      <c r="D98" s="188">
        <v>44531</v>
      </c>
      <c r="E98" s="339"/>
      <c r="F98" s="25"/>
    </row>
    <row r="99" spans="1:6" ht="12.75">
      <c r="A99" s="246" t="s">
        <v>200</v>
      </c>
      <c r="B99" s="250">
        <v>0</v>
      </c>
      <c r="C99" s="250"/>
      <c r="D99" s="188">
        <v>44531</v>
      </c>
      <c r="E99" s="339"/>
      <c r="F99" s="25"/>
    </row>
    <row r="100" spans="1:6" ht="12.75">
      <c r="A100" s="246" t="s">
        <v>201</v>
      </c>
      <c r="B100" s="250">
        <v>0</v>
      </c>
      <c r="C100" s="250"/>
      <c r="D100" s="188">
        <v>44531</v>
      </c>
      <c r="E100" s="339"/>
      <c r="F100" s="25"/>
    </row>
    <row r="101" spans="1:6" ht="12.75">
      <c r="A101" s="246" t="s">
        <v>202</v>
      </c>
      <c r="B101" s="250">
        <v>0</v>
      </c>
      <c r="C101" s="250"/>
      <c r="D101" s="188">
        <v>44531</v>
      </c>
      <c r="E101" s="339"/>
      <c r="F101" s="25"/>
    </row>
    <row r="102" spans="1:6" ht="12.75">
      <c r="A102" s="246" t="s">
        <v>203</v>
      </c>
      <c r="B102" s="250">
        <v>0</v>
      </c>
      <c r="C102" s="250"/>
      <c r="D102" s="188">
        <v>44531</v>
      </c>
      <c r="E102" s="339"/>
      <c r="F102" s="25"/>
    </row>
    <row r="103" spans="1:4" ht="12.75">
      <c r="A103" s="137"/>
      <c r="B103" s="190"/>
      <c r="C103" s="190"/>
      <c r="D103" s="190"/>
    </row>
    <row r="104" spans="1:4" ht="12.75">
      <c r="A104" s="243" t="s">
        <v>99</v>
      </c>
      <c r="B104" s="352">
        <v>0.1988343</v>
      </c>
      <c r="C104" s="337"/>
      <c r="D104" s="328">
        <v>45259</v>
      </c>
    </row>
    <row r="105" spans="1:4" ht="12.75">
      <c r="A105" s="137"/>
      <c r="B105" s="190"/>
      <c r="C105" s="190"/>
      <c r="D105" s="190"/>
    </row>
    <row r="106" spans="1:4" ht="12.75">
      <c r="A106" s="243" t="s">
        <v>152</v>
      </c>
      <c r="B106" s="190"/>
      <c r="C106" s="190"/>
      <c r="D106" s="188"/>
    </row>
    <row r="107" spans="1:4" ht="12.75">
      <c r="A107" s="244" t="s">
        <v>160</v>
      </c>
      <c r="B107" s="338">
        <v>0</v>
      </c>
      <c r="C107" s="338"/>
      <c r="D107" s="188">
        <v>44894</v>
      </c>
    </row>
    <row r="108" spans="1:4" ht="12.75">
      <c r="A108" s="244" t="s">
        <v>194</v>
      </c>
      <c r="B108" s="338">
        <v>0</v>
      </c>
      <c r="C108" s="338"/>
      <c r="D108" s="188">
        <v>44894</v>
      </c>
    </row>
    <row r="109" spans="1:4" ht="12.75">
      <c r="A109" s="137"/>
      <c r="B109" s="190"/>
      <c r="C109" s="190"/>
      <c r="D109" s="190"/>
    </row>
    <row r="110" spans="1:4" ht="12.75">
      <c r="A110" s="70" t="s">
        <v>139</v>
      </c>
      <c r="D110" s="188"/>
    </row>
    <row r="111" spans="1:4" ht="12.75">
      <c r="A111" s="79" t="s">
        <v>204</v>
      </c>
      <c r="B111" s="203">
        <v>0.0038973</v>
      </c>
      <c r="C111" s="187"/>
      <c r="D111" s="326">
        <v>44531</v>
      </c>
    </row>
    <row r="112" spans="1:4" ht="12.75">
      <c r="A112" s="79" t="s">
        <v>205</v>
      </c>
      <c r="B112" s="203">
        <v>0.0037618</v>
      </c>
      <c r="C112" s="187"/>
      <c r="D112" s="326">
        <v>44531</v>
      </c>
    </row>
    <row r="113" spans="1:4" ht="12.75">
      <c r="A113" s="79" t="s">
        <v>206</v>
      </c>
      <c r="B113" s="203">
        <v>0.0036866</v>
      </c>
      <c r="C113" s="187"/>
      <c r="D113" s="326">
        <v>44531</v>
      </c>
    </row>
    <row r="115" ht="12.75">
      <c r="A115" s="70" t="s">
        <v>150</v>
      </c>
    </row>
    <row r="116" spans="1:4" ht="12.75">
      <c r="A116" s="79" t="s">
        <v>160</v>
      </c>
      <c r="B116" s="340">
        <v>-0.00023</v>
      </c>
      <c r="D116" s="326">
        <v>44531</v>
      </c>
    </row>
    <row r="117" spans="1:4" ht="12.75">
      <c r="A117" s="79" t="s">
        <v>194</v>
      </c>
      <c r="B117" s="340">
        <v>-0.00062</v>
      </c>
      <c r="D117" s="326">
        <v>44531</v>
      </c>
    </row>
    <row r="118" ht="12.75">
      <c r="C118" s="341"/>
    </row>
    <row r="119" spans="1:4" ht="12.75">
      <c r="A119" s="24" t="s">
        <v>138</v>
      </c>
      <c r="B119" s="190"/>
      <c r="C119" s="190"/>
      <c r="D119" s="188"/>
    </row>
    <row r="120" spans="1:4" ht="12.75">
      <c r="A120" s="138" t="s">
        <v>160</v>
      </c>
      <c r="B120" s="342">
        <v>1.26</v>
      </c>
      <c r="C120" s="343"/>
      <c r="D120" s="357">
        <v>45226</v>
      </c>
    </row>
    <row r="121" spans="1:4" ht="12.75">
      <c r="A121" s="138" t="s">
        <v>194</v>
      </c>
      <c r="B121" s="342">
        <v>8.53</v>
      </c>
      <c r="C121" s="343"/>
      <c r="D121" s="357">
        <v>45226</v>
      </c>
    </row>
    <row r="123" spans="1:5" ht="12.75">
      <c r="A123" s="70" t="s">
        <v>155</v>
      </c>
      <c r="B123" s="344"/>
      <c r="E123" s="188"/>
    </row>
    <row r="124" spans="1:5" ht="12.75">
      <c r="A124" s="138" t="s">
        <v>160</v>
      </c>
      <c r="B124" s="18">
        <v>0.1</v>
      </c>
      <c r="C124" s="326"/>
      <c r="E124" s="326">
        <v>44927</v>
      </c>
    </row>
    <row r="125" spans="1:5" ht="12.75">
      <c r="A125" s="79" t="s">
        <v>89</v>
      </c>
      <c r="B125" s="353">
        <v>0.0002905</v>
      </c>
      <c r="C125" s="345">
        <v>242</v>
      </c>
      <c r="D125" s="18" t="s">
        <v>207</v>
      </c>
      <c r="E125" s="326">
        <v>45292</v>
      </c>
    </row>
    <row r="126" spans="1:5" ht="12.75">
      <c r="A126" s="79" t="s">
        <v>90</v>
      </c>
      <c r="B126" s="18">
        <v>0</v>
      </c>
      <c r="E126" s="326">
        <v>44927</v>
      </c>
    </row>
    <row r="128" ht="12.75">
      <c r="A128" s="70" t="s">
        <v>208</v>
      </c>
    </row>
    <row r="129" spans="1:4" ht="12.75">
      <c r="A129" s="138" t="s">
        <v>160</v>
      </c>
      <c r="B129" s="345">
        <v>0</v>
      </c>
      <c r="D129" s="326">
        <v>44531</v>
      </c>
    </row>
    <row r="130" spans="1:4" ht="12.75">
      <c r="A130" s="138" t="s">
        <v>161</v>
      </c>
      <c r="B130" s="345">
        <v>0</v>
      </c>
      <c r="D130" s="326">
        <v>44531</v>
      </c>
    </row>
    <row r="131" spans="1:4" ht="12.75">
      <c r="A131" s="138" t="s">
        <v>162</v>
      </c>
      <c r="B131" s="345">
        <v>0</v>
      </c>
      <c r="D131" s="326">
        <v>44531</v>
      </c>
    </row>
    <row r="132" spans="1:4" ht="12.75">
      <c r="A132" s="138" t="s">
        <v>163</v>
      </c>
      <c r="B132" s="345">
        <v>0</v>
      </c>
      <c r="D132" s="326">
        <v>44531</v>
      </c>
    </row>
    <row r="133" spans="1:4" ht="12.75">
      <c r="A133" s="138" t="s">
        <v>164</v>
      </c>
      <c r="B133" s="345">
        <v>0</v>
      </c>
      <c r="D133" s="326">
        <v>44531</v>
      </c>
    </row>
    <row r="135" spans="1:4" ht="12.75">
      <c r="A135" s="24" t="s">
        <v>209</v>
      </c>
      <c r="B135" s="190"/>
      <c r="C135" s="190"/>
      <c r="D135" s="188"/>
    </row>
    <row r="136" spans="1:4" ht="12.75">
      <c r="A136" s="138" t="s">
        <v>160</v>
      </c>
      <c r="B136" s="343">
        <v>0</v>
      </c>
      <c r="C136" s="343"/>
      <c r="D136" s="326">
        <v>44531</v>
      </c>
    </row>
    <row r="137" spans="1:4" ht="12.75">
      <c r="A137" s="138" t="s">
        <v>194</v>
      </c>
      <c r="B137" s="343">
        <v>0</v>
      </c>
      <c r="C137" s="343"/>
      <c r="D137" s="326">
        <v>44531</v>
      </c>
    </row>
    <row r="139" spans="1:4" ht="12.75">
      <c r="A139" s="24" t="s">
        <v>210</v>
      </c>
      <c r="D139" s="18" t="s">
        <v>211</v>
      </c>
    </row>
  </sheetData>
  <sheetProtection password="D7A1" sheet="1"/>
  <mergeCells count="2">
    <mergeCell ref="B14:D14"/>
    <mergeCell ref="H14:J14"/>
  </mergeCells>
  <hyperlinks>
    <hyperlink ref="A40" r:id="rId1" display="GS-@ TOD (On-Peak)"/>
    <hyperlink ref="A41" r:id="rId2" display="GS-@ TOD (On-Peak)"/>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codeName="Sheet146"/>
  <dimension ref="A1:IE92"/>
  <sheetViews>
    <sheetView showGridLines="0" zoomScale="80" zoomScaleNormal="80" zoomScalePageLayoutView="0" workbookViewId="0" topLeftCell="A15">
      <selection activeCell="D17" sqref="D17"/>
    </sheetView>
  </sheetViews>
  <sheetFormatPr defaultColWidth="9.140625" defaultRowHeight="12.75"/>
  <cols>
    <col min="1" max="1" width="39.00390625" style="0" customWidth="1"/>
    <col min="2" max="2" width="2.57421875" style="0" customWidth="1"/>
    <col min="3" max="3" width="13.57421875" style="0" customWidth="1"/>
    <col min="4" max="4" width="15.28125" style="0" customWidth="1"/>
    <col min="5" max="5" width="9.7109375" style="0" customWidth="1"/>
    <col min="6" max="6" width="2.7109375" style="0" customWidth="1"/>
    <col min="7" max="8" width="13.28125" style="0" customWidth="1"/>
    <col min="9" max="9" width="14.57421875" style="0" customWidth="1"/>
    <col min="10" max="10" width="13.28125" style="0" customWidth="1"/>
    <col min="11" max="11" width="6.57421875" style="0" customWidth="1"/>
    <col min="12" max="12" width="15.140625" style="0" customWidth="1"/>
    <col min="13" max="13" width="17.28125" style="0" bestFit="1" customWidth="1"/>
    <col min="14" max="14" width="17.421875" style="0" customWidth="1"/>
    <col min="15" max="15" width="17.28125" style="0" bestFit="1" customWidth="1"/>
    <col min="16" max="16" width="13.00390625" style="0" customWidth="1"/>
    <col min="17" max="17" width="12.8515625" style="0" customWidth="1"/>
    <col min="18" max="20" width="12.8515625" style="0" hidden="1" customWidth="1"/>
    <col min="21" max="21" width="10.57421875" style="0" hidden="1" customWidth="1"/>
    <col min="22" max="22" width="10.28125" style="0" hidden="1" customWidth="1"/>
    <col min="23" max="26" width="10.8515625" style="0" hidden="1" customWidth="1"/>
    <col min="27" max="29" width="10.28125" style="0" hidden="1" customWidth="1"/>
    <col min="30" max="30" width="10.57421875" style="0" hidden="1" customWidth="1"/>
    <col min="31" max="31" width="10.8515625" style="0" hidden="1" customWidth="1"/>
    <col min="32" max="33" width="10.00390625" style="0" hidden="1" customWidth="1"/>
    <col min="34" max="34" width="9.140625" style="0" customWidth="1"/>
    <col min="35" max="35" width="10.28125" style="0" customWidth="1"/>
    <col min="36" max="36" width="10.8515625" style="0" customWidth="1"/>
    <col min="37" max="37" width="10.28125" style="0" customWidth="1"/>
    <col min="38" max="50" width="9.140625" style="0" customWidth="1"/>
  </cols>
  <sheetData>
    <row r="1" spans="1:20" ht="20.25">
      <c r="A1" s="378" t="s">
        <v>84</v>
      </c>
      <c r="B1" s="378"/>
      <c r="C1" s="378"/>
      <c r="D1" s="378"/>
      <c r="E1" s="378"/>
      <c r="F1" s="378"/>
      <c r="G1" s="378"/>
      <c r="H1" s="378"/>
      <c r="I1" s="378"/>
      <c r="J1" s="378"/>
      <c r="K1" s="378"/>
      <c r="L1" s="378"/>
      <c r="M1" s="378"/>
      <c r="N1" s="378"/>
      <c r="O1" s="378"/>
      <c r="P1" s="378"/>
      <c r="Q1" s="126"/>
      <c r="R1" s="126"/>
      <c r="S1" s="126"/>
      <c r="T1" s="126"/>
    </row>
    <row r="2" spans="1:16" ht="20.25">
      <c r="A2" s="378" t="s">
        <v>87</v>
      </c>
      <c r="B2" s="378"/>
      <c r="C2" s="378"/>
      <c r="D2" s="378"/>
      <c r="E2" s="378"/>
      <c r="F2" s="378"/>
      <c r="G2" s="378"/>
      <c r="H2" s="378"/>
      <c r="I2" s="378"/>
      <c r="J2" s="378"/>
      <c r="K2" s="378"/>
      <c r="L2" s="378"/>
      <c r="M2" s="378"/>
      <c r="N2" s="378"/>
      <c r="O2" s="378"/>
      <c r="P2" s="378"/>
    </row>
    <row r="3" spans="1:20" ht="18">
      <c r="A3" s="379" t="s">
        <v>82</v>
      </c>
      <c r="B3" s="379"/>
      <c r="C3" s="379"/>
      <c r="D3" s="379"/>
      <c r="E3" s="379"/>
      <c r="F3" s="379"/>
      <c r="G3" s="379"/>
      <c r="H3" s="379"/>
      <c r="I3" s="379"/>
      <c r="J3" s="379"/>
      <c r="K3" s="379"/>
      <c r="L3" s="379"/>
      <c r="M3" s="379"/>
      <c r="N3" s="379"/>
      <c r="O3" s="379"/>
      <c r="P3" s="379"/>
      <c r="Q3" s="127"/>
      <c r="R3" s="127"/>
      <c r="S3" s="127"/>
      <c r="T3" s="127"/>
    </row>
    <row r="4" spans="1:20" ht="15.75">
      <c r="A4" s="380"/>
      <c r="B4" s="380"/>
      <c r="C4" s="380"/>
      <c r="D4" s="380"/>
      <c r="E4" s="380"/>
      <c r="F4" s="380"/>
      <c r="G4" s="380"/>
      <c r="H4" s="380"/>
      <c r="I4" s="380"/>
      <c r="J4" s="380"/>
      <c r="K4" s="380"/>
      <c r="L4" s="380"/>
      <c r="M4" s="380"/>
      <c r="N4" s="380"/>
      <c r="O4" s="380"/>
      <c r="P4" s="380"/>
      <c r="Q4" s="128"/>
      <c r="R4" s="128"/>
      <c r="S4" s="128"/>
      <c r="T4" s="128"/>
    </row>
    <row r="5" spans="1:20" ht="15">
      <c r="A5" s="45"/>
      <c r="B5" s="45"/>
      <c r="C5" s="45"/>
      <c r="D5" s="45"/>
      <c r="E5" s="45"/>
      <c r="F5" s="45"/>
      <c r="G5" s="45"/>
      <c r="H5" s="45"/>
      <c r="I5" s="45"/>
      <c r="J5" s="45"/>
      <c r="K5" s="45"/>
      <c r="L5" s="45"/>
      <c r="M5" s="45"/>
      <c r="N5" s="45"/>
      <c r="O5" s="45"/>
      <c r="P5" s="45"/>
      <c r="Q5" s="45"/>
      <c r="R5" s="45"/>
      <c r="S5" s="45"/>
      <c r="T5" s="45"/>
    </row>
    <row r="6" spans="1:15" ht="12.75">
      <c r="A6" s="46">
        <f ca="1">TODAY()</f>
        <v>45400</v>
      </c>
      <c r="B6" s="381" t="s">
        <v>116</v>
      </c>
      <c r="C6" s="381"/>
      <c r="D6" s="381"/>
      <c r="E6" s="381"/>
      <c r="F6" s="381"/>
      <c r="G6" s="381"/>
      <c r="H6" s="381"/>
      <c r="I6" s="381"/>
      <c r="J6" s="381"/>
      <c r="K6" s="381"/>
      <c r="L6" s="381"/>
      <c r="M6" s="381"/>
      <c r="N6" s="381"/>
      <c r="O6" s="381"/>
    </row>
    <row r="7" spans="1:11" ht="12.75">
      <c r="A7" s="382" t="s">
        <v>13</v>
      </c>
      <c r="B7" s="382"/>
      <c r="C7" s="382"/>
      <c r="D7" s="382"/>
      <c r="E7" s="382"/>
      <c r="F7" s="382"/>
      <c r="G7" s="382"/>
      <c r="H7" s="382"/>
      <c r="I7" s="382"/>
      <c r="J7" s="382"/>
      <c r="K7" s="382"/>
    </row>
    <row r="8" spans="3:11" ht="12.75">
      <c r="C8" s="18"/>
      <c r="D8" s="18"/>
      <c r="E8" s="18"/>
      <c r="F8" s="18"/>
      <c r="G8" s="18"/>
      <c r="H8" s="18"/>
      <c r="I8" s="18"/>
      <c r="J8" s="18"/>
      <c r="K8" s="18"/>
    </row>
    <row r="9" spans="1:9" ht="15">
      <c r="A9" s="22" t="s">
        <v>1</v>
      </c>
      <c r="B9" s="23"/>
      <c r="C9" s="24">
        <f>'Customer Info'!B7</f>
        <v>0</v>
      </c>
      <c r="I9" s="25"/>
    </row>
    <row r="10" spans="1:3" ht="15">
      <c r="A10" s="26" t="s">
        <v>23</v>
      </c>
      <c r="B10" s="23"/>
      <c r="C10" s="24">
        <f>'Customer Info'!B8</f>
        <v>0</v>
      </c>
    </row>
    <row r="11" spans="1:33" ht="12.75">
      <c r="A11" s="22" t="s">
        <v>68</v>
      </c>
      <c r="B11" s="160">
        <f>'Customer Info'!B28</f>
        <v>12</v>
      </c>
      <c r="C11" s="161" t="s">
        <v>69</v>
      </c>
      <c r="D11" s="161">
        <v>2024</v>
      </c>
      <c r="V11">
        <v>1</v>
      </c>
      <c r="W11">
        <v>2</v>
      </c>
      <c r="X11">
        <v>3</v>
      </c>
      <c r="Y11">
        <v>4</v>
      </c>
      <c r="Z11">
        <v>5</v>
      </c>
      <c r="AA11">
        <v>6</v>
      </c>
      <c r="AB11">
        <v>7</v>
      </c>
      <c r="AC11">
        <v>8</v>
      </c>
      <c r="AD11">
        <v>9</v>
      </c>
      <c r="AE11">
        <v>10</v>
      </c>
      <c r="AF11">
        <v>11</v>
      </c>
      <c r="AG11">
        <v>12</v>
      </c>
    </row>
    <row r="12" spans="1:33" ht="12.75">
      <c r="A12" s="76"/>
      <c r="B12" s="77"/>
      <c r="C12" s="78"/>
      <c r="D12" s="78"/>
      <c r="E12" s="78"/>
      <c r="F12" s="78"/>
      <c r="G12" s="78"/>
      <c r="H12" s="78"/>
      <c r="I12" s="78"/>
      <c r="J12" s="78"/>
      <c r="K12" s="78"/>
      <c r="L12" s="78"/>
      <c r="M12" s="78"/>
      <c r="N12" s="78"/>
      <c r="O12" s="78"/>
      <c r="P12" s="78"/>
      <c r="U12" t="s">
        <v>81</v>
      </c>
      <c r="V12" s="79" t="s">
        <v>69</v>
      </c>
      <c r="W12" s="79" t="s">
        <v>70</v>
      </c>
      <c r="X12" s="79" t="s">
        <v>71</v>
      </c>
      <c r="Y12" s="79" t="s">
        <v>72</v>
      </c>
      <c r="Z12" s="79" t="s">
        <v>73</v>
      </c>
      <c r="AA12" s="79" t="s">
        <v>74</v>
      </c>
      <c r="AB12" s="79" t="s">
        <v>75</v>
      </c>
      <c r="AC12" s="79" t="s">
        <v>76</v>
      </c>
      <c r="AD12" s="79" t="s">
        <v>77</v>
      </c>
      <c r="AE12" s="79" t="s">
        <v>79</v>
      </c>
      <c r="AF12" s="79" t="s">
        <v>78</v>
      </c>
      <c r="AG12" s="79" t="s">
        <v>80</v>
      </c>
    </row>
    <row r="13" spans="1:34" ht="15">
      <c r="A13" s="81" t="s">
        <v>24</v>
      </c>
      <c r="B13" s="82"/>
      <c r="C13" s="83"/>
      <c r="D13" s="48"/>
      <c r="E13" s="48"/>
      <c r="F13" s="48"/>
      <c r="G13" s="48"/>
      <c r="H13" s="48"/>
      <c r="I13" s="48"/>
      <c r="J13" s="84"/>
      <c r="K13" s="84"/>
      <c r="L13" s="84"/>
      <c r="M13" s="84"/>
      <c r="N13" s="84"/>
      <c r="O13" s="84"/>
      <c r="P13" s="84"/>
      <c r="U13" s="48" t="s">
        <v>113</v>
      </c>
      <c r="V13" s="149" t="e">
        <f>#REF!</f>
        <v>#REF!</v>
      </c>
      <c r="W13" s="149" t="e">
        <f>#REF!</f>
        <v>#REF!</v>
      </c>
      <c r="X13" s="149" t="e">
        <f>#REF!</f>
        <v>#REF!</v>
      </c>
      <c r="Y13" s="149" t="e">
        <f>#REF!</f>
        <v>#REF!</v>
      </c>
      <c r="Z13" s="149" t="e">
        <f>#REF!</f>
        <v>#REF!</v>
      </c>
      <c r="AA13" s="149" t="e">
        <f>#REF!</f>
        <v>#REF!</v>
      </c>
      <c r="AB13" s="149" t="e">
        <f>#REF!</f>
        <v>#REF!</v>
      </c>
      <c r="AC13" s="149" t="e">
        <f>#REF!</f>
        <v>#REF!</v>
      </c>
      <c r="AD13" s="149" t="e">
        <f>#REF!</f>
        <v>#REF!</v>
      </c>
      <c r="AE13" s="149" t="e">
        <f>#REF!</f>
        <v>#REF!</v>
      </c>
      <c r="AF13" s="149" t="e">
        <f>#REF!</f>
        <v>#REF!</v>
      </c>
      <c r="AG13" s="149" t="e">
        <f>#REF!</f>
        <v>#REF!</v>
      </c>
      <c r="AH13" s="48"/>
    </row>
    <row r="14" spans="1:62" ht="12.75">
      <c r="A14" s="48"/>
      <c r="B14" s="48"/>
      <c r="C14" s="48"/>
      <c r="D14" s="48"/>
      <c r="E14" s="48"/>
      <c r="F14" s="48"/>
      <c r="G14" s="74" t="s">
        <v>13</v>
      </c>
      <c r="H14" s="74"/>
      <c r="I14" s="85" t="s">
        <v>13</v>
      </c>
      <c r="J14" s="84"/>
      <c r="K14" s="84"/>
      <c r="L14" s="84"/>
      <c r="M14" s="84"/>
      <c r="N14" s="84"/>
      <c r="O14" s="84"/>
      <c r="P14" s="84"/>
      <c r="Q14" s="48"/>
      <c r="R14" s="48"/>
      <c r="S14" s="48"/>
      <c r="T14" s="48"/>
      <c r="U14" s="48" t="s">
        <v>114</v>
      </c>
      <c r="V14" s="149" t="e">
        <f>#REF!</f>
        <v>#REF!</v>
      </c>
      <c r="W14" s="149" t="e">
        <f>#REF!</f>
        <v>#REF!</v>
      </c>
      <c r="X14" s="149" t="e">
        <f>#REF!</f>
        <v>#REF!</v>
      </c>
      <c r="Y14" s="149" t="e">
        <f>#REF!</f>
        <v>#REF!</v>
      </c>
      <c r="Z14" s="149" t="e">
        <f>#REF!</f>
        <v>#REF!</v>
      </c>
      <c r="AA14" s="149" t="e">
        <f>#REF!</f>
        <v>#REF!</v>
      </c>
      <c r="AB14" s="149" t="e">
        <f>#REF!</f>
        <v>#REF!</v>
      </c>
      <c r="AC14" s="149" t="e">
        <f>#REF!</f>
        <v>#REF!</v>
      </c>
      <c r="AD14" s="149" t="e">
        <f>#REF!</f>
        <v>#REF!</v>
      </c>
      <c r="AE14" s="149" t="e">
        <f>#REF!</f>
        <v>#REF!</v>
      </c>
      <c r="AF14" s="149" t="e">
        <f>#REF!</f>
        <v>#REF!</v>
      </c>
      <c r="AG14" s="149" t="e">
        <f>#REF!</f>
        <v>#REF!</v>
      </c>
      <c r="AH14" s="48"/>
      <c r="AJ14" s="79"/>
      <c r="AK14" s="79"/>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row>
    <row r="15" spans="1:62" ht="12.75">
      <c r="A15" s="48"/>
      <c r="B15" s="48"/>
      <c r="C15" s="48"/>
      <c r="D15" s="48"/>
      <c r="E15" s="48"/>
      <c r="F15" s="48"/>
      <c r="G15" s="48"/>
      <c r="H15" s="48"/>
      <c r="I15" s="48"/>
      <c r="J15" s="84"/>
      <c r="K15" s="84"/>
      <c r="L15" s="84"/>
      <c r="M15" s="84"/>
      <c r="N15" s="84"/>
      <c r="O15" s="84"/>
      <c r="P15" s="84"/>
      <c r="Q15" s="48"/>
      <c r="R15" s="48"/>
      <c r="S15" s="48"/>
      <c r="T15" s="48"/>
      <c r="U15" s="130" t="s">
        <v>121</v>
      </c>
      <c r="V15" s="48" t="e">
        <f>#REF!</f>
        <v>#REF!</v>
      </c>
      <c r="W15" s="48" t="e">
        <f>#REF!</f>
        <v>#REF!</v>
      </c>
      <c r="X15" s="48" t="e">
        <f>#REF!</f>
        <v>#REF!</v>
      </c>
      <c r="Y15" s="48" t="e">
        <f>#REF!</f>
        <v>#REF!</v>
      </c>
      <c r="Z15" s="48" t="e">
        <f>#REF!</f>
        <v>#REF!</v>
      </c>
      <c r="AA15" s="48" t="e">
        <f>#REF!</f>
        <v>#REF!</v>
      </c>
      <c r="AB15" s="48" t="e">
        <f>#REF!</f>
        <v>#REF!</v>
      </c>
      <c r="AC15" s="48" t="e">
        <f>#REF!</f>
        <v>#REF!</v>
      </c>
      <c r="AD15" s="48" t="e">
        <f>#REF!</f>
        <v>#REF!</v>
      </c>
      <c r="AE15" s="48" t="e">
        <f>#REF!</f>
        <v>#REF!</v>
      </c>
      <c r="AF15" s="48" t="e">
        <f>#REF!</f>
        <v>#REF!</v>
      </c>
      <c r="AG15" s="48" t="e">
        <f>#REF!</f>
        <v>#REF!</v>
      </c>
      <c r="AH15" s="48"/>
      <c r="AJ15" s="124"/>
      <c r="AK15" s="124"/>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row>
    <row r="16" spans="1:62" ht="12.75">
      <c r="A16" s="86"/>
      <c r="B16" s="48"/>
      <c r="C16" s="87"/>
      <c r="D16" s="86"/>
      <c r="E16" s="48"/>
      <c r="F16" s="48"/>
      <c r="G16" s="48"/>
      <c r="H16" s="48"/>
      <c r="I16" s="48"/>
      <c r="J16" s="84"/>
      <c r="K16" s="84"/>
      <c r="L16" s="84"/>
      <c r="M16" s="84"/>
      <c r="N16" s="84"/>
      <c r="O16" s="84"/>
      <c r="P16" s="84"/>
      <c r="Q16" s="48"/>
      <c r="R16" s="48"/>
      <c r="S16" s="48"/>
      <c r="T16" s="48"/>
      <c r="U16" s="48"/>
      <c r="V16" s="48"/>
      <c r="W16" s="48"/>
      <c r="X16" s="48"/>
      <c r="Y16" s="48"/>
      <c r="Z16" s="48"/>
      <c r="AA16" s="48"/>
      <c r="AB16" s="48"/>
      <c r="AC16" s="48"/>
      <c r="AD16" s="48"/>
      <c r="AE16" s="48"/>
      <c r="AF16" s="48"/>
      <c r="AG16" s="48"/>
      <c r="AH16" s="48"/>
      <c r="AI16" s="48"/>
      <c r="AJ16" s="124"/>
      <c r="AK16" s="124"/>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row>
    <row r="17" spans="1:62" ht="12.75">
      <c r="A17" s="86" t="s">
        <v>38</v>
      </c>
      <c r="B17" s="48"/>
      <c r="D17" s="87">
        <f>'Customer Info'!D17</f>
        <v>0</v>
      </c>
      <c r="E17" s="86" t="s">
        <v>32</v>
      </c>
      <c r="F17" s="48"/>
      <c r="G17" s="48"/>
      <c r="H17" s="48"/>
      <c r="I17" s="48"/>
      <c r="J17" s="84"/>
      <c r="K17" s="84"/>
      <c r="L17" s="84"/>
      <c r="M17" s="84"/>
      <c r="N17" s="84"/>
      <c r="O17" s="84"/>
      <c r="P17" s="84"/>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row>
    <row r="18" spans="1:62" ht="12.75">
      <c r="A18" s="86"/>
      <c r="B18" s="48"/>
      <c r="C18" s="87"/>
      <c r="D18" s="86"/>
      <c r="E18" s="48"/>
      <c r="F18" s="48"/>
      <c r="G18" s="48"/>
      <c r="H18" s="48"/>
      <c r="I18" s="48"/>
      <c r="J18" s="84"/>
      <c r="K18" s="84"/>
      <c r="L18" s="84"/>
      <c r="M18" s="84"/>
      <c r="N18" s="84"/>
      <c r="O18" s="84"/>
      <c r="P18" s="84"/>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row>
    <row r="19" spans="1:62" ht="12.75">
      <c r="A19" s="86"/>
      <c r="B19" s="48"/>
      <c r="C19" s="87"/>
      <c r="D19" s="86"/>
      <c r="E19" s="48"/>
      <c r="F19" s="48"/>
      <c r="G19" s="48"/>
      <c r="H19" s="48"/>
      <c r="I19" s="48"/>
      <c r="J19" s="84"/>
      <c r="K19" s="84"/>
      <c r="L19" s="84"/>
      <c r="M19" s="84"/>
      <c r="N19" s="84"/>
      <c r="O19" s="84"/>
      <c r="P19" s="84"/>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row>
    <row r="20" spans="1:62" ht="12.75">
      <c r="A20" s="86"/>
      <c r="B20" s="48"/>
      <c r="C20" s="87"/>
      <c r="D20" s="86"/>
      <c r="E20" s="48"/>
      <c r="F20" s="48"/>
      <c r="G20" s="48"/>
      <c r="H20" s="48"/>
      <c r="I20" s="48"/>
      <c r="J20" s="84"/>
      <c r="K20" s="84"/>
      <c r="L20" s="84"/>
      <c r="M20" s="84"/>
      <c r="N20" s="84"/>
      <c r="O20" s="84"/>
      <c r="P20" s="84"/>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row>
    <row r="21" spans="1:62" ht="12.75">
      <c r="A21" s="86"/>
      <c r="B21" s="48"/>
      <c r="C21" s="87"/>
      <c r="D21" s="86"/>
      <c r="E21" s="48"/>
      <c r="F21" s="48"/>
      <c r="G21" s="48"/>
      <c r="H21" s="48"/>
      <c r="I21" s="48"/>
      <c r="J21" s="84"/>
      <c r="K21" s="84"/>
      <c r="L21" s="84"/>
      <c r="M21" s="84"/>
      <c r="N21" s="84"/>
      <c r="O21" s="84"/>
      <c r="P21" s="84"/>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row>
    <row r="22" spans="1:62" ht="12.75">
      <c r="A22" s="88"/>
      <c r="B22" s="88"/>
      <c r="C22" s="89"/>
      <c r="D22" s="88"/>
      <c r="E22" s="88"/>
      <c r="F22" s="90"/>
      <c r="G22" s="76"/>
      <c r="H22" s="88"/>
      <c r="I22" s="91"/>
      <c r="J22" s="78"/>
      <c r="K22" s="84"/>
      <c r="L22" s="84"/>
      <c r="M22" s="84"/>
      <c r="N22" s="84"/>
      <c r="O22" s="84"/>
      <c r="P22" s="84"/>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row>
    <row r="23" spans="1:62" ht="12.75">
      <c r="A23" s="81" t="s">
        <v>25</v>
      </c>
      <c r="B23" s="48"/>
      <c r="C23" s="48"/>
      <c r="D23" s="48"/>
      <c r="E23" s="48"/>
      <c r="F23" s="48"/>
      <c r="G23" s="371" t="s">
        <v>49</v>
      </c>
      <c r="H23" s="372"/>
      <c r="I23" s="372"/>
      <c r="J23" s="373"/>
      <c r="K23" s="92"/>
      <c r="L23" s="374" t="s">
        <v>50</v>
      </c>
      <c r="M23" s="375"/>
      <c r="N23" s="375"/>
      <c r="O23" s="376"/>
      <c r="P23" s="93"/>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row>
    <row r="24" spans="1:62" ht="12.75">
      <c r="A24" s="48"/>
      <c r="B24" s="48"/>
      <c r="C24" s="48"/>
      <c r="D24" s="48"/>
      <c r="E24" s="48"/>
      <c r="F24" s="48"/>
      <c r="G24" s="67" t="s">
        <v>46</v>
      </c>
      <c r="H24" s="67" t="s">
        <v>47</v>
      </c>
      <c r="I24" s="67" t="s">
        <v>48</v>
      </c>
      <c r="J24" s="67" t="s">
        <v>27</v>
      </c>
      <c r="K24" s="48"/>
      <c r="L24" s="80" t="s">
        <v>46</v>
      </c>
      <c r="M24" s="80" t="s">
        <v>47</v>
      </c>
      <c r="N24" s="80" t="s">
        <v>48</v>
      </c>
      <c r="O24" s="80" t="s">
        <v>27</v>
      </c>
      <c r="P24" s="94" t="s">
        <v>39</v>
      </c>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row>
    <row r="25" spans="1:62" ht="12.75">
      <c r="A25" s="48" t="s">
        <v>26</v>
      </c>
      <c r="B25" s="48"/>
      <c r="C25" s="48"/>
      <c r="D25" s="48"/>
      <c r="E25" s="48"/>
      <c r="F25" s="48"/>
      <c r="G25" s="95"/>
      <c r="H25" s="96"/>
      <c r="I25" s="96">
        <v>10</v>
      </c>
      <c r="J25" s="145">
        <f>SUM(G25:I25)</f>
        <v>10</v>
      </c>
      <c r="K25" s="48"/>
      <c r="L25" s="58"/>
      <c r="M25" s="58"/>
      <c r="N25" s="58">
        <f>I25</f>
        <v>10</v>
      </c>
      <c r="O25" s="58">
        <f>SUM(L25:N25)</f>
        <v>10</v>
      </c>
      <c r="P25" s="148">
        <v>42005</v>
      </c>
      <c r="Q25" s="48"/>
      <c r="R25" s="48"/>
      <c r="S25" s="48"/>
      <c r="T25" s="48"/>
      <c r="U25" s="108"/>
      <c r="V25" s="61"/>
      <c r="W25" s="62"/>
      <c r="X25" s="48"/>
      <c r="Y25" s="63"/>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row>
    <row r="26" spans="1:62" ht="12.75">
      <c r="A26" s="48" t="s">
        <v>115</v>
      </c>
      <c r="B26" s="48"/>
      <c r="C26" s="48"/>
      <c r="D26" s="1">
        <f>MAX($D$17,0)</f>
        <v>0</v>
      </c>
      <c r="E26" s="54" t="s">
        <v>32</v>
      </c>
      <c r="F26" s="59" t="s">
        <v>6</v>
      </c>
      <c r="G26" s="150"/>
      <c r="H26" s="96"/>
      <c r="I26" s="98">
        <v>0.0263125</v>
      </c>
      <c r="J26" s="56">
        <f>SUM(G26:I26)</f>
        <v>0.0263125</v>
      </c>
      <c r="K26" s="61" t="s">
        <v>61</v>
      </c>
      <c r="L26" s="58"/>
      <c r="M26" s="58"/>
      <c r="N26" s="58">
        <f>ROUND($D26*I26,2)</f>
        <v>0</v>
      </c>
      <c r="O26" s="58">
        <f>SUM(L26:N26)</f>
        <v>0</v>
      </c>
      <c r="P26" s="148">
        <v>42005</v>
      </c>
      <c r="Q26" s="48"/>
      <c r="T26" s="172">
        <f>O26</f>
        <v>0</v>
      </c>
      <c r="U26" s="60"/>
      <c r="V26" s="61"/>
      <c r="W26" s="62"/>
      <c r="X26" s="48"/>
      <c r="Y26" s="63"/>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row>
    <row r="27" spans="1:62" ht="12.75">
      <c r="A27" s="99" t="s">
        <v>37</v>
      </c>
      <c r="B27" s="99"/>
      <c r="C27" s="99"/>
      <c r="D27" s="100"/>
      <c r="E27" s="100"/>
      <c r="F27" s="99"/>
      <c r="G27" s="100"/>
      <c r="H27" s="100"/>
      <c r="I27" s="100"/>
      <c r="J27" s="100"/>
      <c r="K27" s="101"/>
      <c r="L27" s="102"/>
      <c r="M27" s="102"/>
      <c r="N27" s="102">
        <f>SUM(N25:N26)</f>
        <v>10</v>
      </c>
      <c r="O27" s="215">
        <f>SUM(O25:O26)</f>
        <v>10</v>
      </c>
      <c r="P27" s="93"/>
      <c r="Q27" s="48"/>
      <c r="T27" s="172">
        <f>SUM(T26)</f>
        <v>0</v>
      </c>
      <c r="U27" s="60"/>
      <c r="V27" s="61"/>
      <c r="W27" s="62"/>
      <c r="X27" s="48"/>
      <c r="Y27" s="63"/>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row>
    <row r="28" spans="1:62" ht="12.75">
      <c r="A28" s="103"/>
      <c r="B28" s="103"/>
      <c r="C28" s="103"/>
      <c r="D28" s="104"/>
      <c r="E28" s="104"/>
      <c r="F28" s="103"/>
      <c r="G28" s="104"/>
      <c r="H28" s="104"/>
      <c r="I28" s="104"/>
      <c r="J28" s="104"/>
      <c r="K28" s="105"/>
      <c r="L28" s="104"/>
      <c r="M28" s="104"/>
      <c r="N28" s="104"/>
      <c r="O28" s="216"/>
      <c r="P28" s="106"/>
      <c r="Q28" s="48"/>
      <c r="R28" s="48"/>
      <c r="S28" s="48"/>
      <c r="T28" s="48"/>
      <c r="U28" s="60"/>
      <c r="V28" s="61"/>
      <c r="W28" s="62"/>
      <c r="X28" s="48"/>
      <c r="Y28" s="63"/>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row>
    <row r="29" spans="1:224" ht="12.75">
      <c r="A29" s="81" t="s">
        <v>51</v>
      </c>
      <c r="B29" s="99"/>
      <c r="C29" s="99"/>
      <c r="D29" s="100"/>
      <c r="E29" s="100"/>
      <c r="F29" s="99"/>
      <c r="G29" s="100"/>
      <c r="H29" s="100"/>
      <c r="I29" s="100"/>
      <c r="J29" s="100"/>
      <c r="K29" s="100"/>
      <c r="L29" s="100"/>
      <c r="M29" s="100"/>
      <c r="N29" s="100"/>
      <c r="O29" s="217"/>
      <c r="P29" s="93"/>
      <c r="Q29" s="48"/>
      <c r="R29" s="48"/>
      <c r="S29" s="48"/>
      <c r="T29" s="48"/>
      <c r="U29" s="60"/>
      <c r="V29" s="61"/>
      <c r="W29" s="62"/>
      <c r="X29" s="48"/>
      <c r="Y29" s="63"/>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row>
    <row r="30" spans="1:224" ht="12.75">
      <c r="A30" s="84"/>
      <c r="B30" s="84"/>
      <c r="C30" s="84"/>
      <c r="D30" s="84"/>
      <c r="E30" s="84"/>
      <c r="F30" s="84"/>
      <c r="G30" s="84"/>
      <c r="H30" s="84"/>
      <c r="I30" s="84"/>
      <c r="J30" s="84"/>
      <c r="K30" s="84"/>
      <c r="L30" s="84"/>
      <c r="M30" s="84"/>
      <c r="N30" s="84"/>
      <c r="O30" s="137"/>
      <c r="P30" s="107"/>
      <c r="Q30" s="59"/>
      <c r="R30" s="59"/>
      <c r="S30" s="59"/>
      <c r="T30" s="59"/>
      <c r="U30" s="60"/>
      <c r="V30" s="61"/>
      <c r="W30" s="62"/>
      <c r="X30" s="48"/>
      <c r="Y30" s="63"/>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row>
    <row r="31" spans="1:224" ht="12.75">
      <c r="A31" s="218" t="s">
        <v>53</v>
      </c>
      <c r="B31" s="219"/>
      <c r="C31" s="219"/>
      <c r="D31" s="220">
        <f>IF($D$17&lt;0,0,IF($D$17&gt;833000,833000,$D$17))</f>
        <v>0</v>
      </c>
      <c r="E31" s="221" t="s">
        <v>32</v>
      </c>
      <c r="F31" s="222" t="s">
        <v>6</v>
      </c>
      <c r="G31" s="56"/>
      <c r="H31" s="56"/>
      <c r="I31" s="56">
        <f>'012024 Riders'!B4</f>
        <v>0.0059216</v>
      </c>
      <c r="J31" s="56">
        <f aca="true" t="shared" si="0" ref="J31:J37">SUM(G31:I31)</f>
        <v>0.0059216</v>
      </c>
      <c r="K31" s="223" t="s">
        <v>33</v>
      </c>
      <c r="L31" s="58"/>
      <c r="M31" s="58"/>
      <c r="N31" s="58">
        <f>ROUND(D31*I31,2)</f>
        <v>0</v>
      </c>
      <c r="O31" s="58">
        <f aca="true" t="shared" si="1" ref="O31:O53">SUM(L31:N31)</f>
        <v>0</v>
      </c>
      <c r="P31" s="148">
        <f>'012024 Riders'!D4</f>
        <v>45293</v>
      </c>
      <c r="Q31" s="59"/>
      <c r="R31" s="59"/>
      <c r="S31" s="59"/>
      <c r="T31" s="172">
        <f aca="true" t="shared" si="2" ref="T31:T43">O31</f>
        <v>0</v>
      </c>
      <c r="U31" s="60"/>
      <c r="V31" s="61"/>
      <c r="W31" s="62"/>
      <c r="X31" s="48"/>
      <c r="Y31" s="63"/>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row>
    <row r="32" spans="1:224" ht="12.75">
      <c r="A32" s="218" t="s">
        <v>54</v>
      </c>
      <c r="B32" s="190"/>
      <c r="C32" s="190"/>
      <c r="D32" s="224">
        <f>IF($D$17&gt;833000,$D$17-833000,0)</f>
        <v>0</v>
      </c>
      <c r="E32" s="221" t="s">
        <v>32</v>
      </c>
      <c r="F32" s="222" t="s">
        <v>6</v>
      </c>
      <c r="G32" s="56"/>
      <c r="H32" s="56"/>
      <c r="I32" s="56">
        <f>'0923 Riders '!B5</f>
        <v>0.0001756</v>
      </c>
      <c r="J32" s="56">
        <f t="shared" si="0"/>
        <v>0.0001756</v>
      </c>
      <c r="K32" s="223" t="s">
        <v>33</v>
      </c>
      <c r="L32" s="58"/>
      <c r="M32" s="58"/>
      <c r="N32" s="58">
        <f>ROUND(D32*I32,2)</f>
        <v>0</v>
      </c>
      <c r="O32" s="58">
        <f t="shared" si="1"/>
        <v>0</v>
      </c>
      <c r="P32" s="148">
        <f>'0923 Riders '!D5</f>
        <v>44925</v>
      </c>
      <c r="Q32" s="59"/>
      <c r="R32" s="59"/>
      <c r="S32" s="59"/>
      <c r="T32" s="172">
        <f t="shared" si="2"/>
        <v>0</v>
      </c>
      <c r="U32" s="60"/>
      <c r="V32" s="61"/>
      <c r="W32" s="62"/>
      <c r="X32" s="48"/>
      <c r="Y32" s="63"/>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row>
    <row r="33" spans="1:224" ht="12.75">
      <c r="A33" s="218" t="s">
        <v>65</v>
      </c>
      <c r="B33" s="190"/>
      <c r="C33" s="190"/>
      <c r="D33" s="220">
        <f>IF($D$17&lt;0,0,IF($D$17&gt;2000,2000,$D$17))</f>
        <v>0</v>
      </c>
      <c r="E33" s="221" t="s">
        <v>32</v>
      </c>
      <c r="F33" s="222" t="s">
        <v>6</v>
      </c>
      <c r="G33" s="56"/>
      <c r="H33" s="56"/>
      <c r="I33" s="109">
        <f>'0923 Riders '!B8</f>
        <v>0.00465</v>
      </c>
      <c r="J33" s="109">
        <f t="shared" si="0"/>
        <v>0.00465</v>
      </c>
      <c r="K33" s="223" t="s">
        <v>33</v>
      </c>
      <c r="L33" s="58"/>
      <c r="M33" s="58"/>
      <c r="N33" s="58">
        <f>ROUND(D33*I33,2)</f>
        <v>0</v>
      </c>
      <c r="O33" s="58">
        <f t="shared" si="1"/>
        <v>0</v>
      </c>
      <c r="P33" s="148">
        <f>'0923 Riders '!D7</f>
        <v>44531</v>
      </c>
      <c r="Q33" s="59"/>
      <c r="R33" s="59"/>
      <c r="S33" s="59"/>
      <c r="T33" s="172">
        <f t="shared" si="2"/>
        <v>0</v>
      </c>
      <c r="U33" s="60"/>
      <c r="V33" s="61"/>
      <c r="W33" s="62"/>
      <c r="X33" s="48"/>
      <c r="Y33" s="63"/>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row>
    <row r="34" spans="1:224" ht="12.75">
      <c r="A34" s="218" t="s">
        <v>66</v>
      </c>
      <c r="B34" s="190"/>
      <c r="C34" s="190"/>
      <c r="D34" s="220">
        <f>IF($D$17&lt;=2000,0,IF($D$17=0,0,IF($D$17-2000&gt;13000,13000,$D$17-2000)))</f>
        <v>0</v>
      </c>
      <c r="E34" s="221" t="s">
        <v>32</v>
      </c>
      <c r="F34" s="222" t="s">
        <v>6</v>
      </c>
      <c r="G34" s="56"/>
      <c r="H34" s="56"/>
      <c r="I34" s="109">
        <f>'0923 Riders '!B9</f>
        <v>0.00419</v>
      </c>
      <c r="J34" s="109">
        <f t="shared" si="0"/>
        <v>0.00419</v>
      </c>
      <c r="K34" s="223" t="s">
        <v>33</v>
      </c>
      <c r="L34" s="58"/>
      <c r="M34" s="58"/>
      <c r="N34" s="58">
        <f>ROUND(D34*I34,2)</f>
        <v>0</v>
      </c>
      <c r="O34" s="58">
        <f t="shared" si="1"/>
        <v>0</v>
      </c>
      <c r="P34" s="148">
        <f>'0923 Riders '!D7</f>
        <v>44531</v>
      </c>
      <c r="Q34" s="59"/>
      <c r="R34" s="59"/>
      <c r="S34" s="59"/>
      <c r="T34" s="172">
        <f t="shared" si="2"/>
        <v>0</v>
      </c>
      <c r="U34" s="60"/>
      <c r="V34" s="61"/>
      <c r="W34" s="62"/>
      <c r="X34" s="48"/>
      <c r="Y34" s="63"/>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row>
    <row r="35" spans="1:224" ht="12.75">
      <c r="A35" s="218" t="s">
        <v>67</v>
      </c>
      <c r="B35" s="190"/>
      <c r="C35" s="190"/>
      <c r="D35" s="220">
        <f>IF($D$17=0,0,IF($D$17-15000&gt;=0,$D$17-15000,0))</f>
        <v>0</v>
      </c>
      <c r="E35" s="221" t="s">
        <v>32</v>
      </c>
      <c r="F35" s="222" t="s">
        <v>6</v>
      </c>
      <c r="G35" s="56"/>
      <c r="H35" s="56"/>
      <c r="I35" s="109">
        <f>'0923 Riders '!B10</f>
        <v>0.00363</v>
      </c>
      <c r="J35" s="109">
        <f t="shared" si="0"/>
        <v>0.00363</v>
      </c>
      <c r="K35" s="223" t="s">
        <v>33</v>
      </c>
      <c r="L35" s="58"/>
      <c r="M35" s="58"/>
      <c r="N35" s="58">
        <f>ROUND(D35*I35,2)</f>
        <v>0</v>
      </c>
      <c r="O35" s="58">
        <f t="shared" si="1"/>
        <v>0</v>
      </c>
      <c r="P35" s="148">
        <f>'0923 Riders '!D7</f>
        <v>44531</v>
      </c>
      <c r="Q35" s="59"/>
      <c r="R35" s="59"/>
      <c r="S35" s="59"/>
      <c r="T35" s="172">
        <f t="shared" si="2"/>
        <v>0</v>
      </c>
      <c r="U35" s="60"/>
      <c r="V35" s="61"/>
      <c r="W35" s="62"/>
      <c r="X35" s="48"/>
      <c r="Y35" s="63"/>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row>
    <row r="36" spans="1:224" ht="12.75">
      <c r="A36" s="225" t="s">
        <v>153</v>
      </c>
      <c r="B36" s="190"/>
      <c r="C36" s="190"/>
      <c r="D36" s="220"/>
      <c r="E36" s="221" t="s">
        <v>81</v>
      </c>
      <c r="F36" s="222"/>
      <c r="G36" s="56"/>
      <c r="H36" s="56"/>
      <c r="I36" s="56">
        <f>'012024 Riders'!B49</f>
        <v>1.47</v>
      </c>
      <c r="J36" s="56">
        <f t="shared" si="0"/>
        <v>1.47</v>
      </c>
      <c r="K36" s="223"/>
      <c r="L36" s="58"/>
      <c r="M36" s="58"/>
      <c r="N36" s="58">
        <f>J36</f>
        <v>1.47</v>
      </c>
      <c r="O36" s="58">
        <f>SUM(L36:N36)</f>
        <v>1.47</v>
      </c>
      <c r="P36" s="148">
        <f>'012024 Riders'!E49</f>
        <v>45292</v>
      </c>
      <c r="Q36" s="59"/>
      <c r="R36" s="59"/>
      <c r="S36" s="59"/>
      <c r="T36" s="172">
        <f t="shared" si="2"/>
        <v>1.47</v>
      </c>
      <c r="U36" s="60"/>
      <c r="V36" s="61"/>
      <c r="W36" s="62"/>
      <c r="X36" s="48"/>
      <c r="Y36" s="63"/>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row>
    <row r="37" spans="1:224" ht="12.75">
      <c r="A37" s="225" t="s">
        <v>212</v>
      </c>
      <c r="B37" s="190"/>
      <c r="C37" s="190"/>
      <c r="D37" s="226">
        <f>O27</f>
        <v>10</v>
      </c>
      <c r="E37" s="221" t="s">
        <v>86</v>
      </c>
      <c r="F37" s="222" t="s">
        <v>6</v>
      </c>
      <c r="G37" s="56"/>
      <c r="H37" s="56"/>
      <c r="I37" s="110">
        <f>'0923 Riders '!B18</f>
        <v>0</v>
      </c>
      <c r="J37" s="110">
        <f t="shared" si="0"/>
        <v>0</v>
      </c>
      <c r="K37" s="223"/>
      <c r="L37" s="58"/>
      <c r="M37" s="58"/>
      <c r="N37" s="58">
        <f>J37</f>
        <v>0</v>
      </c>
      <c r="O37" s="58">
        <f>SUM(L37:N37)</f>
        <v>0</v>
      </c>
      <c r="P37" s="148">
        <f>'0923 Riders '!D18</f>
        <v>44531</v>
      </c>
      <c r="Q37" s="59"/>
      <c r="R37" s="173">
        <f>$T$27</f>
        <v>0</v>
      </c>
      <c r="S37" s="174">
        <f>I37</f>
        <v>0</v>
      </c>
      <c r="T37" s="172">
        <f>ROUND(R37*S37,2)</f>
        <v>0</v>
      </c>
      <c r="U37" s="60"/>
      <c r="V37" s="61"/>
      <c r="W37" s="62"/>
      <c r="X37" s="48"/>
      <c r="Y37" s="63"/>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row>
    <row r="38" spans="1:224" ht="12.75">
      <c r="A38" s="225" t="s">
        <v>120</v>
      </c>
      <c r="B38" s="190"/>
      <c r="C38" s="190"/>
      <c r="D38" s="220">
        <f>$D$17</f>
        <v>0</v>
      </c>
      <c r="E38" s="221" t="s">
        <v>32</v>
      </c>
      <c r="F38" s="222" t="s">
        <v>6</v>
      </c>
      <c r="G38" s="56">
        <f>'0923 Riders '!B21</f>
        <v>0.10589</v>
      </c>
      <c r="H38" s="56"/>
      <c r="I38" s="56"/>
      <c r="J38" s="143">
        <f>SUM(G38:H38)</f>
        <v>0.10589</v>
      </c>
      <c r="K38" s="223" t="s">
        <v>33</v>
      </c>
      <c r="L38" s="58">
        <f>ROUND(D38*G38,2)</f>
        <v>0</v>
      </c>
      <c r="M38" s="58"/>
      <c r="N38" s="58"/>
      <c r="O38" s="58">
        <f t="shared" si="1"/>
        <v>0</v>
      </c>
      <c r="P38" s="148">
        <f>'0923 Riders '!D21</f>
        <v>45078</v>
      </c>
      <c r="Q38" s="59"/>
      <c r="R38" s="59"/>
      <c r="S38" s="59"/>
      <c r="T38" s="172">
        <f t="shared" si="2"/>
        <v>0</v>
      </c>
      <c r="U38" s="60"/>
      <c r="V38" s="61"/>
      <c r="W38" s="62"/>
      <c r="X38" s="48"/>
      <c r="Y38" s="63"/>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row>
    <row r="39" spans="1:224" ht="12.75">
      <c r="A39" s="225" t="s">
        <v>105</v>
      </c>
      <c r="B39" s="190"/>
      <c r="C39" s="190"/>
      <c r="D39" s="220">
        <f>$D$17</f>
        <v>0</v>
      </c>
      <c r="E39" s="221" t="s">
        <v>32</v>
      </c>
      <c r="F39" s="222" t="s">
        <v>6</v>
      </c>
      <c r="G39" s="56">
        <f>'0923 Riders '!B28</f>
        <v>0.00388</v>
      </c>
      <c r="H39" s="56"/>
      <c r="I39" s="56"/>
      <c r="J39" s="143">
        <f>SUM(G39:H39)</f>
        <v>0.00388</v>
      </c>
      <c r="K39" s="223" t="s">
        <v>33</v>
      </c>
      <c r="L39" s="145">
        <f>IF($D$39&lt;=800,ROUND($D$39*$G$39,2),(ROUND(800*$G$39,2)+(ROUND(($D$39-800)*$G$39,2))))</f>
        <v>0</v>
      </c>
      <c r="M39" s="58"/>
      <c r="N39" s="58"/>
      <c r="O39" s="58">
        <f>SUM(L39:N39)</f>
        <v>0</v>
      </c>
      <c r="P39" s="148">
        <f>'0923 Riders '!D28</f>
        <v>45078</v>
      </c>
      <c r="Q39" s="59"/>
      <c r="R39" s="59"/>
      <c r="S39" s="59"/>
      <c r="T39" s="172">
        <f t="shared" si="2"/>
        <v>0</v>
      </c>
      <c r="U39" s="60"/>
      <c r="V39" s="61"/>
      <c r="W39" s="62"/>
      <c r="X39" s="48"/>
      <c r="Y39" s="63"/>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row>
    <row r="40" spans="1:224" ht="12.75">
      <c r="A40" s="225" t="s">
        <v>124</v>
      </c>
      <c r="B40" s="190"/>
      <c r="C40" s="190"/>
      <c r="D40" s="220">
        <f>$D$17</f>
        <v>0</v>
      </c>
      <c r="E40" s="221" t="s">
        <v>32</v>
      </c>
      <c r="F40" s="222" t="s">
        <v>6</v>
      </c>
      <c r="G40" s="56">
        <f>'012024 Riders'!B46</f>
        <v>-0.0004945</v>
      </c>
      <c r="H40" s="56"/>
      <c r="I40" s="56"/>
      <c r="J40" s="143">
        <f>SUM(G40:H40)</f>
        <v>-0.0004945</v>
      </c>
      <c r="K40" s="223" t="s">
        <v>33</v>
      </c>
      <c r="L40" s="58">
        <f>ROUND(D40*G40,2)</f>
        <v>0</v>
      </c>
      <c r="M40" s="58"/>
      <c r="N40" s="58"/>
      <c r="O40" s="58">
        <f t="shared" si="1"/>
        <v>0</v>
      </c>
      <c r="P40" s="148">
        <f>'012024 Riders'!D46</f>
        <v>45293</v>
      </c>
      <c r="Q40" s="59"/>
      <c r="R40" s="59"/>
      <c r="S40" s="59"/>
      <c r="T40" s="172">
        <f t="shared" si="2"/>
        <v>0</v>
      </c>
      <c r="U40" s="60"/>
      <c r="V40" s="61"/>
      <c r="W40" s="62"/>
      <c r="X40" s="48"/>
      <c r="Y40" s="63"/>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48"/>
      <c r="HC40" s="48"/>
      <c r="HD40" s="48"/>
      <c r="HE40" s="48"/>
      <c r="HF40" s="48"/>
      <c r="HG40" s="48"/>
      <c r="HH40" s="48"/>
      <c r="HI40" s="48"/>
      <c r="HJ40" s="48"/>
      <c r="HK40" s="48"/>
      <c r="HL40" s="48"/>
      <c r="HM40" s="48"/>
      <c r="HN40" s="48"/>
      <c r="HO40" s="48"/>
      <c r="HP40" s="48"/>
    </row>
    <row r="41" spans="1:224" ht="12.75">
      <c r="A41" s="225" t="s">
        <v>103</v>
      </c>
      <c r="B41" s="190"/>
      <c r="C41" s="190"/>
      <c r="D41" s="220">
        <f>IF($D$17&lt;0,0,$D$17)</f>
        <v>0</v>
      </c>
      <c r="E41" s="221" t="s">
        <v>32</v>
      </c>
      <c r="F41" s="222" t="s">
        <v>6</v>
      </c>
      <c r="G41" s="56"/>
      <c r="H41" s="56"/>
      <c r="I41" s="56">
        <f>'0923 Riders '!B15</f>
        <v>0</v>
      </c>
      <c r="J41" s="98">
        <f aca="true" t="shared" si="3" ref="J41:J46">SUM(G41:I41)</f>
        <v>0</v>
      </c>
      <c r="K41" s="223" t="s">
        <v>33</v>
      </c>
      <c r="L41" s="58"/>
      <c r="M41" s="58"/>
      <c r="N41" s="96">
        <f>J41*D41</f>
        <v>0</v>
      </c>
      <c r="O41" s="58">
        <f>SUM(L41:N41)</f>
        <v>0</v>
      </c>
      <c r="P41" s="148">
        <f>'0923 Riders '!D15</f>
        <v>45167</v>
      </c>
      <c r="Q41" s="59"/>
      <c r="R41" s="59"/>
      <c r="S41" s="59"/>
      <c r="T41" s="172">
        <f t="shared" si="2"/>
        <v>0</v>
      </c>
      <c r="U41" s="60"/>
      <c r="V41" s="61"/>
      <c r="W41" s="62"/>
      <c r="X41" s="48"/>
      <c r="Y41" s="63"/>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48"/>
      <c r="HC41" s="48"/>
      <c r="HD41" s="48"/>
      <c r="HE41" s="48"/>
      <c r="HF41" s="48"/>
      <c r="HG41" s="48"/>
      <c r="HH41" s="48"/>
      <c r="HI41" s="48"/>
      <c r="HJ41" s="48"/>
      <c r="HK41" s="48"/>
      <c r="HL41" s="48"/>
      <c r="HM41" s="48"/>
      <c r="HN41" s="48"/>
      <c r="HO41" s="48"/>
      <c r="HP41" s="48"/>
    </row>
    <row r="42" spans="1:224" ht="12.75">
      <c r="A42" s="225" t="s">
        <v>122</v>
      </c>
      <c r="B42" s="190"/>
      <c r="C42" s="190"/>
      <c r="D42" s="220">
        <f>IF($D$17&lt;0,0,$D$17)</f>
        <v>0</v>
      </c>
      <c r="E42" s="227" t="s">
        <v>32</v>
      </c>
      <c r="F42" s="222" t="s">
        <v>6</v>
      </c>
      <c r="G42" s="56"/>
      <c r="H42" s="56">
        <f>'0923 Riders '!B56</f>
        <v>0.0331659</v>
      </c>
      <c r="I42" s="56"/>
      <c r="J42" s="56">
        <f t="shared" si="3"/>
        <v>0.0331659</v>
      </c>
      <c r="K42" s="223" t="s">
        <v>33</v>
      </c>
      <c r="L42" s="58"/>
      <c r="M42" s="58">
        <f>ROUND(D42*H42,2)</f>
        <v>0</v>
      </c>
      <c r="N42" s="129"/>
      <c r="O42" s="58">
        <f t="shared" si="1"/>
        <v>0</v>
      </c>
      <c r="P42" s="148">
        <f>'0923 Riders '!D56</f>
        <v>45016</v>
      </c>
      <c r="Q42" s="59"/>
      <c r="R42" s="59"/>
      <c r="S42" s="59"/>
      <c r="T42" s="172">
        <f t="shared" si="2"/>
        <v>0</v>
      </c>
      <c r="U42" s="60"/>
      <c r="V42" s="61"/>
      <c r="W42" s="62"/>
      <c r="X42" s="48"/>
      <c r="Y42" s="63"/>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48"/>
      <c r="HC42" s="48"/>
      <c r="HD42" s="48"/>
      <c r="HE42" s="48"/>
      <c r="HF42" s="48"/>
      <c r="HG42" s="48"/>
      <c r="HH42" s="48"/>
      <c r="HI42" s="48"/>
      <c r="HJ42" s="48"/>
      <c r="HK42" s="48"/>
      <c r="HL42" s="48"/>
      <c r="HM42" s="48"/>
      <c r="HN42" s="48"/>
      <c r="HO42" s="48"/>
      <c r="HP42" s="48"/>
    </row>
    <row r="43" spans="1:224" ht="12.75">
      <c r="A43" s="218" t="s">
        <v>64</v>
      </c>
      <c r="B43" s="190"/>
      <c r="C43" s="190"/>
      <c r="D43" s="220">
        <f>IF($D$17&lt;0,0,$D$17)</f>
        <v>0</v>
      </c>
      <c r="E43" s="221" t="s">
        <v>32</v>
      </c>
      <c r="F43" s="222" t="s">
        <v>6</v>
      </c>
      <c r="G43" s="56"/>
      <c r="H43" s="56"/>
      <c r="I43" s="56">
        <f>'0923 Riders '!B68+'0923 Riders '!C68</f>
        <v>0</v>
      </c>
      <c r="J43" s="56">
        <f t="shared" si="3"/>
        <v>0</v>
      </c>
      <c r="K43" s="223" t="s">
        <v>33</v>
      </c>
      <c r="L43" s="58"/>
      <c r="M43" s="58"/>
      <c r="N43" s="58">
        <f>J43*D43</f>
        <v>0</v>
      </c>
      <c r="O43" s="58">
        <f t="shared" si="1"/>
        <v>0</v>
      </c>
      <c r="P43" s="148">
        <f>'0923 Riders '!D68</f>
        <v>44531</v>
      </c>
      <c r="Q43" s="59"/>
      <c r="R43" s="59"/>
      <c r="S43" s="59"/>
      <c r="T43" s="172">
        <f t="shared" si="2"/>
        <v>0</v>
      </c>
      <c r="U43" s="60"/>
      <c r="V43" s="61"/>
      <c r="W43" s="62"/>
      <c r="X43" s="48"/>
      <c r="Y43" s="63"/>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48"/>
      <c r="HC43" s="48"/>
      <c r="HD43" s="48"/>
      <c r="HE43" s="48"/>
      <c r="HF43" s="48"/>
      <c r="HG43" s="48"/>
      <c r="HH43" s="48"/>
      <c r="HI43" s="48"/>
      <c r="HJ43" s="48"/>
      <c r="HK43" s="48"/>
      <c r="HL43" s="48"/>
      <c r="HM43" s="48"/>
      <c r="HN43" s="48"/>
      <c r="HO43" s="48"/>
      <c r="HP43" s="48"/>
    </row>
    <row r="44" spans="1:224" ht="12.75">
      <c r="A44" s="218" t="s">
        <v>55</v>
      </c>
      <c r="B44" s="190"/>
      <c r="C44" s="190"/>
      <c r="D44" s="228">
        <f>$N$27</f>
        <v>10</v>
      </c>
      <c r="E44" s="221" t="s">
        <v>86</v>
      </c>
      <c r="F44" s="222" t="s">
        <v>6</v>
      </c>
      <c r="G44" s="64"/>
      <c r="H44" s="65"/>
      <c r="I44" s="69">
        <f>'1123 Riders  '!B84</f>
        <v>0.0225159</v>
      </c>
      <c r="J44" s="69">
        <f t="shared" si="3"/>
        <v>0.0225159</v>
      </c>
      <c r="K44" s="223"/>
      <c r="L44" s="58"/>
      <c r="M44" s="58"/>
      <c r="N44" s="58">
        <f>ROUND(D44*I44,2)</f>
        <v>0.23</v>
      </c>
      <c r="O44" s="58">
        <f t="shared" si="1"/>
        <v>0.23</v>
      </c>
      <c r="P44" s="148">
        <f>'1123 Riders  '!D84</f>
        <v>45226</v>
      </c>
      <c r="Q44" s="59"/>
      <c r="R44" s="173">
        <f>$T$27</f>
        <v>0</v>
      </c>
      <c r="S44" s="174">
        <f>I44</f>
        <v>0.0225159</v>
      </c>
      <c r="T44" s="172">
        <f>ROUND(R44*S44,2)</f>
        <v>0</v>
      </c>
      <c r="U44" s="60"/>
      <c r="V44" s="61"/>
      <c r="W44" s="62"/>
      <c r="X44" s="48"/>
      <c r="Y44" s="63"/>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48"/>
      <c r="HC44" s="48"/>
      <c r="HD44" s="48"/>
      <c r="HE44" s="48"/>
      <c r="HF44" s="48"/>
      <c r="HG44" s="48"/>
      <c r="HH44" s="48"/>
      <c r="HI44" s="48"/>
      <c r="HJ44" s="48"/>
      <c r="HK44" s="48"/>
      <c r="HL44" s="48"/>
      <c r="HM44" s="48"/>
      <c r="HN44" s="48"/>
      <c r="HO44" s="48"/>
      <c r="HP44" s="48"/>
    </row>
    <row r="45" spans="1:224" ht="12.75">
      <c r="A45" s="218" t="s">
        <v>56</v>
      </c>
      <c r="B45" s="190"/>
      <c r="C45" s="190"/>
      <c r="D45" s="228">
        <f>$N$27</f>
        <v>10</v>
      </c>
      <c r="E45" s="221" t="s">
        <v>86</v>
      </c>
      <c r="F45" s="222" t="s">
        <v>6</v>
      </c>
      <c r="G45" s="229"/>
      <c r="H45" s="65"/>
      <c r="I45" s="69">
        <f>'0923 Riders '!B86</f>
        <v>0.0669857</v>
      </c>
      <c r="J45" s="69">
        <f t="shared" si="3"/>
        <v>0.0669857</v>
      </c>
      <c r="K45" s="223"/>
      <c r="L45" s="58"/>
      <c r="M45" s="58"/>
      <c r="N45" s="58">
        <f>ROUND(D45*I45,2)</f>
        <v>0.67</v>
      </c>
      <c r="O45" s="58">
        <f t="shared" si="1"/>
        <v>0.67</v>
      </c>
      <c r="P45" s="148">
        <f>'1123 Riders  '!D86</f>
        <v>45167</v>
      </c>
      <c r="Q45" s="59"/>
      <c r="R45" s="173">
        <f>$T$27</f>
        <v>0</v>
      </c>
      <c r="S45" s="174">
        <f>I45</f>
        <v>0.0669857</v>
      </c>
      <c r="T45" s="172">
        <f>ROUND(R45*S45,2)</f>
        <v>0</v>
      </c>
      <c r="U45" s="60"/>
      <c r="V45" s="61"/>
      <c r="W45" s="62"/>
      <c r="X45" s="48"/>
      <c r="Y45" s="63"/>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48"/>
      <c r="HC45" s="48"/>
      <c r="HD45" s="48"/>
      <c r="HE45" s="48"/>
      <c r="HF45" s="48"/>
      <c r="HG45" s="48"/>
      <c r="HH45" s="48"/>
      <c r="HI45" s="48"/>
      <c r="HJ45" s="48"/>
      <c r="HK45" s="48"/>
      <c r="HL45" s="48"/>
      <c r="HM45" s="48"/>
      <c r="HN45" s="48"/>
      <c r="HO45" s="48"/>
      <c r="HP45" s="48"/>
    </row>
    <row r="46" spans="1:224" ht="12.75">
      <c r="A46" s="225" t="s">
        <v>141</v>
      </c>
      <c r="B46" s="190"/>
      <c r="C46" s="190"/>
      <c r="D46" s="228"/>
      <c r="E46" s="227" t="s">
        <v>81</v>
      </c>
      <c r="F46" s="230"/>
      <c r="G46" s="229"/>
      <c r="H46" s="65"/>
      <c r="I46" s="125">
        <f>'1223 Riders   '!B89</f>
        <v>1.95</v>
      </c>
      <c r="J46" s="125">
        <f t="shared" si="3"/>
        <v>1.95</v>
      </c>
      <c r="K46" s="223"/>
      <c r="L46" s="58"/>
      <c r="M46" s="58"/>
      <c r="N46" s="58">
        <f>I46</f>
        <v>1.95</v>
      </c>
      <c r="O46" s="58">
        <f>SUM(L46:N46)</f>
        <v>1.95</v>
      </c>
      <c r="P46" s="148">
        <f>'1223 Riders   '!D89</f>
        <v>45259</v>
      </c>
      <c r="Q46" s="59"/>
      <c r="R46" s="59"/>
      <c r="S46" s="59"/>
      <c r="T46" s="172">
        <f>O46</f>
        <v>1.95</v>
      </c>
      <c r="U46" s="60"/>
      <c r="V46" s="61"/>
      <c r="W46" s="62"/>
      <c r="X46" s="48"/>
      <c r="Y46" s="63"/>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48"/>
      <c r="HC46" s="48"/>
      <c r="HD46" s="48"/>
      <c r="HE46" s="48"/>
      <c r="HF46" s="48"/>
      <c r="HG46" s="48"/>
      <c r="HH46" s="48"/>
      <c r="HI46" s="48"/>
      <c r="HJ46" s="48"/>
      <c r="HK46" s="48"/>
      <c r="HL46" s="48"/>
      <c r="HM46" s="48"/>
      <c r="HN46" s="48"/>
      <c r="HO46" s="48"/>
      <c r="HP46" s="48"/>
    </row>
    <row r="47" spans="1:224" ht="12.75">
      <c r="A47" s="225" t="s">
        <v>213</v>
      </c>
      <c r="B47" s="190"/>
      <c r="C47" s="190"/>
      <c r="D47" s="220">
        <f>IF($D$17&lt;0,0,$D$17)</f>
        <v>0</v>
      </c>
      <c r="E47" s="221" t="s">
        <v>32</v>
      </c>
      <c r="F47" s="222" t="s">
        <v>6</v>
      </c>
      <c r="G47" s="56"/>
      <c r="H47" s="56"/>
      <c r="I47" s="56">
        <f>'0923 Riders '!B93</f>
        <v>0</v>
      </c>
      <c r="J47" s="56">
        <f>I47</f>
        <v>0</v>
      </c>
      <c r="K47" s="223" t="s">
        <v>33</v>
      </c>
      <c r="L47" s="58"/>
      <c r="M47" s="58"/>
      <c r="N47" s="58"/>
      <c r="O47" s="58">
        <f>SUM(L47:N47)</f>
        <v>0</v>
      </c>
      <c r="P47" s="148">
        <f>'0923 Riders '!D93</f>
        <v>44531</v>
      </c>
      <c r="Q47" s="59"/>
      <c r="R47" s="59"/>
      <c r="S47" s="59"/>
      <c r="T47" s="172">
        <f>O47</f>
        <v>0</v>
      </c>
      <c r="U47" s="60"/>
      <c r="V47" s="61"/>
      <c r="W47" s="62"/>
      <c r="X47" s="48"/>
      <c r="Y47" s="63"/>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48"/>
      <c r="HC47" s="48"/>
      <c r="HD47" s="48"/>
      <c r="HE47" s="48"/>
      <c r="HF47" s="48"/>
      <c r="HG47" s="48"/>
      <c r="HH47" s="48"/>
      <c r="HI47" s="48"/>
      <c r="HJ47" s="48"/>
      <c r="HK47" s="48"/>
      <c r="HL47" s="48"/>
      <c r="HM47" s="48"/>
      <c r="HN47" s="48"/>
      <c r="HO47" s="48"/>
      <c r="HP47" s="48"/>
    </row>
    <row r="48" spans="1:224" ht="12.75">
      <c r="A48" s="218" t="s">
        <v>100</v>
      </c>
      <c r="B48" s="190"/>
      <c r="C48" s="190"/>
      <c r="D48" s="228">
        <f>$N$27</f>
        <v>10</v>
      </c>
      <c r="E48" s="221" t="s">
        <v>86</v>
      </c>
      <c r="F48" s="222" t="s">
        <v>6</v>
      </c>
      <c r="G48" s="229"/>
      <c r="H48" s="65"/>
      <c r="I48" s="69">
        <f>'1223 Riders   '!B104</f>
        <v>0.1988343</v>
      </c>
      <c r="J48" s="350">
        <f>SUM(G48:I48)</f>
        <v>0.1988343</v>
      </c>
      <c r="K48" s="223"/>
      <c r="L48" s="58"/>
      <c r="M48" s="58"/>
      <c r="N48" s="58">
        <f>ROUND(D48*I48,2)</f>
        <v>1.99</v>
      </c>
      <c r="O48" s="58">
        <f t="shared" si="1"/>
        <v>1.99</v>
      </c>
      <c r="P48" s="148">
        <f>'1223 Riders   '!D104</f>
        <v>45259</v>
      </c>
      <c r="Q48" s="59"/>
      <c r="R48" s="173">
        <f>$T$27</f>
        <v>0</v>
      </c>
      <c r="S48" s="174">
        <f>I48</f>
        <v>0.1988343</v>
      </c>
      <c r="T48" s="172">
        <f>ROUND(R48*S48,2)</f>
        <v>0</v>
      </c>
      <c r="U48" s="60"/>
      <c r="V48" s="61"/>
      <c r="W48" s="62"/>
      <c r="X48" s="48"/>
      <c r="Y48" s="63"/>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48"/>
      <c r="HC48" s="48"/>
      <c r="HD48" s="48"/>
      <c r="HE48" s="48"/>
      <c r="HF48" s="48"/>
      <c r="HG48" s="48"/>
      <c r="HH48" s="48"/>
      <c r="HI48" s="48"/>
      <c r="HJ48" s="48"/>
      <c r="HK48" s="48"/>
      <c r="HL48" s="48"/>
      <c r="HM48" s="48"/>
      <c r="HN48" s="48"/>
      <c r="HO48" s="48"/>
      <c r="HP48" s="48"/>
    </row>
    <row r="49" spans="1:224" ht="12.75">
      <c r="A49" s="225" t="s">
        <v>152</v>
      </c>
      <c r="B49" s="190"/>
      <c r="C49" s="190"/>
      <c r="D49" s="228"/>
      <c r="E49" s="227" t="s">
        <v>81</v>
      </c>
      <c r="F49" s="230"/>
      <c r="G49" s="229"/>
      <c r="H49" s="65"/>
      <c r="I49" s="125">
        <f>'0923 Riders '!B107</f>
        <v>0</v>
      </c>
      <c r="J49" s="125">
        <f>SUM(G49:I49)</f>
        <v>0</v>
      </c>
      <c r="K49" s="223"/>
      <c r="L49" s="58"/>
      <c r="M49" s="58"/>
      <c r="N49" s="58">
        <f>I49</f>
        <v>0</v>
      </c>
      <c r="O49" s="58">
        <f>SUM(L49:N49)</f>
        <v>0</v>
      </c>
      <c r="P49" s="148">
        <f>'0923 Riders '!D107</f>
        <v>44894</v>
      </c>
      <c r="Q49" s="59"/>
      <c r="R49" s="59"/>
      <c r="S49" s="59"/>
      <c r="T49" s="172">
        <f>O49</f>
        <v>0</v>
      </c>
      <c r="U49" s="60"/>
      <c r="V49" s="61"/>
      <c r="W49" s="62"/>
      <c r="X49" s="48"/>
      <c r="Y49" s="63"/>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48"/>
      <c r="HC49" s="48"/>
      <c r="HD49" s="48"/>
      <c r="HE49" s="48"/>
      <c r="HF49" s="48"/>
      <c r="HG49" s="48"/>
      <c r="HH49" s="48"/>
      <c r="HI49" s="48"/>
      <c r="HJ49" s="48"/>
      <c r="HK49" s="48"/>
      <c r="HL49" s="48"/>
      <c r="HM49" s="48"/>
      <c r="HN49" s="48"/>
      <c r="HO49" s="48"/>
      <c r="HP49" s="48"/>
    </row>
    <row r="50" spans="1:224" ht="12.75">
      <c r="A50" s="225" t="s">
        <v>138</v>
      </c>
      <c r="B50" s="190"/>
      <c r="C50" s="190"/>
      <c r="D50" s="228"/>
      <c r="E50" s="227" t="s">
        <v>81</v>
      </c>
      <c r="F50" s="230"/>
      <c r="G50" s="229"/>
      <c r="H50" s="65"/>
      <c r="I50" s="179">
        <f>'1123 Riders  '!B120</f>
        <v>1.26</v>
      </c>
      <c r="J50" s="125">
        <f>SUM(G50:I50)</f>
        <v>1.26</v>
      </c>
      <c r="K50" s="223"/>
      <c r="L50" s="58"/>
      <c r="M50" s="58"/>
      <c r="N50" s="177">
        <f>I50</f>
        <v>1.26</v>
      </c>
      <c r="O50" s="58">
        <f>SUM(L50:N50)</f>
        <v>1.26</v>
      </c>
      <c r="P50" s="148">
        <f>'1123 Riders  '!D120</f>
        <v>45226</v>
      </c>
      <c r="Q50" s="59"/>
      <c r="R50" s="59"/>
      <c r="S50" s="59"/>
      <c r="T50" s="172"/>
      <c r="U50" s="60"/>
      <c r="V50" s="61"/>
      <c r="W50" s="62"/>
      <c r="X50" s="48"/>
      <c r="Y50" s="63"/>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48"/>
      <c r="HC50" s="48"/>
      <c r="HD50" s="48"/>
      <c r="HE50" s="48"/>
      <c r="HF50" s="48"/>
      <c r="HG50" s="48"/>
      <c r="HH50" s="48"/>
      <c r="HI50" s="48"/>
      <c r="HJ50" s="48"/>
      <c r="HK50" s="48"/>
      <c r="HL50" s="48"/>
      <c r="HM50" s="48"/>
      <c r="HN50" s="48"/>
      <c r="HO50" s="48"/>
      <c r="HP50" s="48"/>
    </row>
    <row r="51" spans="1:224" ht="12.75">
      <c r="A51" s="218" t="s">
        <v>101</v>
      </c>
      <c r="B51" s="190"/>
      <c r="C51" s="190"/>
      <c r="D51" s="220">
        <f>$D$17</f>
        <v>0</v>
      </c>
      <c r="E51" s="221" t="s">
        <v>32</v>
      </c>
      <c r="F51" s="222" t="s">
        <v>6</v>
      </c>
      <c r="G51" s="56">
        <f>'0923 Riders '!B111</f>
        <v>0.0038973</v>
      </c>
      <c r="H51" s="56"/>
      <c r="I51" s="56"/>
      <c r="J51" s="143">
        <f>SUM(G51:H51)</f>
        <v>0.0038973</v>
      </c>
      <c r="K51" s="223" t="s">
        <v>33</v>
      </c>
      <c r="L51" s="58">
        <f>ROUND(D51*G51,2)</f>
        <v>0</v>
      </c>
      <c r="M51" s="58"/>
      <c r="N51" s="58"/>
      <c r="O51" s="58">
        <f t="shared" si="1"/>
        <v>0</v>
      </c>
      <c r="P51" s="148">
        <f>'0923 Riders '!D111</f>
        <v>44531</v>
      </c>
      <c r="Q51" s="59"/>
      <c r="R51" s="59"/>
      <c r="S51" s="59"/>
      <c r="T51" s="172">
        <f>O51</f>
        <v>0</v>
      </c>
      <c r="U51" s="60"/>
      <c r="V51" s="61"/>
      <c r="W51" s="62"/>
      <c r="X51" s="48"/>
      <c r="Y51" s="63"/>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48"/>
      <c r="HC51" s="48"/>
      <c r="HD51" s="48"/>
      <c r="HE51" s="48"/>
      <c r="HF51" s="48"/>
      <c r="HG51" s="48"/>
      <c r="HH51" s="48"/>
      <c r="HI51" s="48"/>
      <c r="HJ51" s="48"/>
      <c r="HK51" s="48"/>
      <c r="HL51" s="48"/>
      <c r="HM51" s="48"/>
      <c r="HN51" s="48"/>
      <c r="HO51" s="48"/>
      <c r="HP51" s="48"/>
    </row>
    <row r="52" spans="1:224" ht="12.75">
      <c r="A52" s="231" t="s">
        <v>151</v>
      </c>
      <c r="B52" s="190"/>
      <c r="C52" s="190"/>
      <c r="D52" s="220">
        <f>D17</f>
        <v>0</v>
      </c>
      <c r="E52" s="221" t="s">
        <v>32</v>
      </c>
      <c r="F52" s="222" t="s">
        <v>6</v>
      </c>
      <c r="G52" s="98"/>
      <c r="H52" s="98"/>
      <c r="I52" s="98">
        <f>'0923 Riders '!B116</f>
        <v>-0.00023</v>
      </c>
      <c r="J52" s="143">
        <f>SUM(G52:I52)</f>
        <v>-0.00023</v>
      </c>
      <c r="K52" s="223" t="s">
        <v>33</v>
      </c>
      <c r="L52" s="58"/>
      <c r="M52" s="58"/>
      <c r="N52" s="58">
        <f>J52*D52</f>
        <v>0</v>
      </c>
      <c r="O52" s="58">
        <f t="shared" si="1"/>
        <v>0</v>
      </c>
      <c r="P52" s="148">
        <f>'0923 Riders '!D116</f>
        <v>44531</v>
      </c>
      <c r="Q52" s="59"/>
      <c r="R52" s="59"/>
      <c r="S52" s="59"/>
      <c r="T52" s="172"/>
      <c r="U52" s="60"/>
      <c r="V52" s="61"/>
      <c r="W52" s="62"/>
      <c r="X52" s="48"/>
      <c r="Y52" s="63"/>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48"/>
      <c r="HC52" s="48"/>
      <c r="HD52" s="48"/>
      <c r="HE52" s="48"/>
      <c r="HF52" s="48"/>
      <c r="HG52" s="48"/>
      <c r="HH52" s="48"/>
      <c r="HI52" s="48"/>
      <c r="HJ52" s="48"/>
      <c r="HK52" s="48"/>
      <c r="HL52" s="48"/>
      <c r="HM52" s="48"/>
      <c r="HN52" s="48"/>
      <c r="HO52" s="48"/>
      <c r="HP52" s="48"/>
    </row>
    <row r="53" spans="1:224" ht="12.75">
      <c r="A53" s="231" t="s">
        <v>155</v>
      </c>
      <c r="B53" s="190"/>
      <c r="C53" s="190"/>
      <c r="D53" s="220"/>
      <c r="E53" s="221" t="s">
        <v>81</v>
      </c>
      <c r="F53" s="222" t="s">
        <v>6</v>
      </c>
      <c r="G53" s="98"/>
      <c r="H53" s="98"/>
      <c r="I53" s="98">
        <f>'0923 Riders '!B124</f>
        <v>0.1</v>
      </c>
      <c r="J53" s="143">
        <f>SUM(G53:I53)</f>
        <v>0.1</v>
      </c>
      <c r="K53" s="223"/>
      <c r="L53" s="58"/>
      <c r="M53" s="58"/>
      <c r="N53" s="58">
        <f>J53</f>
        <v>0.1</v>
      </c>
      <c r="O53" s="58">
        <f t="shared" si="1"/>
        <v>0.1</v>
      </c>
      <c r="P53" s="148">
        <f>'0923 Riders '!E124</f>
        <v>44927</v>
      </c>
      <c r="Q53" s="59"/>
      <c r="R53" s="59"/>
      <c r="S53" s="59"/>
      <c r="T53" s="172"/>
      <c r="U53" s="60"/>
      <c r="V53" s="61"/>
      <c r="W53" s="62"/>
      <c r="X53" s="48"/>
      <c r="Y53" s="63"/>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48"/>
      <c r="HC53" s="48"/>
      <c r="HD53" s="48"/>
      <c r="HE53" s="48"/>
      <c r="HF53" s="48"/>
      <c r="HG53" s="48"/>
      <c r="HH53" s="48"/>
      <c r="HI53" s="48"/>
      <c r="HJ53" s="48"/>
      <c r="HK53" s="48"/>
      <c r="HL53" s="48"/>
      <c r="HM53" s="48"/>
      <c r="HN53" s="48"/>
      <c r="HO53" s="48"/>
      <c r="HP53" s="48"/>
    </row>
    <row r="54" spans="1:224" ht="12.75">
      <c r="A54" s="231" t="s">
        <v>208</v>
      </c>
      <c r="B54" s="190"/>
      <c r="C54" s="190"/>
      <c r="D54" s="220">
        <f>D18</f>
        <v>0</v>
      </c>
      <c r="E54" s="221" t="s">
        <v>32</v>
      </c>
      <c r="F54" s="232" t="s">
        <v>6</v>
      </c>
      <c r="G54" s="211"/>
      <c r="H54" s="211"/>
      <c r="I54" s="211">
        <f>'0923 Riders '!B129</f>
        <v>0</v>
      </c>
      <c r="J54" s="143">
        <f>SUM(G54:I54)</f>
        <v>0</v>
      </c>
      <c r="K54" s="223" t="s">
        <v>33</v>
      </c>
      <c r="L54" s="210"/>
      <c r="M54" s="210"/>
      <c r="N54" s="210">
        <f>D54*J54</f>
        <v>0</v>
      </c>
      <c r="O54" s="210">
        <f>SUM(L54:N54)</f>
        <v>0</v>
      </c>
      <c r="P54" s="148">
        <f>'0923 Riders '!D129</f>
        <v>44531</v>
      </c>
      <c r="Q54" s="59"/>
      <c r="R54" s="59"/>
      <c r="S54" s="59"/>
      <c r="T54" s="172"/>
      <c r="U54" s="60"/>
      <c r="V54" s="61"/>
      <c r="W54" s="62"/>
      <c r="X54" s="48"/>
      <c r="Y54" s="63"/>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48"/>
      <c r="HC54" s="48"/>
      <c r="HD54" s="48"/>
      <c r="HE54" s="48"/>
      <c r="HF54" s="48"/>
      <c r="HG54" s="48"/>
      <c r="HH54" s="48"/>
      <c r="HI54" s="48"/>
      <c r="HJ54" s="48"/>
      <c r="HK54" s="48"/>
      <c r="HL54" s="48"/>
      <c r="HM54" s="48"/>
      <c r="HN54" s="48"/>
      <c r="HO54" s="48"/>
      <c r="HP54" s="48"/>
    </row>
    <row r="55" spans="1:224" ht="12.75">
      <c r="A55" s="231" t="s">
        <v>209</v>
      </c>
      <c r="B55" s="190"/>
      <c r="C55" s="190"/>
      <c r="D55" s="220"/>
      <c r="E55" s="221" t="s">
        <v>81</v>
      </c>
      <c r="F55" s="222" t="s">
        <v>6</v>
      </c>
      <c r="G55" s="351"/>
      <c r="H55" s="351"/>
      <c r="I55" s="351">
        <f>'0923 Riders '!B136</f>
        <v>0</v>
      </c>
      <c r="J55" s="351">
        <f>SUM(G55:I55)</f>
        <v>0</v>
      </c>
      <c r="K55" s="223"/>
      <c r="L55" s="213"/>
      <c r="M55" s="213"/>
      <c r="N55" s="213">
        <f>J55</f>
        <v>0</v>
      </c>
      <c r="O55" s="213">
        <f>SUM(L55:N55)</f>
        <v>0</v>
      </c>
      <c r="P55" s="214">
        <f>'0923 Riders '!D136</f>
        <v>44531</v>
      </c>
      <c r="Q55" s="59"/>
      <c r="R55" s="59"/>
      <c r="S55" s="59"/>
      <c r="T55" s="172"/>
      <c r="U55" s="60"/>
      <c r="V55" s="61"/>
      <c r="W55" s="62"/>
      <c r="X55" s="48"/>
      <c r="Y55" s="63"/>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48"/>
      <c r="HC55" s="48"/>
      <c r="HD55" s="48"/>
      <c r="HE55" s="48"/>
      <c r="HF55" s="48"/>
      <c r="HG55" s="48"/>
      <c r="HH55" s="48"/>
      <c r="HI55" s="48"/>
      <c r="HJ55" s="48"/>
      <c r="HK55" s="48"/>
      <c r="HL55" s="48"/>
      <c r="HM55" s="48"/>
      <c r="HN55" s="48"/>
      <c r="HO55" s="48"/>
      <c r="HP55" s="48"/>
    </row>
    <row r="56" spans="1:224" ht="12.75">
      <c r="A56" s="146" t="s">
        <v>210</v>
      </c>
      <c r="B56" s="48"/>
      <c r="C56" s="48"/>
      <c r="D56" s="53"/>
      <c r="E56" s="54"/>
      <c r="F56" s="55"/>
      <c r="G56" s="351"/>
      <c r="H56" s="351"/>
      <c r="I56" s="351"/>
      <c r="J56" s="351"/>
      <c r="K56" s="57"/>
      <c r="L56" s="213"/>
      <c r="M56" s="213"/>
      <c r="N56" s="213"/>
      <c r="O56" s="213"/>
      <c r="P56" s="214"/>
      <c r="Q56" s="59"/>
      <c r="R56" s="59"/>
      <c r="S56" s="59"/>
      <c r="T56" s="172"/>
      <c r="U56" s="60"/>
      <c r="V56" s="61"/>
      <c r="W56" s="62"/>
      <c r="X56" s="48"/>
      <c r="Y56" s="63"/>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48"/>
      <c r="HC56" s="48"/>
      <c r="HD56" s="48"/>
      <c r="HE56" s="48"/>
      <c r="HF56" s="48"/>
      <c r="HG56" s="48"/>
      <c r="HH56" s="48"/>
      <c r="HI56" s="48"/>
      <c r="HJ56" s="48"/>
      <c r="HK56" s="48"/>
      <c r="HL56" s="48"/>
      <c r="HM56" s="48"/>
      <c r="HN56" s="48"/>
      <c r="HO56" s="48"/>
      <c r="HP56" s="48"/>
    </row>
    <row r="57" spans="1:224" ht="12.75">
      <c r="A57" s="111" t="s">
        <v>52</v>
      </c>
      <c r="B57" s="81"/>
      <c r="C57" s="81"/>
      <c r="D57" s="112"/>
      <c r="E57" s="113"/>
      <c r="F57" s="114"/>
      <c r="G57" s="114"/>
      <c r="H57" s="114"/>
      <c r="I57" s="114"/>
      <c r="J57" s="114"/>
      <c r="K57" s="115"/>
      <c r="L57" s="102">
        <f>SUM(L31:L56)</f>
        <v>0</v>
      </c>
      <c r="M57" s="102">
        <f>SUM(M31:M56)</f>
        <v>0</v>
      </c>
      <c r="N57" s="102">
        <f>SUM(N31:N56)</f>
        <v>7.67</v>
      </c>
      <c r="O57" s="102">
        <f>SUM(O31:O56)</f>
        <v>7.67</v>
      </c>
      <c r="P57" s="116"/>
      <c r="Q57" s="59"/>
      <c r="R57" s="59"/>
      <c r="S57" s="59"/>
      <c r="T57" s="172">
        <f>SUM(T31:T51)</f>
        <v>3.42</v>
      </c>
      <c r="U57" s="99"/>
      <c r="V57" s="99"/>
      <c r="W57" s="120"/>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48"/>
      <c r="HC57" s="48"/>
      <c r="HD57" s="48"/>
      <c r="HE57" s="48"/>
      <c r="HF57" s="48"/>
      <c r="HG57" s="48"/>
      <c r="HH57" s="48"/>
      <c r="HI57" s="48"/>
      <c r="HJ57" s="48"/>
      <c r="HK57" s="48"/>
      <c r="HL57" s="48"/>
      <c r="HM57" s="48"/>
      <c r="HN57" s="48"/>
      <c r="HO57" s="48"/>
      <c r="HP57" s="48"/>
    </row>
    <row r="58" spans="1:224" ht="12.75">
      <c r="A58" s="48"/>
      <c r="B58" s="48"/>
      <c r="C58" s="48"/>
      <c r="D58" s="53"/>
      <c r="E58" s="66"/>
      <c r="F58" s="59"/>
      <c r="G58" s="59"/>
      <c r="H58" s="59"/>
      <c r="I58" s="59"/>
      <c r="J58" s="60"/>
      <c r="K58" s="57"/>
      <c r="L58" s="59"/>
      <c r="M58" s="59"/>
      <c r="N58" s="59"/>
      <c r="O58" s="59"/>
      <c r="P58" s="97"/>
      <c r="Q58" s="59"/>
      <c r="R58" s="59"/>
      <c r="S58" s="59"/>
      <c r="T58" s="59"/>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48"/>
      <c r="HC58" s="48"/>
      <c r="HD58" s="48"/>
      <c r="HE58" s="48"/>
      <c r="HF58" s="48"/>
      <c r="HG58" s="48"/>
      <c r="HH58" s="48"/>
      <c r="HI58" s="48"/>
      <c r="HJ58" s="48"/>
      <c r="HK58" s="48"/>
      <c r="HL58" s="48"/>
      <c r="HM58" s="48"/>
      <c r="HN58" s="48"/>
      <c r="HO58" s="48"/>
      <c r="HP58" s="48"/>
    </row>
    <row r="59" spans="1:224" ht="12.75">
      <c r="A59" s="117" t="s">
        <v>63</v>
      </c>
      <c r="B59" s="103"/>
      <c r="C59" s="103"/>
      <c r="D59" s="103"/>
      <c r="E59" s="103"/>
      <c r="F59" s="103"/>
      <c r="G59" s="103"/>
      <c r="H59" s="103"/>
      <c r="I59" s="103"/>
      <c r="J59" s="103"/>
      <c r="K59" s="103"/>
      <c r="L59" s="118">
        <f>L27+L57</f>
        <v>0</v>
      </c>
      <c r="M59" s="118">
        <f>M27+M57</f>
        <v>0</v>
      </c>
      <c r="N59" s="118">
        <f>N27+N57</f>
        <v>17.67</v>
      </c>
      <c r="O59" s="119">
        <f>O27+O57</f>
        <v>17.67</v>
      </c>
      <c r="P59" s="119"/>
      <c r="Q59" s="59"/>
      <c r="R59" s="59"/>
      <c r="S59" s="59"/>
      <c r="T59" s="119">
        <f>T27+T57</f>
        <v>3.42</v>
      </c>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8"/>
      <c r="ET59" s="48"/>
      <c r="EU59" s="48"/>
      <c r="EV59" s="48"/>
      <c r="EW59" s="48"/>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48"/>
      <c r="HC59" s="48"/>
      <c r="HD59" s="48"/>
      <c r="HE59" s="48"/>
      <c r="HF59" s="48"/>
      <c r="HG59" s="48"/>
      <c r="HH59" s="48"/>
      <c r="HI59" s="48"/>
      <c r="HJ59" s="48"/>
      <c r="HK59" s="48"/>
      <c r="HL59" s="48"/>
      <c r="HM59" s="48"/>
      <c r="HN59" s="48"/>
      <c r="HO59" s="48"/>
      <c r="HP59" s="48"/>
    </row>
    <row r="60" spans="1:224" ht="12.75">
      <c r="A60" s="48"/>
      <c r="B60" s="48"/>
      <c r="C60" s="48"/>
      <c r="D60" s="48"/>
      <c r="E60" s="48"/>
      <c r="F60" s="48"/>
      <c r="G60" s="48"/>
      <c r="H60" s="48"/>
      <c r="I60" s="48"/>
      <c r="J60" s="48"/>
      <c r="K60" s="48"/>
      <c r="L60" s="48"/>
      <c r="M60" s="48"/>
      <c r="N60" s="84"/>
      <c r="O60" s="84"/>
      <c r="P60" s="84"/>
      <c r="Q60" s="99"/>
      <c r="R60" s="99"/>
      <c r="S60" s="99"/>
      <c r="T60" s="99"/>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48"/>
      <c r="EK60" s="48"/>
      <c r="EL60" s="48"/>
      <c r="EM60" s="48"/>
      <c r="EN60" s="48"/>
      <c r="EO60" s="48"/>
      <c r="EP60" s="48"/>
      <c r="EQ60" s="48"/>
      <c r="ER60" s="48"/>
      <c r="ES60" s="48"/>
      <c r="ET60" s="48"/>
      <c r="EU60" s="48"/>
      <c r="EV60" s="48"/>
      <c r="EW60" s="48"/>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48"/>
      <c r="HC60" s="48"/>
      <c r="HD60" s="48"/>
      <c r="HE60" s="48"/>
      <c r="HF60" s="48"/>
      <c r="HG60" s="48"/>
      <c r="HH60" s="48"/>
      <c r="HI60" s="48"/>
      <c r="HJ60" s="48"/>
      <c r="HK60" s="48"/>
      <c r="HL60" s="48"/>
      <c r="HM60" s="48"/>
      <c r="HN60" s="48"/>
      <c r="HO60" s="48"/>
      <c r="HP60" s="48"/>
    </row>
    <row r="61" spans="1:224" ht="12.75">
      <c r="A61" s="48"/>
      <c r="B61" s="48"/>
      <c r="C61" s="48"/>
      <c r="D61" s="48"/>
      <c r="E61" s="48"/>
      <c r="F61" s="48"/>
      <c r="G61" s="48"/>
      <c r="H61" s="48"/>
      <c r="I61" s="48"/>
      <c r="J61" s="48"/>
      <c r="K61" s="48"/>
      <c r="L61" s="48"/>
      <c r="M61" s="48"/>
      <c r="N61" s="84"/>
      <c r="O61" s="84"/>
      <c r="P61" s="84"/>
      <c r="Q61" s="99"/>
      <c r="R61" s="99"/>
      <c r="S61" s="99"/>
      <c r="T61" s="99"/>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48"/>
      <c r="EK61" s="48"/>
      <c r="EL61" s="48"/>
      <c r="EM61" s="48"/>
      <c r="EN61" s="48"/>
      <c r="EO61" s="48"/>
      <c r="EP61" s="48"/>
      <c r="EQ61" s="48"/>
      <c r="ER61" s="48"/>
      <c r="ES61" s="48"/>
      <c r="ET61" s="48"/>
      <c r="EU61" s="48"/>
      <c r="EV61" s="48"/>
      <c r="EW61" s="48"/>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48"/>
      <c r="HC61" s="48"/>
      <c r="HD61" s="48"/>
      <c r="HE61" s="48"/>
      <c r="HF61" s="48"/>
      <c r="HG61" s="48"/>
      <c r="HH61" s="48"/>
      <c r="HI61" s="48"/>
      <c r="HJ61" s="48"/>
      <c r="HK61" s="48"/>
      <c r="HL61" s="48"/>
      <c r="HM61" s="48"/>
      <c r="HN61" s="48"/>
      <c r="HO61" s="48"/>
      <c r="HP61" s="48"/>
    </row>
    <row r="62" spans="1:224" ht="12.75">
      <c r="A62" s="99" t="s">
        <v>62</v>
      </c>
      <c r="B62" s="48"/>
      <c r="C62" s="48"/>
      <c r="D62" s="48"/>
      <c r="E62" s="48"/>
      <c r="F62" s="48"/>
      <c r="G62" s="48"/>
      <c r="H62" s="48"/>
      <c r="I62" s="48"/>
      <c r="J62" s="48"/>
      <c r="K62" s="48"/>
      <c r="L62" s="48"/>
      <c r="M62" s="48"/>
      <c r="N62" s="48"/>
      <c r="O62" s="62">
        <f>IF(D17&lt;0,MIN(O25,O59),O25)</f>
        <v>10</v>
      </c>
      <c r="P62" s="84"/>
      <c r="Q62" s="99"/>
      <c r="R62" s="99"/>
      <c r="S62" s="99"/>
      <c r="T62" s="99"/>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48"/>
      <c r="EK62" s="48"/>
      <c r="EL62" s="48"/>
      <c r="EM62" s="48"/>
      <c r="EN62" s="48"/>
      <c r="EO62" s="48"/>
      <c r="EP62" s="48"/>
      <c r="EQ62" s="48"/>
      <c r="ER62" s="48"/>
      <c r="ES62" s="48"/>
      <c r="ET62" s="48"/>
      <c r="EU62" s="48"/>
      <c r="EV62" s="48"/>
      <c r="EW62" s="48"/>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48"/>
      <c r="HC62" s="48"/>
      <c r="HD62" s="48"/>
      <c r="HE62" s="48"/>
      <c r="HF62" s="48"/>
      <c r="HG62" s="48"/>
      <c r="HH62" s="48"/>
      <c r="HI62" s="48"/>
      <c r="HJ62" s="48"/>
      <c r="HK62" s="48"/>
      <c r="HL62" s="48"/>
      <c r="HM62" s="48"/>
      <c r="HN62" s="48"/>
      <c r="HO62" s="48"/>
      <c r="HP62" s="48"/>
    </row>
    <row r="63" spans="1:224" ht="12.75">
      <c r="A63" s="99" t="s">
        <v>13</v>
      </c>
      <c r="B63" s="99"/>
      <c r="C63" s="99"/>
      <c r="D63" s="99"/>
      <c r="E63" s="99"/>
      <c r="F63" s="99"/>
      <c r="G63" s="99"/>
      <c r="H63" s="99"/>
      <c r="I63" s="48"/>
      <c r="J63" s="48"/>
      <c r="K63" s="48"/>
      <c r="L63" s="48"/>
      <c r="M63" s="48"/>
      <c r="N63" s="84"/>
      <c r="O63" s="84"/>
      <c r="P63" s="84"/>
      <c r="Q63" s="48"/>
      <c r="R63" s="48"/>
      <c r="S63" s="48"/>
      <c r="T63" s="48"/>
      <c r="U63" s="60"/>
      <c r="V63" s="61"/>
      <c r="W63" s="62"/>
      <c r="X63" s="48"/>
      <c r="Y63" s="63"/>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48"/>
      <c r="EK63" s="48"/>
      <c r="EL63" s="48"/>
      <c r="EM63" s="48"/>
      <c r="EN63" s="48"/>
      <c r="EO63" s="48"/>
      <c r="EP63" s="48"/>
      <c r="EQ63" s="48"/>
      <c r="ER63" s="48"/>
      <c r="ES63" s="48"/>
      <c r="ET63" s="48"/>
      <c r="EU63" s="48"/>
      <c r="EV63" s="48"/>
      <c r="EW63" s="48"/>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48"/>
      <c r="HC63" s="48"/>
      <c r="HD63" s="48"/>
      <c r="HE63" s="48"/>
      <c r="HF63" s="48"/>
      <c r="HG63" s="48"/>
      <c r="HH63" s="48"/>
      <c r="HI63" s="48"/>
      <c r="HJ63" s="48"/>
      <c r="HK63" s="48"/>
      <c r="HL63" s="48"/>
      <c r="HM63" s="48"/>
      <c r="HN63" s="48"/>
      <c r="HO63" s="48"/>
      <c r="HP63" s="48"/>
    </row>
    <row r="64" spans="1:224" ht="12.75">
      <c r="A64" s="81" t="s">
        <v>83</v>
      </c>
      <c r="B64" s="84"/>
      <c r="C64" s="84"/>
      <c r="D64" s="84"/>
      <c r="E64" s="84"/>
      <c r="F64" s="84"/>
      <c r="G64" s="84"/>
      <c r="H64" s="84"/>
      <c r="I64" s="84"/>
      <c r="J64" s="84"/>
      <c r="K64" s="84"/>
      <c r="L64" s="84"/>
      <c r="M64" s="84"/>
      <c r="N64" s="84"/>
      <c r="O64" s="121">
        <f>IF($D$17&lt;0,O59,IF(O59&gt;O62,O59,O62))</f>
        <v>17.67</v>
      </c>
      <c r="P64" s="93"/>
      <c r="Q64" s="48"/>
      <c r="R64" s="48"/>
      <c r="S64" s="48"/>
      <c r="T64" s="121">
        <f>IF($D$17&lt;0,T59,IF(T59&gt;T62,T59,T62))</f>
        <v>3.42</v>
      </c>
      <c r="U64" s="60"/>
      <c r="V64" s="61"/>
      <c r="W64" s="62"/>
      <c r="X64" s="48"/>
      <c r="Y64" s="63"/>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48"/>
      <c r="EK64" s="48"/>
      <c r="EL64" s="48"/>
      <c r="EM64" s="48"/>
      <c r="EN64" s="48"/>
      <c r="EO64" s="48"/>
      <c r="EP64" s="48"/>
      <c r="EQ64" s="48"/>
      <c r="ER64" s="48"/>
      <c r="ES64" s="48"/>
      <c r="ET64" s="48"/>
      <c r="EU64" s="48"/>
      <c r="EV64" s="48"/>
      <c r="EW64" s="48"/>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48"/>
      <c r="HC64" s="48"/>
      <c r="HD64" s="48"/>
      <c r="HE64" s="48"/>
      <c r="HF64" s="48"/>
      <c r="HG64" s="48"/>
      <c r="HH64" s="48"/>
      <c r="HI64" s="48"/>
      <c r="HJ64" s="48"/>
      <c r="HK64" s="48"/>
      <c r="HL64" s="48"/>
      <c r="HM64" s="48"/>
      <c r="HN64" s="48"/>
      <c r="HO64" s="48"/>
      <c r="HP64" s="48"/>
    </row>
    <row r="65" spans="1:224" ht="12.75">
      <c r="A65" s="81"/>
      <c r="B65" s="84"/>
      <c r="C65" s="84"/>
      <c r="D65" s="84"/>
      <c r="E65" s="84"/>
      <c r="F65" s="84"/>
      <c r="G65" s="84"/>
      <c r="H65" s="84"/>
      <c r="I65" s="84"/>
      <c r="J65" s="84"/>
      <c r="K65" s="84"/>
      <c r="L65" s="84"/>
      <c r="M65" s="84"/>
      <c r="N65" s="84"/>
      <c r="O65" s="73"/>
      <c r="P65" s="93"/>
      <c r="Q65" s="48"/>
      <c r="R65" s="48"/>
      <c r="S65" s="48"/>
      <c r="T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48"/>
      <c r="EK65" s="48"/>
      <c r="EL65" s="48"/>
      <c r="EM65" s="48"/>
      <c r="EN65" s="48"/>
      <c r="EO65" s="48"/>
      <c r="EP65" s="48"/>
      <c r="EQ65" s="48"/>
      <c r="ER65" s="48"/>
      <c r="ES65" s="48"/>
      <c r="ET65" s="48"/>
      <c r="EU65" s="48"/>
      <c r="EV65" s="48"/>
      <c r="EW65" s="48"/>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48"/>
      <c r="HC65" s="48"/>
      <c r="HD65" s="48"/>
      <c r="HE65" s="48"/>
      <c r="HF65" s="48"/>
      <c r="HG65" s="48"/>
      <c r="HH65" s="48"/>
      <c r="HI65" s="48"/>
      <c r="HJ65" s="48"/>
      <c r="HK65" s="48"/>
      <c r="HL65" s="48"/>
      <c r="HM65" s="48"/>
      <c r="HN65" s="48"/>
      <c r="HO65" s="48"/>
      <c r="HP65" s="48"/>
    </row>
    <row r="66" spans="1:239" ht="12.75">
      <c r="A66" s="81"/>
      <c r="B66" s="99"/>
      <c r="C66" s="99"/>
      <c r="D66" s="99"/>
      <c r="E66" s="99"/>
      <c r="F66" s="99"/>
      <c r="G66" s="99"/>
      <c r="H66" s="99"/>
      <c r="I66" s="99" t="s">
        <v>85</v>
      </c>
      <c r="J66" s="99"/>
      <c r="K66" s="99"/>
      <c r="L66" s="122"/>
      <c r="M66" s="122"/>
      <c r="N66" s="122"/>
      <c r="O66" s="122">
        <f>ROUND(IF($D$17&lt;1,0,O59/($D$17*100)*10000),2)</f>
        <v>0</v>
      </c>
      <c r="P66" s="29" t="s">
        <v>57</v>
      </c>
      <c r="Q66" s="48"/>
      <c r="R66" s="48"/>
      <c r="S66" s="48"/>
      <c r="T66" s="122">
        <f>ROUND(IF($D$17&lt;1,0,T59/($D$17*100)*10000),2)</f>
        <v>0</v>
      </c>
      <c r="U66" s="29" t="s">
        <v>57</v>
      </c>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48"/>
      <c r="EK66" s="48"/>
      <c r="EL66" s="48"/>
      <c r="EM66" s="48"/>
      <c r="EN66" s="48"/>
      <c r="EO66" s="48"/>
      <c r="EP66" s="48"/>
      <c r="EQ66" s="48"/>
      <c r="ER66" s="48"/>
      <c r="ES66" s="48"/>
      <c r="ET66" s="48"/>
      <c r="EU66" s="48"/>
      <c r="EV66" s="48"/>
      <c r="EW66" s="48"/>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48"/>
      <c r="HC66" s="48"/>
      <c r="HD66" s="48"/>
      <c r="HE66" s="48"/>
      <c r="HF66" s="48"/>
      <c r="HG66" s="48"/>
      <c r="HH66" s="48"/>
      <c r="HI66" s="48"/>
      <c r="HJ66" s="48"/>
      <c r="HK66" s="48"/>
      <c r="HL66" s="48"/>
      <c r="HM66" s="48"/>
      <c r="HN66" s="48"/>
      <c r="HO66" s="48"/>
      <c r="HP66" s="48"/>
      <c r="HQ66" s="48"/>
      <c r="HR66" s="48"/>
      <c r="HS66" s="48"/>
      <c r="HT66" s="48"/>
      <c r="HU66" s="48"/>
      <c r="HV66" s="48"/>
      <c r="HW66" s="48"/>
      <c r="HX66" s="48"/>
      <c r="HY66" s="48"/>
      <c r="HZ66" s="48"/>
      <c r="IA66" s="48"/>
      <c r="IB66" s="48"/>
      <c r="IC66" s="48"/>
      <c r="ID66" s="48"/>
      <c r="IE66" s="48"/>
    </row>
    <row r="67" spans="1:225" ht="12.75">
      <c r="A67" s="29"/>
      <c r="B67" s="48"/>
      <c r="C67" s="48"/>
      <c r="D67" s="48"/>
      <c r="E67" s="48"/>
      <c r="F67" s="48"/>
      <c r="G67" s="48"/>
      <c r="H67" s="123"/>
      <c r="I67" s="164" t="s">
        <v>123</v>
      </c>
      <c r="J67" s="48"/>
      <c r="K67" s="48"/>
      <c r="L67" s="48"/>
      <c r="M67" s="48"/>
      <c r="N67" s="48"/>
      <c r="O67" s="165">
        <f>ROUND(IF($D$17&lt;1,0,(L59)/($D$17*100)*10000),2)</f>
        <v>0</v>
      </c>
      <c r="P67" s="24" t="s">
        <v>57</v>
      </c>
      <c r="Q67" s="48"/>
      <c r="R67" s="48"/>
      <c r="S67" s="48"/>
      <c r="T67" s="48"/>
      <c r="AH67" s="48"/>
      <c r="AI67" s="48"/>
      <c r="AJ67" s="48"/>
      <c r="AK67" s="48"/>
      <c r="AL67" s="48"/>
      <c r="AM67" s="48"/>
      <c r="AN67" s="48"/>
      <c r="AO67" s="48"/>
      <c r="AP67" s="48"/>
      <c r="AQ67" s="48"/>
      <c r="AR67" s="48"/>
      <c r="AS67" s="48"/>
      <c r="AT67" s="48"/>
      <c r="AU67" s="48"/>
      <c r="AV67" s="48"/>
      <c r="AW67" s="48"/>
      <c r="HH67" s="48"/>
      <c r="HI67" s="48"/>
      <c r="HJ67" s="48"/>
      <c r="HK67" s="48"/>
      <c r="HL67" s="48"/>
      <c r="HM67" s="48"/>
      <c r="HN67" s="48"/>
      <c r="HO67" s="48"/>
      <c r="HP67" s="48"/>
      <c r="HQ67" s="48"/>
    </row>
    <row r="68" spans="1:224" ht="12.75">
      <c r="A68" s="52"/>
      <c r="B68" s="48"/>
      <c r="C68" s="48"/>
      <c r="D68" s="53"/>
      <c r="E68" s="54"/>
      <c r="F68" s="59"/>
      <c r="G68" s="70"/>
      <c r="H68" s="33"/>
      <c r="I68" s="70"/>
      <c r="J68" s="24"/>
      <c r="K68" s="24"/>
      <c r="L68" s="71"/>
      <c r="M68" s="71"/>
      <c r="N68" s="71"/>
      <c r="O68" s="72"/>
      <c r="Q68" s="50"/>
      <c r="R68" s="50"/>
      <c r="S68" s="50"/>
      <c r="T68" s="50"/>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48"/>
      <c r="EK68" s="48"/>
      <c r="EL68" s="48"/>
      <c r="EM68" s="48"/>
      <c r="EN68" s="48"/>
      <c r="EO68" s="48"/>
      <c r="EP68" s="48"/>
      <c r="EQ68" s="48"/>
      <c r="ER68" s="48"/>
      <c r="ES68" s="48"/>
      <c r="ET68" s="48"/>
      <c r="EU68" s="48"/>
      <c r="EV68" s="48"/>
      <c r="EW68" s="48"/>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48"/>
      <c r="HC68" s="48"/>
      <c r="HD68" s="48"/>
      <c r="HE68" s="48"/>
      <c r="HF68" s="48"/>
      <c r="HG68" s="48"/>
      <c r="HH68" s="48"/>
      <c r="HI68" s="48"/>
      <c r="HJ68" s="48"/>
      <c r="HK68" s="48"/>
      <c r="HL68" s="48"/>
      <c r="HM68" s="48"/>
      <c r="HN68" s="48"/>
      <c r="HO68" s="48"/>
      <c r="HP68" s="48"/>
    </row>
    <row r="69" spans="1:224" ht="12.75">
      <c r="A69" s="52"/>
      <c r="B69" s="48"/>
      <c r="C69" s="48"/>
      <c r="D69" s="53"/>
      <c r="E69" s="66"/>
      <c r="F69" s="59"/>
      <c r="Q69" s="50"/>
      <c r="R69" s="50"/>
      <c r="S69" s="50"/>
      <c r="T69" s="50"/>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48"/>
      <c r="EK69" s="48"/>
      <c r="EL69" s="48"/>
      <c r="EM69" s="48"/>
      <c r="EN69" s="48"/>
      <c r="EO69" s="48"/>
      <c r="EP69" s="48"/>
      <c r="EQ69" s="48"/>
      <c r="ER69" s="48"/>
      <c r="ES69" s="48"/>
      <c r="ET69" s="48"/>
      <c r="EU69" s="48"/>
      <c r="EV69" s="48"/>
      <c r="EW69" s="48"/>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48"/>
      <c r="HC69" s="48"/>
      <c r="HD69" s="48"/>
      <c r="HE69" s="48"/>
      <c r="HF69" s="48"/>
      <c r="HG69" s="48"/>
      <c r="HH69" s="48"/>
      <c r="HI69" s="48"/>
      <c r="HJ69" s="48"/>
      <c r="HK69" s="48"/>
      <c r="HL69" s="48"/>
      <c r="HM69" s="48"/>
      <c r="HN69" s="48"/>
      <c r="HO69" s="48"/>
      <c r="HP69" s="48"/>
    </row>
    <row r="70" spans="1:20" ht="12.75">
      <c r="A70" s="48"/>
      <c r="D70" s="1"/>
      <c r="E70" s="27"/>
      <c r="F70" s="59"/>
      <c r="Q70" s="50"/>
      <c r="R70" s="50"/>
      <c r="S70" s="50"/>
      <c r="T70" s="50"/>
    </row>
    <row r="71" spans="1:20" ht="12.75">
      <c r="A71" s="51"/>
      <c r="D71" s="1"/>
      <c r="E71" s="27"/>
      <c r="F71" s="4"/>
      <c r="Q71" s="28"/>
      <c r="R71" s="28"/>
      <c r="S71" s="28"/>
      <c r="T71" s="28"/>
    </row>
    <row r="72" spans="1:20" ht="12.75">
      <c r="A72" s="51"/>
      <c r="D72" s="1"/>
      <c r="E72" s="27"/>
      <c r="F72" s="4"/>
      <c r="Q72" s="28"/>
      <c r="R72" s="28"/>
      <c r="S72" s="28"/>
      <c r="T72" s="28"/>
    </row>
    <row r="73" spans="1:6" ht="12.75">
      <c r="A73" s="30"/>
      <c r="B73" s="47"/>
      <c r="C73" s="47"/>
      <c r="D73" s="47"/>
      <c r="E73" s="47"/>
      <c r="F73" s="47"/>
    </row>
    <row r="74" spans="2:20" ht="12.75">
      <c r="B74" s="29"/>
      <c r="C74" s="29"/>
      <c r="D74" s="29"/>
      <c r="E74" s="29"/>
      <c r="F74" s="29"/>
      <c r="P74" s="29"/>
      <c r="Q74" s="29"/>
      <c r="R74" s="29"/>
      <c r="S74" s="29"/>
      <c r="T74" s="29"/>
    </row>
    <row r="75" spans="2:20" ht="12.75">
      <c r="B75" s="29"/>
      <c r="C75" s="29"/>
      <c r="D75" s="29"/>
      <c r="E75" s="29"/>
      <c r="F75" s="29"/>
      <c r="P75" s="24"/>
      <c r="Q75" s="24"/>
      <c r="R75" s="24"/>
      <c r="S75" s="24"/>
      <c r="T75" s="24"/>
    </row>
    <row r="78" ht="12.75">
      <c r="A78" s="377"/>
    </row>
    <row r="79" ht="12.75">
      <c r="A79" s="377"/>
    </row>
    <row r="80" ht="12.75">
      <c r="A80" s="377"/>
    </row>
    <row r="81" ht="12.75">
      <c r="A81" s="377"/>
    </row>
    <row r="82" ht="12.75">
      <c r="A82" s="377"/>
    </row>
    <row r="83" ht="12.75">
      <c r="A83" s="377"/>
    </row>
    <row r="84" ht="12.75">
      <c r="A84" s="377"/>
    </row>
    <row r="85" ht="12.75">
      <c r="A85" s="377"/>
    </row>
    <row r="86" ht="12.75">
      <c r="A86" s="377"/>
    </row>
    <row r="87" ht="12.75">
      <c r="A87" s="377"/>
    </row>
    <row r="88" ht="12.75">
      <c r="A88" s="377"/>
    </row>
    <row r="89" ht="12.75">
      <c r="A89" s="377"/>
    </row>
    <row r="90" ht="12.75">
      <c r="A90" s="377"/>
    </row>
    <row r="91" ht="12.75">
      <c r="A91" s="377"/>
    </row>
    <row r="92" ht="12.75">
      <c r="A92" s="377"/>
    </row>
  </sheetData>
  <sheetProtection password="D7A1" sheet="1"/>
  <mergeCells count="9">
    <mergeCell ref="G23:J23"/>
    <mergeCell ref="L23:O23"/>
    <mergeCell ref="A78:A92"/>
    <mergeCell ref="A1:P1"/>
    <mergeCell ref="A2:P2"/>
    <mergeCell ref="A3:P3"/>
    <mergeCell ref="A4:P4"/>
    <mergeCell ref="B6:O6"/>
    <mergeCell ref="A7:K7"/>
  </mergeCells>
  <printOptions horizontalCentered="1"/>
  <pageMargins left="0" right="0" top="0.5" bottom="0.5" header="0.5" footer="0.5"/>
  <pageSetup fitToHeight="2" horizontalDpi="600" verticalDpi="600" orientation="landscape" scale="60" r:id="rId2"/>
  <legacyDrawing r:id="rId1"/>
</worksheet>
</file>

<file path=xl/worksheets/sheet24.xml><?xml version="1.0" encoding="utf-8"?>
<worksheet xmlns="http://schemas.openxmlformats.org/spreadsheetml/2006/main" xmlns:r="http://schemas.openxmlformats.org/officeDocument/2006/relationships">
  <sheetPr codeName="Sheet147"/>
  <dimension ref="A1:IE92"/>
  <sheetViews>
    <sheetView showGridLines="0" zoomScale="80" zoomScaleNormal="80" zoomScalePageLayoutView="0" workbookViewId="0" topLeftCell="A1">
      <selection activeCell="D17" sqref="D17"/>
    </sheetView>
  </sheetViews>
  <sheetFormatPr defaultColWidth="9.140625" defaultRowHeight="12.75"/>
  <cols>
    <col min="1" max="1" width="39.00390625" style="0" customWidth="1"/>
    <col min="2" max="2" width="2.57421875" style="0" customWidth="1"/>
    <col min="3" max="3" width="13.57421875" style="0" customWidth="1"/>
    <col min="4" max="4" width="15.28125" style="0" customWidth="1"/>
    <col min="5" max="5" width="9.7109375" style="0" customWidth="1"/>
    <col min="6" max="6" width="2.7109375" style="0" customWidth="1"/>
    <col min="7" max="8" width="13.28125" style="0" customWidth="1"/>
    <col min="9" max="9" width="14.57421875" style="0" customWidth="1"/>
    <col min="10" max="10" width="13.28125" style="0" customWidth="1"/>
    <col min="11" max="11" width="6.57421875" style="0" customWidth="1"/>
    <col min="12" max="12" width="15.140625" style="0" customWidth="1"/>
    <col min="13" max="13" width="17.28125" style="0" bestFit="1" customWidth="1"/>
    <col min="14" max="14" width="17.421875" style="0" customWidth="1"/>
    <col min="15" max="15" width="17.28125" style="0" bestFit="1" customWidth="1"/>
    <col min="16" max="16" width="13.00390625" style="0" customWidth="1"/>
    <col min="17" max="17" width="12.8515625" style="0" customWidth="1"/>
    <col min="18" max="20" width="12.8515625" style="0" hidden="1" customWidth="1"/>
    <col min="21" max="21" width="10.57421875" style="0" hidden="1" customWidth="1"/>
    <col min="22" max="22" width="10.28125" style="0" hidden="1" customWidth="1"/>
    <col min="23" max="26" width="10.8515625" style="0" hidden="1" customWidth="1"/>
    <col min="27" max="29" width="10.28125" style="0" hidden="1" customWidth="1"/>
    <col min="30" max="30" width="10.57421875" style="0" hidden="1" customWidth="1"/>
    <col min="31" max="31" width="10.8515625" style="0" hidden="1" customWidth="1"/>
    <col min="32" max="33" width="10.00390625" style="0" hidden="1" customWidth="1"/>
    <col min="34" max="34" width="9.140625" style="0" customWidth="1"/>
    <col min="35" max="35" width="10.28125" style="0" customWidth="1"/>
    <col min="36" max="36" width="10.8515625" style="0" customWidth="1"/>
    <col min="37" max="37" width="10.28125" style="0" customWidth="1"/>
    <col min="38" max="50" width="9.140625" style="0" customWidth="1"/>
  </cols>
  <sheetData>
    <row r="1" spans="1:20" ht="20.25">
      <c r="A1" s="378" t="s">
        <v>84</v>
      </c>
      <c r="B1" s="378"/>
      <c r="C1" s="378"/>
      <c r="D1" s="378"/>
      <c r="E1" s="378"/>
      <c r="F1" s="378"/>
      <c r="G1" s="378"/>
      <c r="H1" s="378"/>
      <c r="I1" s="378"/>
      <c r="J1" s="378"/>
      <c r="K1" s="378"/>
      <c r="L1" s="378"/>
      <c r="M1" s="378"/>
      <c r="N1" s="378"/>
      <c r="O1" s="378"/>
      <c r="P1" s="378"/>
      <c r="Q1" s="126"/>
      <c r="R1" s="126"/>
      <c r="S1" s="126"/>
      <c r="T1" s="126"/>
    </row>
    <row r="2" spans="1:16" ht="20.25">
      <c r="A2" s="378" t="s">
        <v>87</v>
      </c>
      <c r="B2" s="378"/>
      <c r="C2" s="378"/>
      <c r="D2" s="378"/>
      <c r="E2" s="378"/>
      <c r="F2" s="378"/>
      <c r="G2" s="378"/>
      <c r="H2" s="378"/>
      <c r="I2" s="378"/>
      <c r="J2" s="378"/>
      <c r="K2" s="378"/>
      <c r="L2" s="378"/>
      <c r="M2" s="378"/>
      <c r="N2" s="378"/>
      <c r="O2" s="378"/>
      <c r="P2" s="378"/>
    </row>
    <row r="3" spans="1:20" ht="18">
      <c r="A3" s="379" t="s">
        <v>82</v>
      </c>
      <c r="B3" s="379"/>
      <c r="C3" s="379"/>
      <c r="D3" s="379"/>
      <c r="E3" s="379"/>
      <c r="F3" s="379"/>
      <c r="G3" s="379"/>
      <c r="H3" s="379"/>
      <c r="I3" s="379"/>
      <c r="J3" s="379"/>
      <c r="K3" s="379"/>
      <c r="L3" s="379"/>
      <c r="M3" s="379"/>
      <c r="N3" s="379"/>
      <c r="O3" s="379"/>
      <c r="P3" s="379"/>
      <c r="Q3" s="127"/>
      <c r="R3" s="127"/>
      <c r="S3" s="127"/>
      <c r="T3" s="127"/>
    </row>
    <row r="4" spans="1:20" ht="15.75">
      <c r="A4" s="380"/>
      <c r="B4" s="380"/>
      <c r="C4" s="380"/>
      <c r="D4" s="380"/>
      <c r="E4" s="380"/>
      <c r="F4" s="380"/>
      <c r="G4" s="380"/>
      <c r="H4" s="380"/>
      <c r="I4" s="380"/>
      <c r="J4" s="380"/>
      <c r="K4" s="380"/>
      <c r="L4" s="380"/>
      <c r="M4" s="380"/>
      <c r="N4" s="380"/>
      <c r="O4" s="380"/>
      <c r="P4" s="380"/>
      <c r="Q4" s="128"/>
      <c r="R4" s="128"/>
      <c r="S4" s="128"/>
      <c r="T4" s="128"/>
    </row>
    <row r="5" spans="1:20" ht="15">
      <c r="A5" s="45"/>
      <c r="B5" s="45"/>
      <c r="C5" s="45"/>
      <c r="D5" s="45"/>
      <c r="E5" s="45"/>
      <c r="F5" s="45"/>
      <c r="G5" s="45"/>
      <c r="H5" s="45"/>
      <c r="I5" s="45"/>
      <c r="J5" s="45"/>
      <c r="K5" s="45"/>
      <c r="L5" s="45"/>
      <c r="M5" s="45"/>
      <c r="N5" s="45"/>
      <c r="O5" s="45"/>
      <c r="P5" s="45"/>
      <c r="Q5" s="45"/>
      <c r="R5" s="45"/>
      <c r="S5" s="45"/>
      <c r="T5" s="45"/>
    </row>
    <row r="6" spans="1:15" ht="12.75">
      <c r="A6" s="46">
        <f ca="1">TODAY()</f>
        <v>45400</v>
      </c>
      <c r="B6" s="381" t="s">
        <v>116</v>
      </c>
      <c r="C6" s="381"/>
      <c r="D6" s="381"/>
      <c r="E6" s="381"/>
      <c r="F6" s="381"/>
      <c r="G6" s="381"/>
      <c r="H6" s="381"/>
      <c r="I6" s="381"/>
      <c r="J6" s="381"/>
      <c r="K6" s="381"/>
      <c r="L6" s="381"/>
      <c r="M6" s="381"/>
      <c r="N6" s="381"/>
      <c r="O6" s="381"/>
    </row>
    <row r="7" spans="1:11" ht="12.75">
      <c r="A7" s="382" t="s">
        <v>13</v>
      </c>
      <c r="B7" s="382"/>
      <c r="C7" s="382"/>
      <c r="D7" s="382"/>
      <c r="E7" s="382"/>
      <c r="F7" s="382"/>
      <c r="G7" s="382"/>
      <c r="H7" s="382"/>
      <c r="I7" s="382"/>
      <c r="J7" s="382"/>
      <c r="K7" s="382"/>
    </row>
    <row r="8" spans="3:11" ht="12.75">
      <c r="C8" s="18"/>
      <c r="D8" s="18"/>
      <c r="E8" s="18"/>
      <c r="F8" s="18"/>
      <c r="G8" s="18"/>
      <c r="H8" s="18"/>
      <c r="I8" s="18"/>
      <c r="J8" s="18"/>
      <c r="K8" s="18"/>
    </row>
    <row r="9" spans="1:9" ht="15">
      <c r="A9" s="22" t="s">
        <v>1</v>
      </c>
      <c r="B9" s="23"/>
      <c r="C9" s="24">
        <f>'Customer Info'!B7</f>
        <v>0</v>
      </c>
      <c r="I9" s="25"/>
    </row>
    <row r="10" spans="1:3" ht="15">
      <c r="A10" s="26" t="s">
        <v>23</v>
      </c>
      <c r="B10" s="23"/>
      <c r="C10" s="24">
        <f>'Customer Info'!B8</f>
        <v>0</v>
      </c>
    </row>
    <row r="11" spans="1:33" ht="12.75">
      <c r="A11" s="22" t="s">
        <v>68</v>
      </c>
      <c r="B11" s="160">
        <f>'Customer Info'!B28</f>
        <v>12</v>
      </c>
      <c r="C11" s="161" t="s">
        <v>70</v>
      </c>
      <c r="D11" s="161">
        <v>2024</v>
      </c>
      <c r="V11">
        <v>1</v>
      </c>
      <c r="W11">
        <v>2</v>
      </c>
      <c r="X11">
        <v>3</v>
      </c>
      <c r="Y11">
        <v>4</v>
      </c>
      <c r="Z11">
        <v>5</v>
      </c>
      <c r="AA11">
        <v>6</v>
      </c>
      <c r="AB11">
        <v>7</v>
      </c>
      <c r="AC11">
        <v>8</v>
      </c>
      <c r="AD11">
        <v>9</v>
      </c>
      <c r="AE11">
        <v>10</v>
      </c>
      <c r="AF11">
        <v>11</v>
      </c>
      <c r="AG11">
        <v>12</v>
      </c>
    </row>
    <row r="12" spans="1:33" ht="12.75">
      <c r="A12" s="76"/>
      <c r="B12" s="77"/>
      <c r="C12" s="78"/>
      <c r="D12" s="78"/>
      <c r="E12" s="78"/>
      <c r="F12" s="78"/>
      <c r="G12" s="78"/>
      <c r="H12" s="78"/>
      <c r="I12" s="78"/>
      <c r="J12" s="78"/>
      <c r="K12" s="78"/>
      <c r="L12" s="78"/>
      <c r="M12" s="78"/>
      <c r="N12" s="78"/>
      <c r="O12" s="78"/>
      <c r="P12" s="78"/>
      <c r="U12" t="s">
        <v>81</v>
      </c>
      <c r="V12" s="79" t="s">
        <v>69</v>
      </c>
      <c r="W12" s="79" t="s">
        <v>70</v>
      </c>
      <c r="X12" s="79" t="s">
        <v>71</v>
      </c>
      <c r="Y12" s="79" t="s">
        <v>72</v>
      </c>
      <c r="Z12" s="79" t="s">
        <v>73</v>
      </c>
      <c r="AA12" s="79" t="s">
        <v>74</v>
      </c>
      <c r="AB12" s="79" t="s">
        <v>75</v>
      </c>
      <c r="AC12" s="79" t="s">
        <v>76</v>
      </c>
      <c r="AD12" s="79" t="s">
        <v>77</v>
      </c>
      <c r="AE12" s="79" t="s">
        <v>79</v>
      </c>
      <c r="AF12" s="79" t="s">
        <v>78</v>
      </c>
      <c r="AG12" s="79" t="s">
        <v>80</v>
      </c>
    </row>
    <row r="13" spans="1:34" ht="15">
      <c r="A13" s="81" t="s">
        <v>24</v>
      </c>
      <c r="B13" s="82"/>
      <c r="C13" s="83"/>
      <c r="D13" s="48"/>
      <c r="E13" s="48"/>
      <c r="F13" s="48"/>
      <c r="G13" s="48"/>
      <c r="H13" s="48"/>
      <c r="I13" s="48"/>
      <c r="J13" s="84"/>
      <c r="K13" s="84"/>
      <c r="L13" s="84"/>
      <c r="M13" s="84"/>
      <c r="N13" s="84"/>
      <c r="O13" s="84"/>
      <c r="P13" s="84"/>
      <c r="U13" s="48" t="s">
        <v>113</v>
      </c>
      <c r="V13" s="149" t="e">
        <f>#REF!</f>
        <v>#REF!</v>
      </c>
      <c r="W13" s="149" t="e">
        <f>#REF!</f>
        <v>#REF!</v>
      </c>
      <c r="X13" s="149" t="e">
        <f>#REF!</f>
        <v>#REF!</v>
      </c>
      <c r="Y13" s="149" t="e">
        <f>#REF!</f>
        <v>#REF!</v>
      </c>
      <c r="Z13" s="149" t="e">
        <f>#REF!</f>
        <v>#REF!</v>
      </c>
      <c r="AA13" s="149" t="e">
        <f>#REF!</f>
        <v>#REF!</v>
      </c>
      <c r="AB13" s="149" t="e">
        <f>#REF!</f>
        <v>#REF!</v>
      </c>
      <c r="AC13" s="149" t="e">
        <f>#REF!</f>
        <v>#REF!</v>
      </c>
      <c r="AD13" s="149" t="e">
        <f>#REF!</f>
        <v>#REF!</v>
      </c>
      <c r="AE13" s="149" t="e">
        <f>#REF!</f>
        <v>#REF!</v>
      </c>
      <c r="AF13" s="149" t="e">
        <f>#REF!</f>
        <v>#REF!</v>
      </c>
      <c r="AG13" s="149" t="e">
        <f>#REF!</f>
        <v>#REF!</v>
      </c>
      <c r="AH13" s="48"/>
    </row>
    <row r="14" spans="1:62" ht="12.75">
      <c r="A14" s="48"/>
      <c r="B14" s="48"/>
      <c r="C14" s="48"/>
      <c r="D14" s="48"/>
      <c r="E14" s="48"/>
      <c r="F14" s="48"/>
      <c r="G14" s="74" t="s">
        <v>13</v>
      </c>
      <c r="H14" s="74"/>
      <c r="I14" s="85" t="s">
        <v>13</v>
      </c>
      <c r="J14" s="84"/>
      <c r="K14" s="84"/>
      <c r="L14" s="84"/>
      <c r="M14" s="84"/>
      <c r="N14" s="84"/>
      <c r="O14" s="84"/>
      <c r="P14" s="84"/>
      <c r="Q14" s="48"/>
      <c r="R14" s="48"/>
      <c r="S14" s="48"/>
      <c r="T14" s="48"/>
      <c r="U14" s="48" t="s">
        <v>114</v>
      </c>
      <c r="V14" s="149" t="e">
        <f>#REF!</f>
        <v>#REF!</v>
      </c>
      <c r="W14" s="149" t="e">
        <f>#REF!</f>
        <v>#REF!</v>
      </c>
      <c r="X14" s="149" t="e">
        <f>#REF!</f>
        <v>#REF!</v>
      </c>
      <c r="Y14" s="149" t="e">
        <f>#REF!</f>
        <v>#REF!</v>
      </c>
      <c r="Z14" s="149" t="e">
        <f>#REF!</f>
        <v>#REF!</v>
      </c>
      <c r="AA14" s="149" t="e">
        <f>#REF!</f>
        <v>#REF!</v>
      </c>
      <c r="AB14" s="149" t="e">
        <f>#REF!</f>
        <v>#REF!</v>
      </c>
      <c r="AC14" s="149" t="e">
        <f>#REF!</f>
        <v>#REF!</v>
      </c>
      <c r="AD14" s="149" t="e">
        <f>#REF!</f>
        <v>#REF!</v>
      </c>
      <c r="AE14" s="149" t="e">
        <f>#REF!</f>
        <v>#REF!</v>
      </c>
      <c r="AF14" s="149" t="e">
        <f>#REF!</f>
        <v>#REF!</v>
      </c>
      <c r="AG14" s="149" t="e">
        <f>#REF!</f>
        <v>#REF!</v>
      </c>
      <c r="AH14" s="48"/>
      <c r="AJ14" s="79"/>
      <c r="AK14" s="79"/>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row>
    <row r="15" spans="1:62" ht="12.75">
      <c r="A15" s="48"/>
      <c r="B15" s="48"/>
      <c r="C15" s="48"/>
      <c r="D15" s="48"/>
      <c r="E15" s="48"/>
      <c r="F15" s="48"/>
      <c r="G15" s="48"/>
      <c r="H15" s="48"/>
      <c r="I15" s="48"/>
      <c r="J15" s="84"/>
      <c r="K15" s="84"/>
      <c r="L15" s="84"/>
      <c r="M15" s="84"/>
      <c r="N15" s="84"/>
      <c r="O15" s="84"/>
      <c r="P15" s="84"/>
      <c r="Q15" s="48"/>
      <c r="R15" s="48"/>
      <c r="S15" s="48"/>
      <c r="T15" s="48"/>
      <c r="U15" s="130" t="s">
        <v>121</v>
      </c>
      <c r="V15" s="48" t="e">
        <f>#REF!</f>
        <v>#REF!</v>
      </c>
      <c r="W15" s="48" t="e">
        <f>#REF!</f>
        <v>#REF!</v>
      </c>
      <c r="X15" s="48" t="e">
        <f>#REF!</f>
        <v>#REF!</v>
      </c>
      <c r="Y15" s="48" t="e">
        <f>#REF!</f>
        <v>#REF!</v>
      </c>
      <c r="Z15" s="48" t="e">
        <f>#REF!</f>
        <v>#REF!</v>
      </c>
      <c r="AA15" s="48" t="e">
        <f>#REF!</f>
        <v>#REF!</v>
      </c>
      <c r="AB15" s="48" t="e">
        <f>#REF!</f>
        <v>#REF!</v>
      </c>
      <c r="AC15" s="48" t="e">
        <f>#REF!</f>
        <v>#REF!</v>
      </c>
      <c r="AD15" s="48" t="e">
        <f>#REF!</f>
        <v>#REF!</v>
      </c>
      <c r="AE15" s="48" t="e">
        <f>#REF!</f>
        <v>#REF!</v>
      </c>
      <c r="AF15" s="48" t="e">
        <f>#REF!</f>
        <v>#REF!</v>
      </c>
      <c r="AG15" s="48" t="e">
        <f>#REF!</f>
        <v>#REF!</v>
      </c>
      <c r="AH15" s="48"/>
      <c r="AJ15" s="124"/>
      <c r="AK15" s="124"/>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row>
    <row r="16" spans="1:62" ht="12.75">
      <c r="A16" s="86"/>
      <c r="B16" s="48"/>
      <c r="C16" s="87"/>
      <c r="D16" s="86"/>
      <c r="E16" s="48"/>
      <c r="F16" s="48"/>
      <c r="G16" s="48"/>
      <c r="H16" s="48"/>
      <c r="I16" s="48"/>
      <c r="J16" s="84"/>
      <c r="K16" s="84"/>
      <c r="L16" s="84"/>
      <c r="M16" s="84"/>
      <c r="N16" s="84"/>
      <c r="O16" s="84"/>
      <c r="P16" s="84"/>
      <c r="Q16" s="48"/>
      <c r="R16" s="48"/>
      <c r="S16" s="48"/>
      <c r="T16" s="48"/>
      <c r="U16" s="48"/>
      <c r="V16" s="48"/>
      <c r="W16" s="48"/>
      <c r="X16" s="48"/>
      <c r="Y16" s="48"/>
      <c r="Z16" s="48"/>
      <c r="AA16" s="48"/>
      <c r="AB16" s="48"/>
      <c r="AC16" s="48"/>
      <c r="AD16" s="48"/>
      <c r="AE16" s="48"/>
      <c r="AF16" s="48"/>
      <c r="AG16" s="48"/>
      <c r="AH16" s="48"/>
      <c r="AI16" s="48"/>
      <c r="AJ16" s="124"/>
      <c r="AK16" s="124"/>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row>
    <row r="17" spans="1:62" ht="12.75">
      <c r="A17" s="86" t="s">
        <v>38</v>
      </c>
      <c r="B17" s="48"/>
      <c r="D17" s="87">
        <f>'Customer Info'!D18</f>
        <v>0</v>
      </c>
      <c r="E17" s="86" t="s">
        <v>32</v>
      </c>
      <c r="F17" s="48"/>
      <c r="G17" s="48"/>
      <c r="H17" s="48"/>
      <c r="I17" s="48"/>
      <c r="J17" s="84"/>
      <c r="K17" s="84"/>
      <c r="L17" s="84"/>
      <c r="M17" s="84"/>
      <c r="N17" s="84"/>
      <c r="O17" s="84"/>
      <c r="P17" s="84"/>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row>
    <row r="18" spans="1:62" ht="12.75">
      <c r="A18" s="86"/>
      <c r="B18" s="48"/>
      <c r="C18" s="87"/>
      <c r="D18" s="86"/>
      <c r="E18" s="48"/>
      <c r="F18" s="48"/>
      <c r="G18" s="48"/>
      <c r="H18" s="48"/>
      <c r="I18" s="48"/>
      <c r="J18" s="84"/>
      <c r="K18" s="84"/>
      <c r="L18" s="84"/>
      <c r="M18" s="84"/>
      <c r="N18" s="84"/>
      <c r="O18" s="84"/>
      <c r="P18" s="84"/>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row>
    <row r="19" spans="1:62" ht="12.75">
      <c r="A19" s="86"/>
      <c r="B19" s="48"/>
      <c r="C19" s="87"/>
      <c r="D19" s="86"/>
      <c r="E19" s="48"/>
      <c r="F19" s="48"/>
      <c r="G19" s="48"/>
      <c r="H19" s="48"/>
      <c r="I19" s="48"/>
      <c r="J19" s="84"/>
      <c r="K19" s="84"/>
      <c r="L19" s="84"/>
      <c r="M19" s="84"/>
      <c r="N19" s="84"/>
      <c r="O19" s="84"/>
      <c r="P19" s="84"/>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row>
    <row r="20" spans="1:62" ht="12.75">
      <c r="A20" s="86"/>
      <c r="B20" s="48"/>
      <c r="C20" s="87"/>
      <c r="D20" s="86"/>
      <c r="E20" s="48"/>
      <c r="F20" s="48"/>
      <c r="G20" s="48"/>
      <c r="H20" s="48"/>
      <c r="I20" s="48"/>
      <c r="J20" s="84"/>
      <c r="K20" s="84"/>
      <c r="L20" s="84"/>
      <c r="M20" s="84"/>
      <c r="N20" s="84"/>
      <c r="O20" s="84"/>
      <c r="P20" s="84"/>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row>
    <row r="21" spans="1:62" ht="12.75">
      <c r="A21" s="86"/>
      <c r="B21" s="48"/>
      <c r="C21" s="87"/>
      <c r="D21" s="86"/>
      <c r="E21" s="48"/>
      <c r="F21" s="48"/>
      <c r="G21" s="48"/>
      <c r="H21" s="48"/>
      <c r="I21" s="48"/>
      <c r="J21" s="84"/>
      <c r="K21" s="84"/>
      <c r="L21" s="84"/>
      <c r="M21" s="84"/>
      <c r="N21" s="84"/>
      <c r="O21" s="84"/>
      <c r="P21" s="84"/>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row>
    <row r="22" spans="1:62" ht="12.75">
      <c r="A22" s="88"/>
      <c r="B22" s="88"/>
      <c r="C22" s="89"/>
      <c r="D22" s="88"/>
      <c r="E22" s="88"/>
      <c r="F22" s="90"/>
      <c r="G22" s="76"/>
      <c r="H22" s="88"/>
      <c r="I22" s="91"/>
      <c r="J22" s="78"/>
      <c r="K22" s="84"/>
      <c r="L22" s="84"/>
      <c r="M22" s="84"/>
      <c r="N22" s="84"/>
      <c r="O22" s="84"/>
      <c r="P22" s="84"/>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row>
    <row r="23" spans="1:62" ht="12.75">
      <c r="A23" s="81" t="s">
        <v>25</v>
      </c>
      <c r="B23" s="48"/>
      <c r="C23" s="48"/>
      <c r="D23" s="48"/>
      <c r="E23" s="48"/>
      <c r="F23" s="48"/>
      <c r="G23" s="371" t="s">
        <v>49</v>
      </c>
      <c r="H23" s="372"/>
      <c r="I23" s="372"/>
      <c r="J23" s="373"/>
      <c r="K23" s="92"/>
      <c r="L23" s="374" t="s">
        <v>50</v>
      </c>
      <c r="M23" s="375"/>
      <c r="N23" s="375"/>
      <c r="O23" s="376"/>
      <c r="P23" s="93"/>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row>
    <row r="24" spans="1:62" ht="12.75">
      <c r="A24" s="48"/>
      <c r="B24" s="48"/>
      <c r="C24" s="48"/>
      <c r="D24" s="48"/>
      <c r="E24" s="48"/>
      <c r="F24" s="48"/>
      <c r="G24" s="67" t="s">
        <v>46</v>
      </c>
      <c r="H24" s="67" t="s">
        <v>47</v>
      </c>
      <c r="I24" s="67" t="s">
        <v>48</v>
      </c>
      <c r="J24" s="67" t="s">
        <v>27</v>
      </c>
      <c r="K24" s="48"/>
      <c r="L24" s="80" t="s">
        <v>46</v>
      </c>
      <c r="M24" s="80" t="s">
        <v>47</v>
      </c>
      <c r="N24" s="80" t="s">
        <v>48</v>
      </c>
      <c r="O24" s="80" t="s">
        <v>27</v>
      </c>
      <c r="P24" s="94" t="s">
        <v>39</v>
      </c>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row>
    <row r="25" spans="1:62" ht="12.75">
      <c r="A25" s="48" t="s">
        <v>26</v>
      </c>
      <c r="B25" s="48"/>
      <c r="C25" s="48"/>
      <c r="D25" s="48"/>
      <c r="E25" s="48"/>
      <c r="F25" s="48"/>
      <c r="G25" s="95"/>
      <c r="H25" s="96"/>
      <c r="I25" s="96">
        <v>10</v>
      </c>
      <c r="J25" s="145">
        <f>SUM(G25:I25)</f>
        <v>10</v>
      </c>
      <c r="K25" s="48"/>
      <c r="L25" s="58"/>
      <c r="M25" s="58"/>
      <c r="N25" s="58">
        <f>I25</f>
        <v>10</v>
      </c>
      <c r="O25" s="58">
        <f>SUM(L25:N25)</f>
        <v>10</v>
      </c>
      <c r="P25" s="148">
        <v>42005</v>
      </c>
      <c r="Q25" s="48"/>
      <c r="R25" s="48"/>
      <c r="S25" s="48"/>
      <c r="T25" s="48"/>
      <c r="U25" s="108"/>
      <c r="V25" s="61"/>
      <c r="W25" s="62"/>
      <c r="X25" s="48"/>
      <c r="Y25" s="63"/>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row>
    <row r="26" spans="1:62" ht="12.75">
      <c r="A26" s="48" t="s">
        <v>115</v>
      </c>
      <c r="B26" s="48"/>
      <c r="C26" s="48"/>
      <c r="D26" s="1">
        <f>MAX($D$17,0)</f>
        <v>0</v>
      </c>
      <c r="E26" s="54" t="s">
        <v>32</v>
      </c>
      <c r="F26" s="59" t="s">
        <v>6</v>
      </c>
      <c r="G26" s="150"/>
      <c r="H26" s="96"/>
      <c r="I26" s="98">
        <v>0.0263125</v>
      </c>
      <c r="J26" s="56">
        <f>SUM(G26:I26)</f>
        <v>0.0263125</v>
      </c>
      <c r="K26" s="61" t="s">
        <v>61</v>
      </c>
      <c r="L26" s="58"/>
      <c r="M26" s="58"/>
      <c r="N26" s="58">
        <f>ROUND($D26*I26,2)</f>
        <v>0</v>
      </c>
      <c r="O26" s="58">
        <f>SUM(L26:N26)</f>
        <v>0</v>
      </c>
      <c r="P26" s="148">
        <v>42005</v>
      </c>
      <c r="Q26" s="48"/>
      <c r="T26" s="172">
        <f>O26</f>
        <v>0</v>
      </c>
      <c r="U26" s="60"/>
      <c r="V26" s="61"/>
      <c r="W26" s="62"/>
      <c r="X26" s="48"/>
      <c r="Y26" s="63"/>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row>
    <row r="27" spans="1:62" ht="12.75">
      <c r="A27" s="99" t="s">
        <v>37</v>
      </c>
      <c r="B27" s="99"/>
      <c r="C27" s="99"/>
      <c r="D27" s="100"/>
      <c r="E27" s="100"/>
      <c r="F27" s="99"/>
      <c r="G27" s="100"/>
      <c r="H27" s="100"/>
      <c r="I27" s="100"/>
      <c r="J27" s="100"/>
      <c r="K27" s="101"/>
      <c r="L27" s="102"/>
      <c r="M27" s="102"/>
      <c r="N27" s="102">
        <f>SUM(N25:N26)</f>
        <v>10</v>
      </c>
      <c r="O27" s="215">
        <f>SUM(O25:O26)</f>
        <v>10</v>
      </c>
      <c r="P27" s="93"/>
      <c r="Q27" s="48"/>
      <c r="T27" s="172">
        <f>SUM(T26)</f>
        <v>0</v>
      </c>
      <c r="U27" s="60"/>
      <c r="V27" s="61"/>
      <c r="W27" s="62"/>
      <c r="X27" s="48"/>
      <c r="Y27" s="63"/>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row>
    <row r="28" spans="1:62" ht="12.75">
      <c r="A28" s="103"/>
      <c r="B28" s="103"/>
      <c r="C28" s="103"/>
      <c r="D28" s="104"/>
      <c r="E28" s="104"/>
      <c r="F28" s="103"/>
      <c r="G28" s="104"/>
      <c r="H28" s="104"/>
      <c r="I28" s="104"/>
      <c r="J28" s="104"/>
      <c r="K28" s="105"/>
      <c r="L28" s="104"/>
      <c r="M28" s="104"/>
      <c r="N28" s="104"/>
      <c r="O28" s="216"/>
      <c r="P28" s="106"/>
      <c r="Q28" s="48"/>
      <c r="R28" s="48"/>
      <c r="S28" s="48"/>
      <c r="T28" s="48"/>
      <c r="U28" s="60"/>
      <c r="V28" s="61"/>
      <c r="W28" s="62"/>
      <c r="X28" s="48"/>
      <c r="Y28" s="63"/>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row>
    <row r="29" spans="1:224" ht="12.75">
      <c r="A29" s="81" t="s">
        <v>51</v>
      </c>
      <c r="B29" s="99"/>
      <c r="C29" s="99"/>
      <c r="D29" s="100"/>
      <c r="E29" s="100"/>
      <c r="F29" s="99"/>
      <c r="G29" s="100"/>
      <c r="H29" s="100"/>
      <c r="I29" s="100"/>
      <c r="J29" s="100"/>
      <c r="K29" s="100"/>
      <c r="L29" s="100"/>
      <c r="M29" s="100"/>
      <c r="N29" s="100"/>
      <c r="O29" s="217"/>
      <c r="P29" s="93"/>
      <c r="Q29" s="48"/>
      <c r="R29" s="48"/>
      <c r="S29" s="48"/>
      <c r="T29" s="48"/>
      <c r="U29" s="60"/>
      <c r="V29" s="61"/>
      <c r="W29" s="62"/>
      <c r="X29" s="48"/>
      <c r="Y29" s="63"/>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row>
    <row r="30" spans="1:224" ht="12.75">
      <c r="A30" s="84"/>
      <c r="B30" s="84"/>
      <c r="C30" s="84"/>
      <c r="D30" s="84"/>
      <c r="E30" s="84"/>
      <c r="F30" s="84"/>
      <c r="G30" s="84"/>
      <c r="H30" s="84"/>
      <c r="I30" s="84"/>
      <c r="J30" s="84"/>
      <c r="K30" s="84"/>
      <c r="L30" s="84"/>
      <c r="M30" s="84"/>
      <c r="N30" s="84"/>
      <c r="O30" s="137"/>
      <c r="P30" s="107"/>
      <c r="Q30" s="59"/>
      <c r="R30" s="59"/>
      <c r="S30" s="59"/>
      <c r="T30" s="59"/>
      <c r="U30" s="60"/>
      <c r="V30" s="61"/>
      <c r="W30" s="62"/>
      <c r="X30" s="48"/>
      <c r="Y30" s="63"/>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row>
    <row r="31" spans="1:224" ht="12.75">
      <c r="A31" s="218" t="s">
        <v>53</v>
      </c>
      <c r="B31" s="219"/>
      <c r="C31" s="219"/>
      <c r="D31" s="220">
        <f>IF($D$17&lt;0,0,IF($D$17&gt;833000,833000,$D$17))</f>
        <v>0</v>
      </c>
      <c r="E31" s="221" t="s">
        <v>32</v>
      </c>
      <c r="F31" s="222" t="s">
        <v>6</v>
      </c>
      <c r="G31" s="56"/>
      <c r="H31" s="56"/>
      <c r="I31" s="56">
        <f>'012024 Riders'!B4</f>
        <v>0.0059216</v>
      </c>
      <c r="J31" s="56">
        <f aca="true" t="shared" si="0" ref="J31:J37">SUM(G31:I31)</f>
        <v>0.0059216</v>
      </c>
      <c r="K31" s="223" t="s">
        <v>33</v>
      </c>
      <c r="L31" s="58"/>
      <c r="M31" s="58"/>
      <c r="N31" s="58">
        <f>ROUND(D31*I31,2)</f>
        <v>0</v>
      </c>
      <c r="O31" s="58">
        <f aca="true" t="shared" si="1" ref="O31:O53">SUM(L31:N31)</f>
        <v>0</v>
      </c>
      <c r="P31" s="148">
        <f>'012024 Riders'!D4</f>
        <v>45293</v>
      </c>
      <c r="Q31" s="59"/>
      <c r="R31" s="59"/>
      <c r="S31" s="59"/>
      <c r="T31" s="172">
        <f aca="true" t="shared" si="2" ref="T31:T43">O31</f>
        <v>0</v>
      </c>
      <c r="U31" s="60"/>
      <c r="V31" s="61"/>
      <c r="W31" s="62"/>
      <c r="X31" s="48"/>
      <c r="Y31" s="63"/>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row>
    <row r="32" spans="1:224" ht="12.75">
      <c r="A32" s="218" t="s">
        <v>54</v>
      </c>
      <c r="B32" s="190"/>
      <c r="C32" s="190"/>
      <c r="D32" s="224">
        <f>IF($D$17&gt;833000,$D$17-833000,0)</f>
        <v>0</v>
      </c>
      <c r="E32" s="221" t="s">
        <v>32</v>
      </c>
      <c r="F32" s="222" t="s">
        <v>6</v>
      </c>
      <c r="G32" s="56"/>
      <c r="H32" s="56"/>
      <c r="I32" s="56">
        <f>'0923 Riders '!B5</f>
        <v>0.0001756</v>
      </c>
      <c r="J32" s="56">
        <f t="shared" si="0"/>
        <v>0.0001756</v>
      </c>
      <c r="K32" s="223" t="s">
        <v>33</v>
      </c>
      <c r="L32" s="58"/>
      <c r="M32" s="58"/>
      <c r="N32" s="58">
        <f>ROUND(D32*I32,2)</f>
        <v>0</v>
      </c>
      <c r="O32" s="58">
        <f t="shared" si="1"/>
        <v>0</v>
      </c>
      <c r="P32" s="148">
        <f>'0923 Riders '!D5</f>
        <v>44925</v>
      </c>
      <c r="Q32" s="59"/>
      <c r="R32" s="59"/>
      <c r="S32" s="59"/>
      <c r="T32" s="172">
        <f t="shared" si="2"/>
        <v>0</v>
      </c>
      <c r="U32" s="60"/>
      <c r="V32" s="61"/>
      <c r="W32" s="62"/>
      <c r="X32" s="48"/>
      <c r="Y32" s="63"/>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row>
    <row r="33" spans="1:224" ht="12.75">
      <c r="A33" s="218" t="s">
        <v>65</v>
      </c>
      <c r="B33" s="190"/>
      <c r="C33" s="190"/>
      <c r="D33" s="220">
        <f>IF($D$17&lt;0,0,IF($D$17&gt;2000,2000,$D$17))</f>
        <v>0</v>
      </c>
      <c r="E33" s="221" t="s">
        <v>32</v>
      </c>
      <c r="F33" s="222" t="s">
        <v>6</v>
      </c>
      <c r="G33" s="56"/>
      <c r="H33" s="56"/>
      <c r="I33" s="109">
        <f>'0923 Riders '!B8</f>
        <v>0.00465</v>
      </c>
      <c r="J33" s="109">
        <f t="shared" si="0"/>
        <v>0.00465</v>
      </c>
      <c r="K33" s="223" t="s">
        <v>33</v>
      </c>
      <c r="L33" s="58"/>
      <c r="M33" s="58"/>
      <c r="N33" s="58">
        <f>ROUND(D33*I33,2)</f>
        <v>0</v>
      </c>
      <c r="O33" s="58">
        <f t="shared" si="1"/>
        <v>0</v>
      </c>
      <c r="P33" s="148">
        <f>'0923 Riders '!D7</f>
        <v>44531</v>
      </c>
      <c r="Q33" s="59"/>
      <c r="R33" s="59"/>
      <c r="S33" s="59"/>
      <c r="T33" s="172">
        <f t="shared" si="2"/>
        <v>0</v>
      </c>
      <c r="U33" s="60"/>
      <c r="V33" s="61"/>
      <c r="W33" s="62"/>
      <c r="X33" s="48"/>
      <c r="Y33" s="63"/>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row>
    <row r="34" spans="1:224" ht="12.75">
      <c r="A34" s="218" t="s">
        <v>66</v>
      </c>
      <c r="B34" s="190"/>
      <c r="C34" s="190"/>
      <c r="D34" s="220">
        <f>IF($D$17&lt;=2000,0,IF($D$17=0,0,IF($D$17-2000&gt;13000,13000,$D$17-2000)))</f>
        <v>0</v>
      </c>
      <c r="E34" s="221" t="s">
        <v>32</v>
      </c>
      <c r="F34" s="222" t="s">
        <v>6</v>
      </c>
      <c r="G34" s="56"/>
      <c r="H34" s="56"/>
      <c r="I34" s="109">
        <f>'0923 Riders '!B9</f>
        <v>0.00419</v>
      </c>
      <c r="J34" s="109">
        <f t="shared" si="0"/>
        <v>0.00419</v>
      </c>
      <c r="K34" s="223" t="s">
        <v>33</v>
      </c>
      <c r="L34" s="58"/>
      <c r="M34" s="58"/>
      <c r="N34" s="58">
        <f>ROUND(D34*I34,2)</f>
        <v>0</v>
      </c>
      <c r="O34" s="58">
        <f t="shared" si="1"/>
        <v>0</v>
      </c>
      <c r="P34" s="148">
        <f>'0923 Riders '!D7</f>
        <v>44531</v>
      </c>
      <c r="Q34" s="59"/>
      <c r="R34" s="59"/>
      <c r="S34" s="59"/>
      <c r="T34" s="172">
        <f t="shared" si="2"/>
        <v>0</v>
      </c>
      <c r="U34" s="60"/>
      <c r="V34" s="61"/>
      <c r="W34" s="62"/>
      <c r="X34" s="48"/>
      <c r="Y34" s="63"/>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row>
    <row r="35" spans="1:224" ht="12.75">
      <c r="A35" s="218" t="s">
        <v>67</v>
      </c>
      <c r="B35" s="190"/>
      <c r="C35" s="190"/>
      <c r="D35" s="220">
        <f>IF($D$17=0,0,IF($D$17-15000&gt;=0,$D$17-15000,0))</f>
        <v>0</v>
      </c>
      <c r="E35" s="221" t="s">
        <v>32</v>
      </c>
      <c r="F35" s="222" t="s">
        <v>6</v>
      </c>
      <c r="G35" s="56"/>
      <c r="H35" s="56"/>
      <c r="I35" s="109">
        <f>'0923 Riders '!B10</f>
        <v>0.00363</v>
      </c>
      <c r="J35" s="109">
        <f t="shared" si="0"/>
        <v>0.00363</v>
      </c>
      <c r="K35" s="223" t="s">
        <v>33</v>
      </c>
      <c r="L35" s="58"/>
      <c r="M35" s="58"/>
      <c r="N35" s="58">
        <f>ROUND(D35*I35,2)</f>
        <v>0</v>
      </c>
      <c r="O35" s="58">
        <f t="shared" si="1"/>
        <v>0</v>
      </c>
      <c r="P35" s="148">
        <f>'0923 Riders '!D7</f>
        <v>44531</v>
      </c>
      <c r="Q35" s="59"/>
      <c r="R35" s="59"/>
      <c r="S35" s="59"/>
      <c r="T35" s="172">
        <f t="shared" si="2"/>
        <v>0</v>
      </c>
      <c r="U35" s="60"/>
      <c r="V35" s="61"/>
      <c r="W35" s="62"/>
      <c r="X35" s="48"/>
      <c r="Y35" s="63"/>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row>
    <row r="36" spans="1:224" ht="12.75">
      <c r="A36" s="225" t="s">
        <v>153</v>
      </c>
      <c r="B36" s="190"/>
      <c r="C36" s="190"/>
      <c r="D36" s="220"/>
      <c r="E36" s="221" t="s">
        <v>81</v>
      </c>
      <c r="F36" s="222"/>
      <c r="G36" s="56"/>
      <c r="H36" s="56"/>
      <c r="I36" s="56">
        <f>'012024 Riders'!B49</f>
        <v>1.47</v>
      </c>
      <c r="J36" s="56">
        <f t="shared" si="0"/>
        <v>1.47</v>
      </c>
      <c r="K36" s="223"/>
      <c r="L36" s="58"/>
      <c r="M36" s="58"/>
      <c r="N36" s="58">
        <f>J36</f>
        <v>1.47</v>
      </c>
      <c r="O36" s="58">
        <f>SUM(L36:N36)</f>
        <v>1.47</v>
      </c>
      <c r="P36" s="148">
        <f>'012024 Riders'!E49</f>
        <v>45292</v>
      </c>
      <c r="Q36" s="59"/>
      <c r="R36" s="59"/>
      <c r="S36" s="59"/>
      <c r="T36" s="172">
        <f t="shared" si="2"/>
        <v>1.47</v>
      </c>
      <c r="U36" s="60"/>
      <c r="V36" s="61"/>
      <c r="W36" s="62"/>
      <c r="X36" s="48"/>
      <c r="Y36" s="63"/>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row>
    <row r="37" spans="1:224" ht="12.75">
      <c r="A37" s="225" t="s">
        <v>212</v>
      </c>
      <c r="B37" s="190"/>
      <c r="C37" s="190"/>
      <c r="D37" s="226">
        <f>O27</f>
        <v>10</v>
      </c>
      <c r="E37" s="221" t="s">
        <v>86</v>
      </c>
      <c r="F37" s="222" t="s">
        <v>6</v>
      </c>
      <c r="G37" s="56"/>
      <c r="H37" s="56"/>
      <c r="I37" s="110">
        <f>'0923 Riders '!B18</f>
        <v>0</v>
      </c>
      <c r="J37" s="110">
        <f t="shared" si="0"/>
        <v>0</v>
      </c>
      <c r="K37" s="223"/>
      <c r="L37" s="58"/>
      <c r="M37" s="58"/>
      <c r="N37" s="58">
        <f>J37</f>
        <v>0</v>
      </c>
      <c r="O37" s="58">
        <f>SUM(L37:N37)</f>
        <v>0</v>
      </c>
      <c r="P37" s="148">
        <f>'0923 Riders '!D18</f>
        <v>44531</v>
      </c>
      <c r="Q37" s="59"/>
      <c r="R37" s="173">
        <f>$T$27</f>
        <v>0</v>
      </c>
      <c r="S37" s="174">
        <f>I37</f>
        <v>0</v>
      </c>
      <c r="T37" s="172">
        <f>ROUND(R37*S37,2)</f>
        <v>0</v>
      </c>
      <c r="U37" s="60"/>
      <c r="V37" s="61"/>
      <c r="W37" s="62"/>
      <c r="X37" s="48"/>
      <c r="Y37" s="63"/>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row>
    <row r="38" spans="1:224" ht="12.75">
      <c r="A38" s="225" t="s">
        <v>120</v>
      </c>
      <c r="B38" s="190"/>
      <c r="C38" s="190"/>
      <c r="D38" s="220">
        <f>$D$17</f>
        <v>0</v>
      </c>
      <c r="E38" s="221" t="s">
        <v>32</v>
      </c>
      <c r="F38" s="222" t="s">
        <v>6</v>
      </c>
      <c r="G38" s="56">
        <f>'0923 Riders '!B21</f>
        <v>0.10589</v>
      </c>
      <c r="H38" s="56"/>
      <c r="I38" s="56"/>
      <c r="J38" s="143">
        <f>SUM(G38:H38)</f>
        <v>0.10589</v>
      </c>
      <c r="K38" s="223" t="s">
        <v>33</v>
      </c>
      <c r="L38" s="58">
        <f>ROUND(D38*G38,2)</f>
        <v>0</v>
      </c>
      <c r="M38" s="58"/>
      <c r="N38" s="58"/>
      <c r="O38" s="58">
        <f t="shared" si="1"/>
        <v>0</v>
      </c>
      <c r="P38" s="148">
        <f>'0923 Riders '!D21</f>
        <v>45078</v>
      </c>
      <c r="Q38" s="59"/>
      <c r="R38" s="59"/>
      <c r="S38" s="59"/>
      <c r="T38" s="172">
        <f t="shared" si="2"/>
        <v>0</v>
      </c>
      <c r="U38" s="60"/>
      <c r="V38" s="61"/>
      <c r="W38" s="62"/>
      <c r="X38" s="48"/>
      <c r="Y38" s="63"/>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row>
    <row r="39" spans="1:224" ht="12.75">
      <c r="A39" s="225" t="s">
        <v>105</v>
      </c>
      <c r="B39" s="190"/>
      <c r="C39" s="190"/>
      <c r="D39" s="220">
        <f>$D$17</f>
        <v>0</v>
      </c>
      <c r="E39" s="221" t="s">
        <v>32</v>
      </c>
      <c r="F39" s="222" t="s">
        <v>6</v>
      </c>
      <c r="G39" s="56">
        <f>'0923 Riders '!B28</f>
        <v>0.00388</v>
      </c>
      <c r="H39" s="56"/>
      <c r="I39" s="56"/>
      <c r="J39" s="143">
        <f>SUM(G39:H39)</f>
        <v>0.00388</v>
      </c>
      <c r="K39" s="223" t="s">
        <v>33</v>
      </c>
      <c r="L39" s="145">
        <f>IF($D$39&lt;=800,ROUND($D$39*$G$39,2),(ROUND(800*$G$39,2)+(ROUND(($D$39-800)*$G$39,2))))</f>
        <v>0</v>
      </c>
      <c r="M39" s="58"/>
      <c r="N39" s="58"/>
      <c r="O39" s="58">
        <f>SUM(L39:N39)</f>
        <v>0</v>
      </c>
      <c r="P39" s="148">
        <f>'0923 Riders '!D28</f>
        <v>45078</v>
      </c>
      <c r="Q39" s="59"/>
      <c r="R39" s="59"/>
      <c r="S39" s="59"/>
      <c r="T39" s="172">
        <f t="shared" si="2"/>
        <v>0</v>
      </c>
      <c r="U39" s="60"/>
      <c r="V39" s="61"/>
      <c r="W39" s="62"/>
      <c r="X39" s="48"/>
      <c r="Y39" s="63"/>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row>
    <row r="40" spans="1:224" ht="12.75">
      <c r="A40" s="225" t="s">
        <v>124</v>
      </c>
      <c r="B40" s="190"/>
      <c r="C40" s="190"/>
      <c r="D40" s="220">
        <f>$D$17</f>
        <v>0</v>
      </c>
      <c r="E40" s="221" t="s">
        <v>32</v>
      </c>
      <c r="F40" s="222" t="s">
        <v>6</v>
      </c>
      <c r="G40" s="56">
        <f>'012024 Riders'!B46</f>
        <v>-0.0004945</v>
      </c>
      <c r="H40" s="56"/>
      <c r="I40" s="56"/>
      <c r="J40" s="143">
        <f>SUM(G40:H40)</f>
        <v>-0.0004945</v>
      </c>
      <c r="K40" s="223" t="s">
        <v>33</v>
      </c>
      <c r="L40" s="58">
        <f>ROUND(D40*G40,2)</f>
        <v>0</v>
      </c>
      <c r="M40" s="58"/>
      <c r="N40" s="58"/>
      <c r="O40" s="58">
        <f t="shared" si="1"/>
        <v>0</v>
      </c>
      <c r="P40" s="148">
        <f>'012024 Riders'!D46</f>
        <v>45293</v>
      </c>
      <c r="Q40" s="59"/>
      <c r="R40" s="59"/>
      <c r="S40" s="59"/>
      <c r="T40" s="172">
        <f t="shared" si="2"/>
        <v>0</v>
      </c>
      <c r="U40" s="60"/>
      <c r="V40" s="61"/>
      <c r="W40" s="62"/>
      <c r="X40" s="48"/>
      <c r="Y40" s="63"/>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48"/>
      <c r="HC40" s="48"/>
      <c r="HD40" s="48"/>
      <c r="HE40" s="48"/>
      <c r="HF40" s="48"/>
      <c r="HG40" s="48"/>
      <c r="HH40" s="48"/>
      <c r="HI40" s="48"/>
      <c r="HJ40" s="48"/>
      <c r="HK40" s="48"/>
      <c r="HL40" s="48"/>
      <c r="HM40" s="48"/>
      <c r="HN40" s="48"/>
      <c r="HO40" s="48"/>
      <c r="HP40" s="48"/>
    </row>
    <row r="41" spans="1:224" ht="12.75">
      <c r="A41" s="225" t="s">
        <v>103</v>
      </c>
      <c r="B41" s="190"/>
      <c r="C41" s="190"/>
      <c r="D41" s="220">
        <f>IF($D$17&lt;0,0,$D$17)</f>
        <v>0</v>
      </c>
      <c r="E41" s="221" t="s">
        <v>32</v>
      </c>
      <c r="F41" s="222" t="s">
        <v>6</v>
      </c>
      <c r="G41" s="56"/>
      <c r="H41" s="56"/>
      <c r="I41" s="56">
        <f>'0923 Riders '!B15</f>
        <v>0</v>
      </c>
      <c r="J41" s="98">
        <f aca="true" t="shared" si="3" ref="J41:J46">SUM(G41:I41)</f>
        <v>0</v>
      </c>
      <c r="K41" s="223" t="s">
        <v>33</v>
      </c>
      <c r="L41" s="58"/>
      <c r="M41" s="58"/>
      <c r="N41" s="96">
        <f>J41*D41</f>
        <v>0</v>
      </c>
      <c r="O41" s="58">
        <f>SUM(L41:N41)</f>
        <v>0</v>
      </c>
      <c r="P41" s="148">
        <f>'0923 Riders '!D15</f>
        <v>45167</v>
      </c>
      <c r="Q41" s="59"/>
      <c r="R41" s="59"/>
      <c r="S41" s="59"/>
      <c r="T41" s="172">
        <f t="shared" si="2"/>
        <v>0</v>
      </c>
      <c r="U41" s="60"/>
      <c r="V41" s="61"/>
      <c r="W41" s="62"/>
      <c r="X41" s="48"/>
      <c r="Y41" s="63"/>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48"/>
      <c r="HC41" s="48"/>
      <c r="HD41" s="48"/>
      <c r="HE41" s="48"/>
      <c r="HF41" s="48"/>
      <c r="HG41" s="48"/>
      <c r="HH41" s="48"/>
      <c r="HI41" s="48"/>
      <c r="HJ41" s="48"/>
      <c r="HK41" s="48"/>
      <c r="HL41" s="48"/>
      <c r="HM41" s="48"/>
      <c r="HN41" s="48"/>
      <c r="HO41" s="48"/>
      <c r="HP41" s="48"/>
    </row>
    <row r="42" spans="1:224" ht="12.75">
      <c r="A42" s="225" t="s">
        <v>122</v>
      </c>
      <c r="B42" s="190"/>
      <c r="C42" s="190"/>
      <c r="D42" s="220">
        <f>IF($D$17&lt;0,0,$D$17)</f>
        <v>0</v>
      </c>
      <c r="E42" s="227" t="s">
        <v>32</v>
      </c>
      <c r="F42" s="222" t="s">
        <v>6</v>
      </c>
      <c r="G42" s="56"/>
      <c r="H42" s="56">
        <f>'0923 Riders '!B56</f>
        <v>0.0331659</v>
      </c>
      <c r="I42" s="56"/>
      <c r="J42" s="56">
        <f t="shared" si="3"/>
        <v>0.0331659</v>
      </c>
      <c r="K42" s="223" t="s">
        <v>33</v>
      </c>
      <c r="L42" s="58"/>
      <c r="M42" s="58">
        <f>ROUND(D42*H42,2)</f>
        <v>0</v>
      </c>
      <c r="N42" s="129"/>
      <c r="O42" s="58">
        <f t="shared" si="1"/>
        <v>0</v>
      </c>
      <c r="P42" s="148">
        <f>'0923 Riders '!D56</f>
        <v>45016</v>
      </c>
      <c r="Q42" s="59"/>
      <c r="R42" s="59"/>
      <c r="S42" s="59"/>
      <c r="T42" s="172">
        <f t="shared" si="2"/>
        <v>0</v>
      </c>
      <c r="U42" s="60"/>
      <c r="V42" s="61"/>
      <c r="W42" s="62"/>
      <c r="X42" s="48"/>
      <c r="Y42" s="63"/>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48"/>
      <c r="HC42" s="48"/>
      <c r="HD42" s="48"/>
      <c r="HE42" s="48"/>
      <c r="HF42" s="48"/>
      <c r="HG42" s="48"/>
      <c r="HH42" s="48"/>
      <c r="HI42" s="48"/>
      <c r="HJ42" s="48"/>
      <c r="HK42" s="48"/>
      <c r="HL42" s="48"/>
      <c r="HM42" s="48"/>
      <c r="HN42" s="48"/>
      <c r="HO42" s="48"/>
      <c r="HP42" s="48"/>
    </row>
    <row r="43" spans="1:224" ht="12.75">
      <c r="A43" s="218" t="s">
        <v>64</v>
      </c>
      <c r="B43" s="190"/>
      <c r="C43" s="190"/>
      <c r="D43" s="220">
        <f>IF($D$17&lt;0,0,$D$17)</f>
        <v>0</v>
      </c>
      <c r="E43" s="221" t="s">
        <v>32</v>
      </c>
      <c r="F43" s="222" t="s">
        <v>6</v>
      </c>
      <c r="G43" s="56"/>
      <c r="H43" s="56"/>
      <c r="I43" s="56">
        <f>'0923 Riders '!B68+'0923 Riders '!C68</f>
        <v>0</v>
      </c>
      <c r="J43" s="56">
        <f t="shared" si="3"/>
        <v>0</v>
      </c>
      <c r="K43" s="223" t="s">
        <v>33</v>
      </c>
      <c r="L43" s="58"/>
      <c r="M43" s="58"/>
      <c r="N43" s="58">
        <f>J43*D43</f>
        <v>0</v>
      </c>
      <c r="O43" s="58">
        <f t="shared" si="1"/>
        <v>0</v>
      </c>
      <c r="P43" s="148">
        <f>'0923 Riders '!D68</f>
        <v>44531</v>
      </c>
      <c r="Q43" s="59"/>
      <c r="R43" s="59"/>
      <c r="S43" s="59"/>
      <c r="T43" s="172">
        <f t="shared" si="2"/>
        <v>0</v>
      </c>
      <c r="U43" s="60"/>
      <c r="V43" s="61"/>
      <c r="W43" s="62"/>
      <c r="X43" s="48"/>
      <c r="Y43" s="63"/>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48"/>
      <c r="HC43" s="48"/>
      <c r="HD43" s="48"/>
      <c r="HE43" s="48"/>
      <c r="HF43" s="48"/>
      <c r="HG43" s="48"/>
      <c r="HH43" s="48"/>
      <c r="HI43" s="48"/>
      <c r="HJ43" s="48"/>
      <c r="HK43" s="48"/>
      <c r="HL43" s="48"/>
      <c r="HM43" s="48"/>
      <c r="HN43" s="48"/>
      <c r="HO43" s="48"/>
      <c r="HP43" s="48"/>
    </row>
    <row r="44" spans="1:224" ht="12.75">
      <c r="A44" s="218" t="s">
        <v>55</v>
      </c>
      <c r="B44" s="190"/>
      <c r="C44" s="190"/>
      <c r="D44" s="228">
        <f>$N$27</f>
        <v>10</v>
      </c>
      <c r="E44" s="221" t="s">
        <v>86</v>
      </c>
      <c r="F44" s="222" t="s">
        <v>6</v>
      </c>
      <c r="G44" s="64"/>
      <c r="H44" s="65"/>
      <c r="I44" s="69">
        <f>'1123 Riders  '!B84</f>
        <v>0.0225159</v>
      </c>
      <c r="J44" s="69">
        <f t="shared" si="3"/>
        <v>0.0225159</v>
      </c>
      <c r="K44" s="223"/>
      <c r="L44" s="58"/>
      <c r="M44" s="58"/>
      <c r="N44" s="58">
        <f>ROUND(D44*I44,2)</f>
        <v>0.23</v>
      </c>
      <c r="O44" s="58">
        <f t="shared" si="1"/>
        <v>0.23</v>
      </c>
      <c r="P44" s="148">
        <f>'1123 Riders  '!D84</f>
        <v>45226</v>
      </c>
      <c r="Q44" s="59"/>
      <c r="R44" s="173">
        <f>$T$27</f>
        <v>0</v>
      </c>
      <c r="S44" s="174">
        <f>I44</f>
        <v>0.0225159</v>
      </c>
      <c r="T44" s="172">
        <f>ROUND(R44*S44,2)</f>
        <v>0</v>
      </c>
      <c r="U44" s="60"/>
      <c r="V44" s="61"/>
      <c r="W44" s="62"/>
      <c r="X44" s="48"/>
      <c r="Y44" s="63"/>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48"/>
      <c r="HC44" s="48"/>
      <c r="HD44" s="48"/>
      <c r="HE44" s="48"/>
      <c r="HF44" s="48"/>
      <c r="HG44" s="48"/>
      <c r="HH44" s="48"/>
      <c r="HI44" s="48"/>
      <c r="HJ44" s="48"/>
      <c r="HK44" s="48"/>
      <c r="HL44" s="48"/>
      <c r="HM44" s="48"/>
      <c r="HN44" s="48"/>
      <c r="HO44" s="48"/>
      <c r="HP44" s="48"/>
    </row>
    <row r="45" spans="1:224" ht="12.75">
      <c r="A45" s="218" t="s">
        <v>56</v>
      </c>
      <c r="B45" s="190"/>
      <c r="C45" s="190"/>
      <c r="D45" s="228">
        <f>$N$27</f>
        <v>10</v>
      </c>
      <c r="E45" s="221" t="s">
        <v>86</v>
      </c>
      <c r="F45" s="222" t="s">
        <v>6</v>
      </c>
      <c r="G45" s="229"/>
      <c r="H45" s="65"/>
      <c r="I45" s="69">
        <f>'0923 Riders '!B86</f>
        <v>0.0669857</v>
      </c>
      <c r="J45" s="69">
        <f t="shared" si="3"/>
        <v>0.0669857</v>
      </c>
      <c r="K45" s="223"/>
      <c r="L45" s="58"/>
      <c r="M45" s="58"/>
      <c r="N45" s="58">
        <f>ROUND(D45*I45,2)</f>
        <v>0.67</v>
      </c>
      <c r="O45" s="58">
        <f t="shared" si="1"/>
        <v>0.67</v>
      </c>
      <c r="P45" s="148">
        <f>'1123 Riders  '!D86</f>
        <v>45167</v>
      </c>
      <c r="Q45" s="59"/>
      <c r="R45" s="173">
        <f>$T$27</f>
        <v>0</v>
      </c>
      <c r="S45" s="174">
        <f>I45</f>
        <v>0.0669857</v>
      </c>
      <c r="T45" s="172">
        <f>ROUND(R45*S45,2)</f>
        <v>0</v>
      </c>
      <c r="U45" s="60"/>
      <c r="V45" s="61"/>
      <c r="W45" s="62"/>
      <c r="X45" s="48"/>
      <c r="Y45" s="63"/>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48"/>
      <c r="HC45" s="48"/>
      <c r="HD45" s="48"/>
      <c r="HE45" s="48"/>
      <c r="HF45" s="48"/>
      <c r="HG45" s="48"/>
      <c r="HH45" s="48"/>
      <c r="HI45" s="48"/>
      <c r="HJ45" s="48"/>
      <c r="HK45" s="48"/>
      <c r="HL45" s="48"/>
      <c r="HM45" s="48"/>
      <c r="HN45" s="48"/>
      <c r="HO45" s="48"/>
      <c r="HP45" s="48"/>
    </row>
    <row r="46" spans="1:224" ht="12.75">
      <c r="A46" s="225" t="s">
        <v>141</v>
      </c>
      <c r="B46" s="190"/>
      <c r="C46" s="190"/>
      <c r="D46" s="228"/>
      <c r="E46" s="227" t="s">
        <v>81</v>
      </c>
      <c r="F46" s="230"/>
      <c r="G46" s="229"/>
      <c r="H46" s="65"/>
      <c r="I46" s="125">
        <f>'1223 Riders   '!B89</f>
        <v>1.95</v>
      </c>
      <c r="J46" s="125">
        <f t="shared" si="3"/>
        <v>1.95</v>
      </c>
      <c r="K46" s="223"/>
      <c r="L46" s="58"/>
      <c r="M46" s="58"/>
      <c r="N46" s="58">
        <f>I46</f>
        <v>1.95</v>
      </c>
      <c r="O46" s="58">
        <f>SUM(L46:N46)</f>
        <v>1.95</v>
      </c>
      <c r="P46" s="148">
        <f>'1223 Riders   '!D89</f>
        <v>45259</v>
      </c>
      <c r="Q46" s="59"/>
      <c r="R46" s="59"/>
      <c r="S46" s="59"/>
      <c r="T46" s="172">
        <f>O46</f>
        <v>1.95</v>
      </c>
      <c r="U46" s="60"/>
      <c r="V46" s="61"/>
      <c r="W46" s="62"/>
      <c r="X46" s="48"/>
      <c r="Y46" s="63"/>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48"/>
      <c r="HC46" s="48"/>
      <c r="HD46" s="48"/>
      <c r="HE46" s="48"/>
      <c r="HF46" s="48"/>
      <c r="HG46" s="48"/>
      <c r="HH46" s="48"/>
      <c r="HI46" s="48"/>
      <c r="HJ46" s="48"/>
      <c r="HK46" s="48"/>
      <c r="HL46" s="48"/>
      <c r="HM46" s="48"/>
      <c r="HN46" s="48"/>
      <c r="HO46" s="48"/>
      <c r="HP46" s="48"/>
    </row>
    <row r="47" spans="1:224" ht="12.75">
      <c r="A47" s="225" t="s">
        <v>213</v>
      </c>
      <c r="B47" s="190"/>
      <c r="C47" s="190"/>
      <c r="D47" s="220">
        <f>IF($D$17&lt;0,0,$D$17)</f>
        <v>0</v>
      </c>
      <c r="E47" s="221" t="s">
        <v>32</v>
      </c>
      <c r="F47" s="222" t="s">
        <v>6</v>
      </c>
      <c r="G47" s="56"/>
      <c r="H47" s="56"/>
      <c r="I47" s="56">
        <f>'0923 Riders '!B93</f>
        <v>0</v>
      </c>
      <c r="J47" s="56">
        <f>I47</f>
        <v>0</v>
      </c>
      <c r="K47" s="223" t="s">
        <v>33</v>
      </c>
      <c r="L47" s="58"/>
      <c r="M47" s="58"/>
      <c r="N47" s="58"/>
      <c r="O47" s="58">
        <f>SUM(L47:N47)</f>
        <v>0</v>
      </c>
      <c r="P47" s="148">
        <f>'0923 Riders '!D93</f>
        <v>44531</v>
      </c>
      <c r="Q47" s="59"/>
      <c r="R47" s="59"/>
      <c r="S47" s="59"/>
      <c r="T47" s="172">
        <f>O47</f>
        <v>0</v>
      </c>
      <c r="U47" s="60"/>
      <c r="V47" s="61"/>
      <c r="W47" s="62"/>
      <c r="X47" s="48"/>
      <c r="Y47" s="63"/>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48"/>
      <c r="HC47" s="48"/>
      <c r="HD47" s="48"/>
      <c r="HE47" s="48"/>
      <c r="HF47" s="48"/>
      <c r="HG47" s="48"/>
      <c r="HH47" s="48"/>
      <c r="HI47" s="48"/>
      <c r="HJ47" s="48"/>
      <c r="HK47" s="48"/>
      <c r="HL47" s="48"/>
      <c r="HM47" s="48"/>
      <c r="HN47" s="48"/>
      <c r="HO47" s="48"/>
      <c r="HP47" s="48"/>
    </row>
    <row r="48" spans="1:224" ht="12.75">
      <c r="A48" s="218" t="s">
        <v>100</v>
      </c>
      <c r="B48" s="190"/>
      <c r="C48" s="190"/>
      <c r="D48" s="228">
        <f>$N$27</f>
        <v>10</v>
      </c>
      <c r="E48" s="221" t="s">
        <v>86</v>
      </c>
      <c r="F48" s="222" t="s">
        <v>6</v>
      </c>
      <c r="G48" s="229"/>
      <c r="H48" s="65"/>
      <c r="I48" s="69">
        <f>'1223 Riders   '!B104</f>
        <v>0.1988343</v>
      </c>
      <c r="J48" s="350">
        <f>SUM(G48:I48)</f>
        <v>0.1988343</v>
      </c>
      <c r="K48" s="223"/>
      <c r="L48" s="58"/>
      <c r="M48" s="58"/>
      <c r="N48" s="58">
        <f>ROUND(D48*I48,2)</f>
        <v>1.99</v>
      </c>
      <c r="O48" s="58">
        <f t="shared" si="1"/>
        <v>1.99</v>
      </c>
      <c r="P48" s="148">
        <f>'1223 Riders   '!D104</f>
        <v>45259</v>
      </c>
      <c r="Q48" s="59"/>
      <c r="R48" s="173">
        <f>$T$27</f>
        <v>0</v>
      </c>
      <c r="S48" s="174">
        <f>I48</f>
        <v>0.1988343</v>
      </c>
      <c r="T48" s="172">
        <f>ROUND(R48*S48,2)</f>
        <v>0</v>
      </c>
      <c r="U48" s="60"/>
      <c r="V48" s="61"/>
      <c r="W48" s="62"/>
      <c r="X48" s="48"/>
      <c r="Y48" s="63"/>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48"/>
      <c r="HC48" s="48"/>
      <c r="HD48" s="48"/>
      <c r="HE48" s="48"/>
      <c r="HF48" s="48"/>
      <c r="HG48" s="48"/>
      <c r="HH48" s="48"/>
      <c r="HI48" s="48"/>
      <c r="HJ48" s="48"/>
      <c r="HK48" s="48"/>
      <c r="HL48" s="48"/>
      <c r="HM48" s="48"/>
      <c r="HN48" s="48"/>
      <c r="HO48" s="48"/>
      <c r="HP48" s="48"/>
    </row>
    <row r="49" spans="1:224" ht="12.75">
      <c r="A49" s="225" t="s">
        <v>152</v>
      </c>
      <c r="B49" s="190"/>
      <c r="C49" s="190"/>
      <c r="D49" s="228"/>
      <c r="E49" s="227" t="s">
        <v>81</v>
      </c>
      <c r="F49" s="230"/>
      <c r="G49" s="229"/>
      <c r="H49" s="65"/>
      <c r="I49" s="125">
        <f>'0923 Riders '!B107</f>
        <v>0</v>
      </c>
      <c r="J49" s="125">
        <f>SUM(G49:I49)</f>
        <v>0</v>
      </c>
      <c r="K49" s="223"/>
      <c r="L49" s="58"/>
      <c r="M49" s="58"/>
      <c r="N49" s="58">
        <f>I49</f>
        <v>0</v>
      </c>
      <c r="O49" s="58">
        <f>SUM(L49:N49)</f>
        <v>0</v>
      </c>
      <c r="P49" s="148">
        <f>'0923 Riders '!D107</f>
        <v>44894</v>
      </c>
      <c r="Q49" s="59"/>
      <c r="R49" s="59"/>
      <c r="S49" s="59"/>
      <c r="T49" s="172">
        <f>O49</f>
        <v>0</v>
      </c>
      <c r="U49" s="60"/>
      <c r="V49" s="61"/>
      <c r="W49" s="62"/>
      <c r="X49" s="48"/>
      <c r="Y49" s="63"/>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48"/>
      <c r="HC49" s="48"/>
      <c r="HD49" s="48"/>
      <c r="HE49" s="48"/>
      <c r="HF49" s="48"/>
      <c r="HG49" s="48"/>
      <c r="HH49" s="48"/>
      <c r="HI49" s="48"/>
      <c r="HJ49" s="48"/>
      <c r="HK49" s="48"/>
      <c r="HL49" s="48"/>
      <c r="HM49" s="48"/>
      <c r="HN49" s="48"/>
      <c r="HO49" s="48"/>
      <c r="HP49" s="48"/>
    </row>
    <row r="50" spans="1:224" ht="12.75">
      <c r="A50" s="225" t="s">
        <v>138</v>
      </c>
      <c r="B50" s="190"/>
      <c r="C50" s="190"/>
      <c r="D50" s="228"/>
      <c r="E50" s="227" t="s">
        <v>81</v>
      </c>
      <c r="F50" s="230"/>
      <c r="G50" s="229"/>
      <c r="H50" s="65"/>
      <c r="I50" s="179">
        <f>'1123 Riders  '!B120</f>
        <v>1.26</v>
      </c>
      <c r="J50" s="125">
        <f>SUM(G50:I50)</f>
        <v>1.26</v>
      </c>
      <c r="K50" s="223"/>
      <c r="L50" s="58"/>
      <c r="M50" s="58"/>
      <c r="N50" s="177">
        <f>I50</f>
        <v>1.26</v>
      </c>
      <c r="O50" s="58">
        <f>SUM(L50:N50)</f>
        <v>1.26</v>
      </c>
      <c r="P50" s="148">
        <f>'1123 Riders  '!D120</f>
        <v>45226</v>
      </c>
      <c r="Q50" s="59"/>
      <c r="R50" s="59"/>
      <c r="S50" s="59"/>
      <c r="T50" s="172"/>
      <c r="U50" s="60"/>
      <c r="V50" s="61"/>
      <c r="W50" s="62"/>
      <c r="X50" s="48"/>
      <c r="Y50" s="63"/>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48"/>
      <c r="HC50" s="48"/>
      <c r="HD50" s="48"/>
      <c r="HE50" s="48"/>
      <c r="HF50" s="48"/>
      <c r="HG50" s="48"/>
      <c r="HH50" s="48"/>
      <c r="HI50" s="48"/>
      <c r="HJ50" s="48"/>
      <c r="HK50" s="48"/>
      <c r="HL50" s="48"/>
      <c r="HM50" s="48"/>
      <c r="HN50" s="48"/>
      <c r="HO50" s="48"/>
      <c r="HP50" s="48"/>
    </row>
    <row r="51" spans="1:224" ht="12.75">
      <c r="A51" s="218" t="s">
        <v>101</v>
      </c>
      <c r="B51" s="190"/>
      <c r="C51" s="190"/>
      <c r="D51" s="220">
        <f>$D$17</f>
        <v>0</v>
      </c>
      <c r="E51" s="221" t="s">
        <v>32</v>
      </c>
      <c r="F51" s="222" t="s">
        <v>6</v>
      </c>
      <c r="G51" s="56">
        <f>'0923 Riders '!B111</f>
        <v>0.0038973</v>
      </c>
      <c r="H51" s="56"/>
      <c r="I51" s="56"/>
      <c r="J51" s="143">
        <f>SUM(G51:H51)</f>
        <v>0.0038973</v>
      </c>
      <c r="K51" s="223" t="s">
        <v>33</v>
      </c>
      <c r="L51" s="58">
        <f>ROUND(D51*G51,2)</f>
        <v>0</v>
      </c>
      <c r="M51" s="58"/>
      <c r="N51" s="58"/>
      <c r="O51" s="58">
        <f t="shared" si="1"/>
        <v>0</v>
      </c>
      <c r="P51" s="148">
        <f>'0923 Riders '!D111</f>
        <v>44531</v>
      </c>
      <c r="Q51" s="59"/>
      <c r="R51" s="59"/>
      <c r="S51" s="59"/>
      <c r="T51" s="172">
        <f>O51</f>
        <v>0</v>
      </c>
      <c r="U51" s="60"/>
      <c r="V51" s="61"/>
      <c r="W51" s="62"/>
      <c r="X51" s="48"/>
      <c r="Y51" s="63"/>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48"/>
      <c r="HC51" s="48"/>
      <c r="HD51" s="48"/>
      <c r="HE51" s="48"/>
      <c r="HF51" s="48"/>
      <c r="HG51" s="48"/>
      <c r="HH51" s="48"/>
      <c r="HI51" s="48"/>
      <c r="HJ51" s="48"/>
      <c r="HK51" s="48"/>
      <c r="HL51" s="48"/>
      <c r="HM51" s="48"/>
      <c r="HN51" s="48"/>
      <c r="HO51" s="48"/>
      <c r="HP51" s="48"/>
    </row>
    <row r="52" spans="1:224" ht="12.75">
      <c r="A52" s="231" t="s">
        <v>151</v>
      </c>
      <c r="B52" s="190"/>
      <c r="C52" s="190"/>
      <c r="D52" s="220">
        <f>D17</f>
        <v>0</v>
      </c>
      <c r="E52" s="221" t="s">
        <v>32</v>
      </c>
      <c r="F52" s="222" t="s">
        <v>6</v>
      </c>
      <c r="G52" s="98"/>
      <c r="H52" s="98"/>
      <c r="I52" s="98">
        <f>'0923 Riders '!B116</f>
        <v>-0.00023</v>
      </c>
      <c r="J52" s="143">
        <f>SUM(G52:I52)</f>
        <v>-0.00023</v>
      </c>
      <c r="K52" s="223" t="s">
        <v>33</v>
      </c>
      <c r="L52" s="58"/>
      <c r="M52" s="58"/>
      <c r="N52" s="58">
        <f>J52*D52</f>
        <v>0</v>
      </c>
      <c r="O52" s="58">
        <f t="shared" si="1"/>
        <v>0</v>
      </c>
      <c r="P52" s="148">
        <f>'0923 Riders '!D116</f>
        <v>44531</v>
      </c>
      <c r="Q52" s="59"/>
      <c r="R52" s="59"/>
      <c r="S52" s="59"/>
      <c r="T52" s="172"/>
      <c r="U52" s="60"/>
      <c r="V52" s="61"/>
      <c r="W52" s="62"/>
      <c r="X52" s="48"/>
      <c r="Y52" s="63"/>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48"/>
      <c r="HC52" s="48"/>
      <c r="HD52" s="48"/>
      <c r="HE52" s="48"/>
      <c r="HF52" s="48"/>
      <c r="HG52" s="48"/>
      <c r="HH52" s="48"/>
      <c r="HI52" s="48"/>
      <c r="HJ52" s="48"/>
      <c r="HK52" s="48"/>
      <c r="HL52" s="48"/>
      <c r="HM52" s="48"/>
      <c r="HN52" s="48"/>
      <c r="HO52" s="48"/>
      <c r="HP52" s="48"/>
    </row>
    <row r="53" spans="1:224" ht="12.75">
      <c r="A53" s="231" t="s">
        <v>155</v>
      </c>
      <c r="B53" s="190"/>
      <c r="C53" s="190"/>
      <c r="D53" s="220"/>
      <c r="E53" s="221" t="s">
        <v>81</v>
      </c>
      <c r="F53" s="222" t="s">
        <v>6</v>
      </c>
      <c r="G53" s="98"/>
      <c r="H53" s="98"/>
      <c r="I53" s="98">
        <f>'0923 Riders '!B124</f>
        <v>0.1</v>
      </c>
      <c r="J53" s="143">
        <f>SUM(G53:I53)</f>
        <v>0.1</v>
      </c>
      <c r="K53" s="223"/>
      <c r="L53" s="58"/>
      <c r="M53" s="58"/>
      <c r="N53" s="58">
        <f>J53</f>
        <v>0.1</v>
      </c>
      <c r="O53" s="58">
        <f t="shared" si="1"/>
        <v>0.1</v>
      </c>
      <c r="P53" s="148">
        <f>'0923 Riders '!E124</f>
        <v>44927</v>
      </c>
      <c r="Q53" s="59"/>
      <c r="R53" s="59"/>
      <c r="S53" s="59"/>
      <c r="T53" s="172"/>
      <c r="U53" s="60"/>
      <c r="V53" s="61"/>
      <c r="W53" s="62"/>
      <c r="X53" s="48"/>
      <c r="Y53" s="63"/>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48"/>
      <c r="HC53" s="48"/>
      <c r="HD53" s="48"/>
      <c r="HE53" s="48"/>
      <c r="HF53" s="48"/>
      <c r="HG53" s="48"/>
      <c r="HH53" s="48"/>
      <c r="HI53" s="48"/>
      <c r="HJ53" s="48"/>
      <c r="HK53" s="48"/>
      <c r="HL53" s="48"/>
      <c r="HM53" s="48"/>
      <c r="HN53" s="48"/>
      <c r="HO53" s="48"/>
      <c r="HP53" s="48"/>
    </row>
    <row r="54" spans="1:224" ht="12.75">
      <c r="A54" s="231" t="s">
        <v>208</v>
      </c>
      <c r="B54" s="190"/>
      <c r="C54" s="190"/>
      <c r="D54" s="220">
        <f>D18</f>
        <v>0</v>
      </c>
      <c r="E54" s="221" t="s">
        <v>32</v>
      </c>
      <c r="F54" s="232" t="s">
        <v>6</v>
      </c>
      <c r="G54" s="211"/>
      <c r="H54" s="211"/>
      <c r="I54" s="211">
        <f>'0923 Riders '!B129</f>
        <v>0</v>
      </c>
      <c r="J54" s="143">
        <f>SUM(G54:I54)</f>
        <v>0</v>
      </c>
      <c r="K54" s="223" t="s">
        <v>33</v>
      </c>
      <c r="L54" s="210"/>
      <c r="M54" s="210"/>
      <c r="N54" s="210">
        <f>D54*J54</f>
        <v>0</v>
      </c>
      <c r="O54" s="210">
        <f>SUM(L54:N54)</f>
        <v>0</v>
      </c>
      <c r="P54" s="148">
        <f>'0923 Riders '!D129</f>
        <v>44531</v>
      </c>
      <c r="Q54" s="59"/>
      <c r="R54" s="59"/>
      <c r="S54" s="59"/>
      <c r="T54" s="172"/>
      <c r="U54" s="60"/>
      <c r="V54" s="61"/>
      <c r="W54" s="62"/>
      <c r="X54" s="48"/>
      <c r="Y54" s="63"/>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48"/>
      <c r="HC54" s="48"/>
      <c r="HD54" s="48"/>
      <c r="HE54" s="48"/>
      <c r="HF54" s="48"/>
      <c r="HG54" s="48"/>
      <c r="HH54" s="48"/>
      <c r="HI54" s="48"/>
      <c r="HJ54" s="48"/>
      <c r="HK54" s="48"/>
      <c r="HL54" s="48"/>
      <c r="HM54" s="48"/>
      <c r="HN54" s="48"/>
      <c r="HO54" s="48"/>
      <c r="HP54" s="48"/>
    </row>
    <row r="55" spans="1:224" ht="12.75">
      <c r="A55" s="231" t="s">
        <v>209</v>
      </c>
      <c r="B55" s="190"/>
      <c r="C55" s="190"/>
      <c r="D55" s="220"/>
      <c r="E55" s="221" t="s">
        <v>81</v>
      </c>
      <c r="F55" s="222" t="s">
        <v>6</v>
      </c>
      <c r="G55" s="351"/>
      <c r="H55" s="351"/>
      <c r="I55" s="351">
        <f>'0923 Riders '!B136</f>
        <v>0</v>
      </c>
      <c r="J55" s="351">
        <f>SUM(G55:I55)</f>
        <v>0</v>
      </c>
      <c r="K55" s="223"/>
      <c r="L55" s="213"/>
      <c r="M55" s="213"/>
      <c r="N55" s="213">
        <f>J55</f>
        <v>0</v>
      </c>
      <c r="O55" s="213">
        <f>SUM(L55:N55)</f>
        <v>0</v>
      </c>
      <c r="P55" s="214">
        <f>'0923 Riders '!D136</f>
        <v>44531</v>
      </c>
      <c r="Q55" s="59"/>
      <c r="R55" s="59"/>
      <c r="S55" s="59"/>
      <c r="T55" s="172"/>
      <c r="U55" s="60"/>
      <c r="V55" s="61"/>
      <c r="W55" s="62"/>
      <c r="X55" s="48"/>
      <c r="Y55" s="63"/>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48"/>
      <c r="HC55" s="48"/>
      <c r="HD55" s="48"/>
      <c r="HE55" s="48"/>
      <c r="HF55" s="48"/>
      <c r="HG55" s="48"/>
      <c r="HH55" s="48"/>
      <c r="HI55" s="48"/>
      <c r="HJ55" s="48"/>
      <c r="HK55" s="48"/>
      <c r="HL55" s="48"/>
      <c r="HM55" s="48"/>
      <c r="HN55" s="48"/>
      <c r="HO55" s="48"/>
      <c r="HP55" s="48"/>
    </row>
    <row r="56" spans="1:224" ht="12.75">
      <c r="A56" s="146" t="s">
        <v>210</v>
      </c>
      <c r="B56" s="48"/>
      <c r="C56" s="48"/>
      <c r="D56" s="53"/>
      <c r="E56" s="54"/>
      <c r="F56" s="55"/>
      <c r="G56" s="351"/>
      <c r="H56" s="351"/>
      <c r="I56" s="351"/>
      <c r="J56" s="351"/>
      <c r="K56" s="57"/>
      <c r="L56" s="213"/>
      <c r="M56" s="213"/>
      <c r="N56" s="213"/>
      <c r="O56" s="213"/>
      <c r="P56" s="214"/>
      <c r="Q56" s="59"/>
      <c r="R56" s="59"/>
      <c r="S56" s="59"/>
      <c r="T56" s="172"/>
      <c r="U56" s="60"/>
      <c r="V56" s="61"/>
      <c r="W56" s="62"/>
      <c r="X56" s="48"/>
      <c r="Y56" s="63"/>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48"/>
      <c r="HC56" s="48"/>
      <c r="HD56" s="48"/>
      <c r="HE56" s="48"/>
      <c r="HF56" s="48"/>
      <c r="HG56" s="48"/>
      <c r="HH56" s="48"/>
      <c r="HI56" s="48"/>
      <c r="HJ56" s="48"/>
      <c r="HK56" s="48"/>
      <c r="HL56" s="48"/>
      <c r="HM56" s="48"/>
      <c r="HN56" s="48"/>
      <c r="HO56" s="48"/>
      <c r="HP56" s="48"/>
    </row>
    <row r="57" spans="1:224" ht="12.75">
      <c r="A57" s="111" t="s">
        <v>52</v>
      </c>
      <c r="B57" s="81"/>
      <c r="C57" s="81"/>
      <c r="D57" s="112"/>
      <c r="E57" s="113"/>
      <c r="F57" s="114"/>
      <c r="G57" s="114"/>
      <c r="H57" s="114"/>
      <c r="I57" s="114"/>
      <c r="J57" s="114"/>
      <c r="K57" s="115"/>
      <c r="L57" s="102">
        <f>SUM(L31:L56)</f>
        <v>0</v>
      </c>
      <c r="M57" s="102">
        <f>SUM(M31:M56)</f>
        <v>0</v>
      </c>
      <c r="N57" s="102">
        <f>SUM(N31:N56)</f>
        <v>7.67</v>
      </c>
      <c r="O57" s="102">
        <f>SUM(O31:O56)</f>
        <v>7.67</v>
      </c>
      <c r="P57" s="116"/>
      <c r="Q57" s="59"/>
      <c r="R57" s="59"/>
      <c r="S57" s="59"/>
      <c r="T57" s="172">
        <f>SUM(T31:T51)</f>
        <v>3.42</v>
      </c>
      <c r="U57" s="99"/>
      <c r="V57" s="99"/>
      <c r="W57" s="120"/>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48"/>
      <c r="HC57" s="48"/>
      <c r="HD57" s="48"/>
      <c r="HE57" s="48"/>
      <c r="HF57" s="48"/>
      <c r="HG57" s="48"/>
      <c r="HH57" s="48"/>
      <c r="HI57" s="48"/>
      <c r="HJ57" s="48"/>
      <c r="HK57" s="48"/>
      <c r="HL57" s="48"/>
      <c r="HM57" s="48"/>
      <c r="HN57" s="48"/>
      <c r="HO57" s="48"/>
      <c r="HP57" s="48"/>
    </row>
    <row r="58" spans="1:224" ht="12.75">
      <c r="A58" s="48"/>
      <c r="B58" s="48"/>
      <c r="C58" s="48"/>
      <c r="D58" s="53"/>
      <c r="E58" s="66"/>
      <c r="F58" s="59"/>
      <c r="G58" s="59"/>
      <c r="H58" s="59"/>
      <c r="I58" s="59"/>
      <c r="J58" s="60"/>
      <c r="K58" s="57"/>
      <c r="L58" s="59"/>
      <c r="M58" s="59"/>
      <c r="N58" s="59"/>
      <c r="O58" s="59"/>
      <c r="P58" s="97"/>
      <c r="Q58" s="59"/>
      <c r="R58" s="59"/>
      <c r="S58" s="59"/>
      <c r="T58" s="59"/>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48"/>
      <c r="HC58" s="48"/>
      <c r="HD58" s="48"/>
      <c r="HE58" s="48"/>
      <c r="HF58" s="48"/>
      <c r="HG58" s="48"/>
      <c r="HH58" s="48"/>
      <c r="HI58" s="48"/>
      <c r="HJ58" s="48"/>
      <c r="HK58" s="48"/>
      <c r="HL58" s="48"/>
      <c r="HM58" s="48"/>
      <c r="HN58" s="48"/>
      <c r="HO58" s="48"/>
      <c r="HP58" s="48"/>
    </row>
    <row r="59" spans="1:224" ht="12.75">
      <c r="A59" s="117" t="s">
        <v>63</v>
      </c>
      <c r="B59" s="103"/>
      <c r="C59" s="103"/>
      <c r="D59" s="103"/>
      <c r="E59" s="103"/>
      <c r="F59" s="103"/>
      <c r="G59" s="103"/>
      <c r="H59" s="103"/>
      <c r="I59" s="103"/>
      <c r="J59" s="103"/>
      <c r="K59" s="103"/>
      <c r="L59" s="118">
        <f>L27+L57</f>
        <v>0</v>
      </c>
      <c r="M59" s="118">
        <f>M27+M57</f>
        <v>0</v>
      </c>
      <c r="N59" s="118">
        <f>N27+N57</f>
        <v>17.67</v>
      </c>
      <c r="O59" s="119">
        <f>O27+O57</f>
        <v>17.67</v>
      </c>
      <c r="P59" s="119"/>
      <c r="Q59" s="59"/>
      <c r="R59" s="59"/>
      <c r="S59" s="59"/>
      <c r="T59" s="119">
        <f>T27+T57</f>
        <v>3.42</v>
      </c>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8"/>
      <c r="ET59" s="48"/>
      <c r="EU59" s="48"/>
      <c r="EV59" s="48"/>
      <c r="EW59" s="48"/>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48"/>
      <c r="HC59" s="48"/>
      <c r="HD59" s="48"/>
      <c r="HE59" s="48"/>
      <c r="HF59" s="48"/>
      <c r="HG59" s="48"/>
      <c r="HH59" s="48"/>
      <c r="HI59" s="48"/>
      <c r="HJ59" s="48"/>
      <c r="HK59" s="48"/>
      <c r="HL59" s="48"/>
      <c r="HM59" s="48"/>
      <c r="HN59" s="48"/>
      <c r="HO59" s="48"/>
      <c r="HP59" s="48"/>
    </row>
    <row r="60" spans="1:224" ht="12.75">
      <c r="A60" s="48"/>
      <c r="B60" s="48"/>
      <c r="C60" s="48"/>
      <c r="D60" s="48"/>
      <c r="E60" s="48"/>
      <c r="F60" s="48"/>
      <c r="G60" s="48"/>
      <c r="H60" s="48"/>
      <c r="I60" s="48"/>
      <c r="J60" s="48"/>
      <c r="K60" s="48"/>
      <c r="L60" s="48"/>
      <c r="M60" s="48"/>
      <c r="N60" s="84"/>
      <c r="O60" s="84"/>
      <c r="P60" s="84"/>
      <c r="Q60" s="99"/>
      <c r="R60" s="99"/>
      <c r="S60" s="99"/>
      <c r="T60" s="99"/>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48"/>
      <c r="EK60" s="48"/>
      <c r="EL60" s="48"/>
      <c r="EM60" s="48"/>
      <c r="EN60" s="48"/>
      <c r="EO60" s="48"/>
      <c r="EP60" s="48"/>
      <c r="EQ60" s="48"/>
      <c r="ER60" s="48"/>
      <c r="ES60" s="48"/>
      <c r="ET60" s="48"/>
      <c r="EU60" s="48"/>
      <c r="EV60" s="48"/>
      <c r="EW60" s="48"/>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48"/>
      <c r="HC60" s="48"/>
      <c r="HD60" s="48"/>
      <c r="HE60" s="48"/>
      <c r="HF60" s="48"/>
      <c r="HG60" s="48"/>
      <c r="HH60" s="48"/>
      <c r="HI60" s="48"/>
      <c r="HJ60" s="48"/>
      <c r="HK60" s="48"/>
      <c r="HL60" s="48"/>
      <c r="HM60" s="48"/>
      <c r="HN60" s="48"/>
      <c r="HO60" s="48"/>
      <c r="HP60" s="48"/>
    </row>
    <row r="61" spans="1:224" ht="12.75">
      <c r="A61" s="48"/>
      <c r="B61" s="48"/>
      <c r="C61" s="48"/>
      <c r="D61" s="48"/>
      <c r="E61" s="48"/>
      <c r="F61" s="48"/>
      <c r="G61" s="48"/>
      <c r="H61" s="48"/>
      <c r="I61" s="48"/>
      <c r="J61" s="48"/>
      <c r="K61" s="48"/>
      <c r="L61" s="48"/>
      <c r="M61" s="48"/>
      <c r="N61" s="84"/>
      <c r="O61" s="84"/>
      <c r="P61" s="84"/>
      <c r="Q61" s="99"/>
      <c r="R61" s="99"/>
      <c r="S61" s="99"/>
      <c r="T61" s="99"/>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48"/>
      <c r="EK61" s="48"/>
      <c r="EL61" s="48"/>
      <c r="EM61" s="48"/>
      <c r="EN61" s="48"/>
      <c r="EO61" s="48"/>
      <c r="EP61" s="48"/>
      <c r="EQ61" s="48"/>
      <c r="ER61" s="48"/>
      <c r="ES61" s="48"/>
      <c r="ET61" s="48"/>
      <c r="EU61" s="48"/>
      <c r="EV61" s="48"/>
      <c r="EW61" s="48"/>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48"/>
      <c r="HC61" s="48"/>
      <c r="HD61" s="48"/>
      <c r="HE61" s="48"/>
      <c r="HF61" s="48"/>
      <c r="HG61" s="48"/>
      <c r="HH61" s="48"/>
      <c r="HI61" s="48"/>
      <c r="HJ61" s="48"/>
      <c r="HK61" s="48"/>
      <c r="HL61" s="48"/>
      <c r="HM61" s="48"/>
      <c r="HN61" s="48"/>
      <c r="HO61" s="48"/>
      <c r="HP61" s="48"/>
    </row>
    <row r="62" spans="1:224" ht="12.75">
      <c r="A62" s="99" t="s">
        <v>62</v>
      </c>
      <c r="B62" s="48"/>
      <c r="C62" s="48"/>
      <c r="D62" s="48"/>
      <c r="E62" s="48"/>
      <c r="F62" s="48"/>
      <c r="G62" s="48"/>
      <c r="H62" s="48"/>
      <c r="I62" s="48"/>
      <c r="J62" s="48"/>
      <c r="K62" s="48"/>
      <c r="L62" s="48"/>
      <c r="M62" s="48"/>
      <c r="N62" s="48"/>
      <c r="O62" s="62">
        <f>IF(D17&lt;0,MIN(O25,O59),O25)</f>
        <v>10</v>
      </c>
      <c r="P62" s="84"/>
      <c r="Q62" s="99"/>
      <c r="R62" s="99"/>
      <c r="S62" s="99"/>
      <c r="T62" s="99"/>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48"/>
      <c r="EK62" s="48"/>
      <c r="EL62" s="48"/>
      <c r="EM62" s="48"/>
      <c r="EN62" s="48"/>
      <c r="EO62" s="48"/>
      <c r="EP62" s="48"/>
      <c r="EQ62" s="48"/>
      <c r="ER62" s="48"/>
      <c r="ES62" s="48"/>
      <c r="ET62" s="48"/>
      <c r="EU62" s="48"/>
      <c r="EV62" s="48"/>
      <c r="EW62" s="48"/>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48"/>
      <c r="HC62" s="48"/>
      <c r="HD62" s="48"/>
      <c r="HE62" s="48"/>
      <c r="HF62" s="48"/>
      <c r="HG62" s="48"/>
      <c r="HH62" s="48"/>
      <c r="HI62" s="48"/>
      <c r="HJ62" s="48"/>
      <c r="HK62" s="48"/>
      <c r="HL62" s="48"/>
      <c r="HM62" s="48"/>
      <c r="HN62" s="48"/>
      <c r="HO62" s="48"/>
      <c r="HP62" s="48"/>
    </row>
    <row r="63" spans="1:224" ht="12.75">
      <c r="A63" s="99" t="s">
        <v>13</v>
      </c>
      <c r="B63" s="99"/>
      <c r="C63" s="99"/>
      <c r="D63" s="99"/>
      <c r="E63" s="99"/>
      <c r="F63" s="99"/>
      <c r="G63" s="99"/>
      <c r="H63" s="99"/>
      <c r="I63" s="48"/>
      <c r="J63" s="48"/>
      <c r="K63" s="48"/>
      <c r="L63" s="48"/>
      <c r="M63" s="48"/>
      <c r="N63" s="84"/>
      <c r="O63" s="84"/>
      <c r="P63" s="84"/>
      <c r="Q63" s="48"/>
      <c r="R63" s="48"/>
      <c r="S63" s="48"/>
      <c r="T63" s="48"/>
      <c r="U63" s="60"/>
      <c r="V63" s="61"/>
      <c r="W63" s="62"/>
      <c r="X63" s="48"/>
      <c r="Y63" s="63"/>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48"/>
      <c r="EK63" s="48"/>
      <c r="EL63" s="48"/>
      <c r="EM63" s="48"/>
      <c r="EN63" s="48"/>
      <c r="EO63" s="48"/>
      <c r="EP63" s="48"/>
      <c r="EQ63" s="48"/>
      <c r="ER63" s="48"/>
      <c r="ES63" s="48"/>
      <c r="ET63" s="48"/>
      <c r="EU63" s="48"/>
      <c r="EV63" s="48"/>
      <c r="EW63" s="48"/>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48"/>
      <c r="HC63" s="48"/>
      <c r="HD63" s="48"/>
      <c r="HE63" s="48"/>
      <c r="HF63" s="48"/>
      <c r="HG63" s="48"/>
      <c r="HH63" s="48"/>
      <c r="HI63" s="48"/>
      <c r="HJ63" s="48"/>
      <c r="HK63" s="48"/>
      <c r="HL63" s="48"/>
      <c r="HM63" s="48"/>
      <c r="HN63" s="48"/>
      <c r="HO63" s="48"/>
      <c r="HP63" s="48"/>
    </row>
    <row r="64" spans="1:224" ht="12.75">
      <c r="A64" s="81" t="s">
        <v>83</v>
      </c>
      <c r="B64" s="84"/>
      <c r="C64" s="84"/>
      <c r="D64" s="84"/>
      <c r="E64" s="84"/>
      <c r="F64" s="84"/>
      <c r="G64" s="84"/>
      <c r="H64" s="84"/>
      <c r="I64" s="84"/>
      <c r="J64" s="84"/>
      <c r="K64" s="84"/>
      <c r="L64" s="84"/>
      <c r="M64" s="84"/>
      <c r="N64" s="84"/>
      <c r="O64" s="121">
        <f>IF($D$17&lt;0,O59,IF(O59&gt;O62,O59,O62))</f>
        <v>17.67</v>
      </c>
      <c r="P64" s="93"/>
      <c r="Q64" s="48"/>
      <c r="R64" s="48"/>
      <c r="S64" s="48"/>
      <c r="T64" s="121">
        <f>IF($D$17&lt;0,T59,IF(T59&gt;T62,T59,T62))</f>
        <v>3.42</v>
      </c>
      <c r="U64" s="60"/>
      <c r="V64" s="61"/>
      <c r="W64" s="62"/>
      <c r="X64" s="48"/>
      <c r="Y64" s="63"/>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48"/>
      <c r="EK64" s="48"/>
      <c r="EL64" s="48"/>
      <c r="EM64" s="48"/>
      <c r="EN64" s="48"/>
      <c r="EO64" s="48"/>
      <c r="EP64" s="48"/>
      <c r="EQ64" s="48"/>
      <c r="ER64" s="48"/>
      <c r="ES64" s="48"/>
      <c r="ET64" s="48"/>
      <c r="EU64" s="48"/>
      <c r="EV64" s="48"/>
      <c r="EW64" s="48"/>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48"/>
      <c r="HC64" s="48"/>
      <c r="HD64" s="48"/>
      <c r="HE64" s="48"/>
      <c r="HF64" s="48"/>
      <c r="HG64" s="48"/>
      <c r="HH64" s="48"/>
      <c r="HI64" s="48"/>
      <c r="HJ64" s="48"/>
      <c r="HK64" s="48"/>
      <c r="HL64" s="48"/>
      <c r="HM64" s="48"/>
      <c r="HN64" s="48"/>
      <c r="HO64" s="48"/>
      <c r="HP64" s="48"/>
    </row>
    <row r="65" spans="1:224" ht="12.75">
      <c r="A65" s="81"/>
      <c r="B65" s="84"/>
      <c r="C65" s="84"/>
      <c r="D65" s="84"/>
      <c r="E65" s="84"/>
      <c r="F65" s="84"/>
      <c r="G65" s="84"/>
      <c r="H65" s="84"/>
      <c r="I65" s="84"/>
      <c r="J65" s="84"/>
      <c r="K65" s="84"/>
      <c r="L65" s="84"/>
      <c r="M65" s="84"/>
      <c r="N65" s="84"/>
      <c r="O65" s="73"/>
      <c r="P65" s="93"/>
      <c r="Q65" s="48"/>
      <c r="R65" s="48"/>
      <c r="S65" s="48"/>
      <c r="T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48"/>
      <c r="EK65" s="48"/>
      <c r="EL65" s="48"/>
      <c r="EM65" s="48"/>
      <c r="EN65" s="48"/>
      <c r="EO65" s="48"/>
      <c r="EP65" s="48"/>
      <c r="EQ65" s="48"/>
      <c r="ER65" s="48"/>
      <c r="ES65" s="48"/>
      <c r="ET65" s="48"/>
      <c r="EU65" s="48"/>
      <c r="EV65" s="48"/>
      <c r="EW65" s="48"/>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48"/>
      <c r="HC65" s="48"/>
      <c r="HD65" s="48"/>
      <c r="HE65" s="48"/>
      <c r="HF65" s="48"/>
      <c r="HG65" s="48"/>
      <c r="HH65" s="48"/>
      <c r="HI65" s="48"/>
      <c r="HJ65" s="48"/>
      <c r="HK65" s="48"/>
      <c r="HL65" s="48"/>
      <c r="HM65" s="48"/>
      <c r="HN65" s="48"/>
      <c r="HO65" s="48"/>
      <c r="HP65" s="48"/>
    </row>
    <row r="66" spans="1:239" ht="12.75">
      <c r="A66" s="81"/>
      <c r="B66" s="99"/>
      <c r="C66" s="99"/>
      <c r="D66" s="99"/>
      <c r="E66" s="99"/>
      <c r="F66" s="99"/>
      <c r="G66" s="99"/>
      <c r="H66" s="99"/>
      <c r="I66" s="99" t="s">
        <v>85</v>
      </c>
      <c r="J66" s="99"/>
      <c r="K66" s="99"/>
      <c r="L66" s="122"/>
      <c r="M66" s="122"/>
      <c r="N66" s="122"/>
      <c r="O66" s="122">
        <f>ROUND(IF($D$17&lt;1,0,O59/($D$17*100)*10000),2)</f>
        <v>0</v>
      </c>
      <c r="P66" s="29" t="s">
        <v>57</v>
      </c>
      <c r="Q66" s="48"/>
      <c r="R66" s="48"/>
      <c r="S66" s="48"/>
      <c r="T66" s="122">
        <f>ROUND(IF($D$17&lt;1,0,T59/($D$17*100)*10000),2)</f>
        <v>0</v>
      </c>
      <c r="U66" s="29" t="s">
        <v>57</v>
      </c>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48"/>
      <c r="EK66" s="48"/>
      <c r="EL66" s="48"/>
      <c r="EM66" s="48"/>
      <c r="EN66" s="48"/>
      <c r="EO66" s="48"/>
      <c r="EP66" s="48"/>
      <c r="EQ66" s="48"/>
      <c r="ER66" s="48"/>
      <c r="ES66" s="48"/>
      <c r="ET66" s="48"/>
      <c r="EU66" s="48"/>
      <c r="EV66" s="48"/>
      <c r="EW66" s="48"/>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48"/>
      <c r="HC66" s="48"/>
      <c r="HD66" s="48"/>
      <c r="HE66" s="48"/>
      <c r="HF66" s="48"/>
      <c r="HG66" s="48"/>
      <c r="HH66" s="48"/>
      <c r="HI66" s="48"/>
      <c r="HJ66" s="48"/>
      <c r="HK66" s="48"/>
      <c r="HL66" s="48"/>
      <c r="HM66" s="48"/>
      <c r="HN66" s="48"/>
      <c r="HO66" s="48"/>
      <c r="HP66" s="48"/>
      <c r="HQ66" s="48"/>
      <c r="HR66" s="48"/>
      <c r="HS66" s="48"/>
      <c r="HT66" s="48"/>
      <c r="HU66" s="48"/>
      <c r="HV66" s="48"/>
      <c r="HW66" s="48"/>
      <c r="HX66" s="48"/>
      <c r="HY66" s="48"/>
      <c r="HZ66" s="48"/>
      <c r="IA66" s="48"/>
      <c r="IB66" s="48"/>
      <c r="IC66" s="48"/>
      <c r="ID66" s="48"/>
      <c r="IE66" s="48"/>
    </row>
    <row r="67" spans="1:225" ht="12.75">
      <c r="A67" s="29"/>
      <c r="B67" s="48"/>
      <c r="C67" s="48"/>
      <c r="D67" s="48"/>
      <c r="E67" s="48"/>
      <c r="F67" s="48"/>
      <c r="G67" s="48"/>
      <c r="H67" s="123"/>
      <c r="I67" s="164" t="s">
        <v>123</v>
      </c>
      <c r="J67" s="48"/>
      <c r="K67" s="48"/>
      <c r="L67" s="48"/>
      <c r="M67" s="48"/>
      <c r="N67" s="48"/>
      <c r="O67" s="165">
        <f>ROUND(IF($D$17&lt;1,0,(L59)/($D$17*100)*10000),2)</f>
        <v>0</v>
      </c>
      <c r="P67" s="24" t="s">
        <v>57</v>
      </c>
      <c r="Q67" s="48"/>
      <c r="R67" s="48"/>
      <c r="S67" s="48"/>
      <c r="T67" s="48"/>
      <c r="AH67" s="48"/>
      <c r="AI67" s="48"/>
      <c r="AJ67" s="48"/>
      <c r="AK67" s="48"/>
      <c r="AL67" s="48"/>
      <c r="AM67" s="48"/>
      <c r="AN67" s="48"/>
      <c r="AO67" s="48"/>
      <c r="AP67" s="48"/>
      <c r="AQ67" s="48"/>
      <c r="AR67" s="48"/>
      <c r="AS67" s="48"/>
      <c r="AT67" s="48"/>
      <c r="AU67" s="48"/>
      <c r="AV67" s="48"/>
      <c r="AW67" s="48"/>
      <c r="HH67" s="48"/>
      <c r="HI67" s="48"/>
      <c r="HJ67" s="48"/>
      <c r="HK67" s="48"/>
      <c r="HL67" s="48"/>
      <c r="HM67" s="48"/>
      <c r="HN67" s="48"/>
      <c r="HO67" s="48"/>
      <c r="HP67" s="48"/>
      <c r="HQ67" s="48"/>
    </row>
    <row r="68" spans="1:224" ht="12.75">
      <c r="A68" s="52"/>
      <c r="B68" s="48"/>
      <c r="C68" s="48"/>
      <c r="D68" s="53"/>
      <c r="E68" s="54"/>
      <c r="F68" s="59"/>
      <c r="G68" s="70"/>
      <c r="H68" s="33"/>
      <c r="I68" s="70"/>
      <c r="J68" s="24"/>
      <c r="K68" s="24"/>
      <c r="L68" s="71"/>
      <c r="M68" s="71"/>
      <c r="N68" s="71"/>
      <c r="O68" s="72"/>
      <c r="Q68" s="50"/>
      <c r="R68" s="50"/>
      <c r="S68" s="50"/>
      <c r="T68" s="50"/>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48"/>
      <c r="EK68" s="48"/>
      <c r="EL68" s="48"/>
      <c r="EM68" s="48"/>
      <c r="EN68" s="48"/>
      <c r="EO68" s="48"/>
      <c r="EP68" s="48"/>
      <c r="EQ68" s="48"/>
      <c r="ER68" s="48"/>
      <c r="ES68" s="48"/>
      <c r="ET68" s="48"/>
      <c r="EU68" s="48"/>
      <c r="EV68" s="48"/>
      <c r="EW68" s="48"/>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48"/>
      <c r="HC68" s="48"/>
      <c r="HD68" s="48"/>
      <c r="HE68" s="48"/>
      <c r="HF68" s="48"/>
      <c r="HG68" s="48"/>
      <c r="HH68" s="48"/>
      <c r="HI68" s="48"/>
      <c r="HJ68" s="48"/>
      <c r="HK68" s="48"/>
      <c r="HL68" s="48"/>
      <c r="HM68" s="48"/>
      <c r="HN68" s="48"/>
      <c r="HO68" s="48"/>
      <c r="HP68" s="48"/>
    </row>
    <row r="69" spans="1:224" ht="12.75">
      <c r="A69" s="52"/>
      <c r="B69" s="48"/>
      <c r="C69" s="48"/>
      <c r="D69" s="53"/>
      <c r="E69" s="66"/>
      <c r="F69" s="59"/>
      <c r="Q69" s="50"/>
      <c r="R69" s="50"/>
      <c r="S69" s="50"/>
      <c r="T69" s="50"/>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48"/>
      <c r="EK69" s="48"/>
      <c r="EL69" s="48"/>
      <c r="EM69" s="48"/>
      <c r="EN69" s="48"/>
      <c r="EO69" s="48"/>
      <c r="EP69" s="48"/>
      <c r="EQ69" s="48"/>
      <c r="ER69" s="48"/>
      <c r="ES69" s="48"/>
      <c r="ET69" s="48"/>
      <c r="EU69" s="48"/>
      <c r="EV69" s="48"/>
      <c r="EW69" s="48"/>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48"/>
      <c r="HC69" s="48"/>
      <c r="HD69" s="48"/>
      <c r="HE69" s="48"/>
      <c r="HF69" s="48"/>
      <c r="HG69" s="48"/>
      <c r="HH69" s="48"/>
      <c r="HI69" s="48"/>
      <c r="HJ69" s="48"/>
      <c r="HK69" s="48"/>
      <c r="HL69" s="48"/>
      <c r="HM69" s="48"/>
      <c r="HN69" s="48"/>
      <c r="HO69" s="48"/>
      <c r="HP69" s="48"/>
    </row>
    <row r="70" spans="1:20" ht="12.75">
      <c r="A70" s="48"/>
      <c r="D70" s="1"/>
      <c r="E70" s="27"/>
      <c r="F70" s="59"/>
      <c r="Q70" s="50"/>
      <c r="R70" s="50"/>
      <c r="S70" s="50"/>
      <c r="T70" s="50"/>
    </row>
    <row r="71" spans="1:20" ht="12.75">
      <c r="A71" s="51"/>
      <c r="D71" s="1"/>
      <c r="E71" s="27"/>
      <c r="F71" s="4"/>
      <c r="Q71" s="28"/>
      <c r="R71" s="28"/>
      <c r="S71" s="28"/>
      <c r="T71" s="28"/>
    </row>
    <row r="72" spans="1:20" ht="12.75">
      <c r="A72" s="51"/>
      <c r="D72" s="1"/>
      <c r="E72" s="27"/>
      <c r="F72" s="4"/>
      <c r="Q72" s="28"/>
      <c r="R72" s="28"/>
      <c r="S72" s="28"/>
      <c r="T72" s="28"/>
    </row>
    <row r="73" spans="1:6" ht="12.75">
      <c r="A73" s="30"/>
      <c r="B73" s="47"/>
      <c r="C73" s="47"/>
      <c r="D73" s="47"/>
      <c r="E73" s="47"/>
      <c r="F73" s="47"/>
    </row>
    <row r="74" spans="2:20" ht="12.75">
      <c r="B74" s="29"/>
      <c r="C74" s="29"/>
      <c r="D74" s="29"/>
      <c r="E74" s="29"/>
      <c r="F74" s="29"/>
      <c r="P74" s="29"/>
      <c r="Q74" s="29"/>
      <c r="R74" s="29"/>
      <c r="S74" s="29"/>
      <c r="T74" s="29"/>
    </row>
    <row r="75" spans="2:20" ht="12.75">
      <c r="B75" s="29"/>
      <c r="C75" s="29"/>
      <c r="D75" s="29"/>
      <c r="E75" s="29"/>
      <c r="F75" s="29"/>
      <c r="P75" s="24"/>
      <c r="Q75" s="24"/>
      <c r="R75" s="24"/>
      <c r="S75" s="24"/>
      <c r="T75" s="24"/>
    </row>
    <row r="78" ht="12.75">
      <c r="A78" s="377"/>
    </row>
    <row r="79" ht="12.75">
      <c r="A79" s="377"/>
    </row>
    <row r="80" ht="12.75">
      <c r="A80" s="377"/>
    </row>
    <row r="81" ht="12.75">
      <c r="A81" s="377"/>
    </row>
    <row r="82" ht="12.75">
      <c r="A82" s="377"/>
    </row>
    <row r="83" ht="12.75">
      <c r="A83" s="377"/>
    </row>
    <row r="84" ht="12.75">
      <c r="A84" s="377"/>
    </row>
    <row r="85" ht="12.75">
      <c r="A85" s="377"/>
    </row>
    <row r="86" ht="12.75">
      <c r="A86" s="377"/>
    </row>
    <row r="87" ht="12.75">
      <c r="A87" s="377"/>
    </row>
    <row r="88" ht="12.75">
      <c r="A88" s="377"/>
    </row>
    <row r="89" ht="12.75">
      <c r="A89" s="377"/>
    </row>
    <row r="90" ht="12.75">
      <c r="A90" s="377"/>
    </row>
    <row r="91" ht="12.75">
      <c r="A91" s="377"/>
    </row>
    <row r="92" ht="12.75">
      <c r="A92" s="377"/>
    </row>
  </sheetData>
  <sheetProtection password="D7A1" sheet="1"/>
  <mergeCells count="9">
    <mergeCell ref="G23:J23"/>
    <mergeCell ref="L23:O23"/>
    <mergeCell ref="A78:A92"/>
    <mergeCell ref="A1:P1"/>
    <mergeCell ref="A2:P2"/>
    <mergeCell ref="A3:P3"/>
    <mergeCell ref="A4:P4"/>
    <mergeCell ref="B6:O6"/>
    <mergeCell ref="A7:K7"/>
  </mergeCells>
  <printOptions horizontalCentered="1"/>
  <pageMargins left="0" right="0" top="0.5" bottom="0.5" header="0.5" footer="0.5"/>
  <pageSetup fitToHeight="2" horizontalDpi="600" verticalDpi="600" orientation="landscape" scale="60" r:id="rId2"/>
  <legacyDrawing r:id="rId1"/>
</worksheet>
</file>

<file path=xl/worksheets/sheet25.xml><?xml version="1.0" encoding="utf-8"?>
<worksheet xmlns="http://schemas.openxmlformats.org/spreadsheetml/2006/main" xmlns:r="http://schemas.openxmlformats.org/officeDocument/2006/relationships">
  <sheetPr codeName="Sheet30"/>
  <dimension ref="A1:J139"/>
  <sheetViews>
    <sheetView zoomScalePageLayoutView="0" workbookViewId="0" topLeftCell="A1">
      <selection activeCell="F48" sqref="F48"/>
    </sheetView>
  </sheetViews>
  <sheetFormatPr defaultColWidth="9.140625" defaultRowHeight="12.75"/>
  <cols>
    <col min="1" max="1" width="71.421875" style="0" bestFit="1" customWidth="1"/>
    <col min="2" max="2" width="13.421875" style="18" bestFit="1" customWidth="1"/>
    <col min="3" max="3" width="12.28125" style="18" bestFit="1" customWidth="1"/>
    <col min="4" max="4" width="13.57421875" style="18" bestFit="1" customWidth="1"/>
    <col min="5" max="5" width="9.140625" style="18" customWidth="1"/>
    <col min="6" max="6" width="15.140625" style="0" bestFit="1" customWidth="1"/>
    <col min="7" max="7" width="11.7109375" style="0" bestFit="1" customWidth="1"/>
  </cols>
  <sheetData>
    <row r="1" spans="1:6" ht="12.75">
      <c r="A1" s="49" t="s">
        <v>88</v>
      </c>
      <c r="B1" s="319" t="s">
        <v>0</v>
      </c>
      <c r="C1" s="319"/>
      <c r="D1" s="319" t="s">
        <v>5</v>
      </c>
      <c r="E1" s="319" t="s">
        <v>0</v>
      </c>
      <c r="F1" s="49" t="s">
        <v>5</v>
      </c>
    </row>
    <row r="3" spans="1:3" ht="12.75">
      <c r="A3" s="24" t="s">
        <v>91</v>
      </c>
      <c r="C3" s="190"/>
    </row>
    <row r="4" spans="1:4" ht="12.75">
      <c r="A4" s="79" t="s">
        <v>89</v>
      </c>
      <c r="B4" s="18">
        <v>0.0059216</v>
      </c>
      <c r="C4" s="250"/>
      <c r="D4" s="188">
        <v>45293</v>
      </c>
    </row>
    <row r="5" spans="1:4" ht="12.75">
      <c r="A5" s="79" t="s">
        <v>90</v>
      </c>
      <c r="B5" s="18">
        <v>0.0001756</v>
      </c>
      <c r="C5" s="250"/>
      <c r="D5" s="188">
        <v>44925</v>
      </c>
    </row>
    <row r="6" spans="3:4" ht="12.75">
      <c r="C6" s="190"/>
      <c r="D6" s="190"/>
    </row>
    <row r="7" spans="1:4" ht="12.75">
      <c r="A7" s="24" t="s">
        <v>92</v>
      </c>
      <c r="C7" s="190"/>
      <c r="D7" s="188">
        <v>44531</v>
      </c>
    </row>
    <row r="8" spans="1:4" ht="12.75">
      <c r="A8" s="79" t="s">
        <v>93</v>
      </c>
      <c r="B8" s="321">
        <v>0.00465</v>
      </c>
      <c r="C8" s="321"/>
      <c r="D8" s="188"/>
    </row>
    <row r="9" spans="1:4" ht="12.75">
      <c r="A9" s="138" t="s">
        <v>94</v>
      </c>
      <c r="B9" s="321">
        <v>0.00419</v>
      </c>
      <c r="C9" s="321"/>
      <c r="D9" s="188"/>
    </row>
    <row r="10" spans="1:4" ht="12.75">
      <c r="A10" s="79" t="s">
        <v>156</v>
      </c>
      <c r="B10" s="321">
        <v>0.00363</v>
      </c>
      <c r="C10" s="321"/>
      <c r="D10" s="188"/>
    </row>
    <row r="11" spans="2:4" ht="12.75">
      <c r="B11" s="190"/>
      <c r="C11" s="190"/>
      <c r="D11" s="190"/>
    </row>
    <row r="12" spans="1:4" ht="12.75">
      <c r="A12" s="70" t="s">
        <v>95</v>
      </c>
      <c r="B12" s="322">
        <v>0</v>
      </c>
      <c r="C12" s="322"/>
      <c r="D12" s="188">
        <v>44531</v>
      </c>
    </row>
    <row r="13" spans="2:4" ht="12.75">
      <c r="B13" s="190"/>
      <c r="C13" s="190"/>
      <c r="D13" s="190"/>
    </row>
    <row r="14" spans="1:10" ht="12.75">
      <c r="A14" s="185" t="s">
        <v>102</v>
      </c>
      <c r="B14" s="385"/>
      <c r="C14" s="386"/>
      <c r="D14" s="386"/>
      <c r="F14" s="18"/>
      <c r="G14" s="185"/>
      <c r="H14" s="385"/>
      <c r="I14" s="385"/>
      <c r="J14" s="385"/>
    </row>
    <row r="15" spans="1:10" ht="12.75">
      <c r="A15" s="186" t="s">
        <v>157</v>
      </c>
      <c r="B15" s="187">
        <v>0</v>
      </c>
      <c r="C15" s="187"/>
      <c r="D15" s="188">
        <v>45167</v>
      </c>
      <c r="F15" s="18"/>
      <c r="G15" s="186"/>
      <c r="H15" s="187"/>
      <c r="I15" s="187"/>
      <c r="J15" s="188"/>
    </row>
    <row r="16" spans="1:6" ht="12.75">
      <c r="A16" s="189" t="s">
        <v>158</v>
      </c>
      <c r="B16" s="187">
        <v>0</v>
      </c>
      <c r="C16" s="187"/>
      <c r="D16" s="188">
        <v>45197</v>
      </c>
      <c r="F16" s="18"/>
    </row>
    <row r="17" spans="1:6" ht="12.75">
      <c r="A17" s="18"/>
      <c r="B17" s="190"/>
      <c r="C17" s="190"/>
      <c r="D17" s="190"/>
      <c r="F17" s="18"/>
    </row>
    <row r="18" spans="1:6" ht="12.75">
      <c r="A18" s="24" t="s">
        <v>159</v>
      </c>
      <c r="B18" s="323">
        <v>0</v>
      </c>
      <c r="C18" s="188"/>
      <c r="D18" s="188">
        <v>44531</v>
      </c>
      <c r="E18" s="324">
        <v>0</v>
      </c>
      <c r="F18" s="139">
        <v>44531</v>
      </c>
    </row>
    <row r="19" spans="2:4" ht="12.75">
      <c r="B19" s="190"/>
      <c r="C19" s="190"/>
      <c r="D19" s="190"/>
    </row>
    <row r="20" spans="1:4" ht="12.75">
      <c r="A20" s="70" t="s">
        <v>117</v>
      </c>
      <c r="B20" s="325" t="s">
        <v>106</v>
      </c>
      <c r="C20" s="325" t="s">
        <v>107</v>
      </c>
      <c r="D20" s="190"/>
    </row>
    <row r="21" spans="1:4" ht="12.75">
      <c r="A21" s="138" t="s">
        <v>160</v>
      </c>
      <c r="B21" s="321">
        <v>0.10589</v>
      </c>
      <c r="C21" s="321">
        <v>0.10589</v>
      </c>
      <c r="D21" s="326">
        <v>45078</v>
      </c>
    </row>
    <row r="22" spans="1:4" ht="12.75">
      <c r="A22" s="138" t="s">
        <v>161</v>
      </c>
      <c r="B22" s="321">
        <v>0.10589</v>
      </c>
      <c r="C22" s="321">
        <v>0.10589</v>
      </c>
      <c r="D22" s="326">
        <v>45078</v>
      </c>
    </row>
    <row r="23" spans="1:4" ht="12.75">
      <c r="A23" s="138" t="s">
        <v>162</v>
      </c>
      <c r="B23" s="321">
        <v>0.10589</v>
      </c>
      <c r="C23" s="321">
        <v>0.10589</v>
      </c>
      <c r="D23" s="326">
        <v>45078</v>
      </c>
    </row>
    <row r="24" spans="1:4" ht="12.75">
      <c r="A24" s="138" t="s">
        <v>163</v>
      </c>
      <c r="B24" s="321">
        <v>0.10234</v>
      </c>
      <c r="C24" s="321">
        <v>0.10234</v>
      </c>
      <c r="D24" s="326">
        <v>45078</v>
      </c>
    </row>
    <row r="25" spans="1:4" ht="12.75">
      <c r="A25" s="138" t="s">
        <v>164</v>
      </c>
      <c r="B25" s="321">
        <v>0.010048999999999999</v>
      </c>
      <c r="C25" s="321">
        <v>0.10049</v>
      </c>
      <c r="D25" s="326">
        <v>45078</v>
      </c>
    </row>
    <row r="26" spans="1:4" ht="12.75">
      <c r="A26" s="79"/>
      <c r="B26" s="187"/>
      <c r="C26" s="187"/>
      <c r="D26" s="188"/>
    </row>
    <row r="27" spans="1:4" ht="12.75">
      <c r="A27" s="70" t="s">
        <v>104</v>
      </c>
      <c r="B27" s="327" t="s">
        <v>106</v>
      </c>
      <c r="C27" s="327" t="s">
        <v>107</v>
      </c>
      <c r="D27" s="188"/>
    </row>
    <row r="28" spans="1:4" ht="12.75">
      <c r="A28" s="138" t="s">
        <v>165</v>
      </c>
      <c r="B28" s="249">
        <v>0.00388</v>
      </c>
      <c r="C28" s="250"/>
      <c r="D28" s="326">
        <v>45078</v>
      </c>
    </row>
    <row r="29" spans="1:4" ht="12.75">
      <c r="A29" s="79" t="s">
        <v>166</v>
      </c>
      <c r="B29" s="187">
        <v>0.0053821</v>
      </c>
      <c r="C29" s="187">
        <v>0.0053821</v>
      </c>
      <c r="D29" s="326">
        <v>45078</v>
      </c>
    </row>
    <row r="30" spans="1:4" ht="12.75">
      <c r="A30" s="79" t="s">
        <v>167</v>
      </c>
      <c r="B30" s="187">
        <v>0.0051126</v>
      </c>
      <c r="C30" s="187">
        <v>0.0029126</v>
      </c>
      <c r="D30" s="326">
        <v>45078</v>
      </c>
    </row>
    <row r="31" spans="1:4" ht="12.75">
      <c r="A31" s="79" t="s">
        <v>168</v>
      </c>
      <c r="B31" s="187">
        <v>0.10047838</v>
      </c>
      <c r="C31" s="187">
        <v>0.0034062999999999997</v>
      </c>
      <c r="D31" s="326">
        <v>45078</v>
      </c>
    </row>
    <row r="32" spans="1:4" ht="12.75">
      <c r="A32" s="79" t="s">
        <v>169</v>
      </c>
      <c r="B32" s="187">
        <v>0.0067145</v>
      </c>
      <c r="C32" s="187"/>
      <c r="D32" s="326">
        <v>45078</v>
      </c>
    </row>
    <row r="33" spans="1:4" ht="12.75">
      <c r="A33" s="79" t="s">
        <v>170</v>
      </c>
      <c r="B33" s="187">
        <v>0.0023035</v>
      </c>
      <c r="C33" s="250"/>
      <c r="D33" s="326">
        <v>45078</v>
      </c>
    </row>
    <row r="34" spans="1:4" ht="12.75">
      <c r="A34" s="79" t="s">
        <v>171</v>
      </c>
      <c r="B34" s="187">
        <v>0.032414200000000004</v>
      </c>
      <c r="C34" s="250"/>
      <c r="D34" s="326">
        <v>45078</v>
      </c>
    </row>
    <row r="35" spans="1:4" ht="12.75">
      <c r="A35" s="79" t="s">
        <v>172</v>
      </c>
      <c r="B35" s="187">
        <v>0</v>
      </c>
      <c r="C35" s="250"/>
      <c r="D35" s="326">
        <v>45078</v>
      </c>
    </row>
    <row r="36" spans="1:4" ht="12.75">
      <c r="A36" s="79" t="s">
        <v>173</v>
      </c>
      <c r="B36" s="187">
        <v>0.00331</v>
      </c>
      <c r="C36" s="187"/>
      <c r="D36" s="326">
        <v>45078</v>
      </c>
    </row>
    <row r="37" spans="1:4" ht="12.75">
      <c r="A37" s="138" t="s">
        <v>162</v>
      </c>
      <c r="B37" s="187">
        <v>0.00309</v>
      </c>
      <c r="C37" s="250"/>
      <c r="D37" s="326">
        <v>45078</v>
      </c>
    </row>
    <row r="38" spans="1:4" ht="12.75">
      <c r="A38" s="138" t="s">
        <v>174</v>
      </c>
      <c r="B38" s="187">
        <v>0.027757</v>
      </c>
      <c r="C38" s="250"/>
      <c r="D38" s="326">
        <v>45078</v>
      </c>
    </row>
    <row r="39" spans="1:4" ht="12.75">
      <c r="A39" s="138" t="s">
        <v>175</v>
      </c>
      <c r="B39" s="187">
        <v>0</v>
      </c>
      <c r="C39" s="250"/>
      <c r="D39" s="326">
        <v>45078</v>
      </c>
    </row>
    <row r="40" spans="1:4" ht="12.75">
      <c r="A40" s="79" t="s">
        <v>176</v>
      </c>
      <c r="B40" s="187">
        <v>0.0099068</v>
      </c>
      <c r="D40" s="326">
        <v>45078</v>
      </c>
    </row>
    <row r="41" spans="1:4" ht="12.75">
      <c r="A41" s="79" t="s">
        <v>177</v>
      </c>
      <c r="B41" s="250">
        <v>3.39E-05</v>
      </c>
      <c r="D41" s="326">
        <v>45078</v>
      </c>
    </row>
    <row r="42" spans="1:4" ht="12.75">
      <c r="A42" s="138" t="s">
        <v>163</v>
      </c>
      <c r="B42" s="250">
        <v>0.00231</v>
      </c>
      <c r="D42" s="326">
        <v>45078</v>
      </c>
    </row>
    <row r="43" spans="1:4" ht="12.75">
      <c r="A43" s="138" t="s">
        <v>164</v>
      </c>
      <c r="B43" s="250">
        <v>0.00168</v>
      </c>
      <c r="D43" s="326">
        <v>45078</v>
      </c>
    </row>
    <row r="44" spans="2:4" ht="12.75">
      <c r="B44" s="190"/>
      <c r="C44" s="190"/>
      <c r="D44" s="188"/>
    </row>
    <row r="45" spans="1:4" ht="12.75">
      <c r="A45" s="79"/>
      <c r="B45" s="190"/>
      <c r="C45" s="190"/>
      <c r="D45" s="188"/>
    </row>
    <row r="46" spans="1:4" ht="12.75">
      <c r="A46" s="70" t="s">
        <v>118</v>
      </c>
      <c r="B46" s="239">
        <v>-0.0004945</v>
      </c>
      <c r="C46" s="190"/>
      <c r="D46" s="188">
        <v>45293</v>
      </c>
    </row>
    <row r="47" spans="1:4" ht="12.75">
      <c r="A47" s="79"/>
      <c r="B47" s="190"/>
      <c r="C47" s="190"/>
      <c r="D47" s="188"/>
    </row>
    <row r="48" spans="1:5" ht="12.75">
      <c r="A48" s="70" t="s">
        <v>153</v>
      </c>
      <c r="B48" s="329" t="s">
        <v>178</v>
      </c>
      <c r="C48" s="329" t="s">
        <v>179</v>
      </c>
      <c r="D48" s="329" t="s">
        <v>27</v>
      </c>
      <c r="E48" s="329" t="s">
        <v>180</v>
      </c>
    </row>
    <row r="49" spans="1:5" ht="12.75">
      <c r="A49" s="138" t="s">
        <v>181</v>
      </c>
      <c r="B49" s="330">
        <v>1.47</v>
      </c>
      <c r="C49" s="331">
        <v>0</v>
      </c>
      <c r="D49" s="332">
        <f>SUM(B49:C49)</f>
        <v>1.47</v>
      </c>
      <c r="E49" s="333">
        <v>45292</v>
      </c>
    </row>
    <row r="50" spans="1:5" ht="12.75">
      <c r="A50" s="138" t="s">
        <v>182</v>
      </c>
      <c r="B50" s="330">
        <v>0.0018007</v>
      </c>
      <c r="C50" s="331">
        <v>-1.8E-05</v>
      </c>
      <c r="D50" s="359">
        <f>SUM(B50:C50)</f>
        <v>0.0017827</v>
      </c>
      <c r="E50" s="333">
        <v>45292</v>
      </c>
    </row>
    <row r="51" spans="1:4" ht="12.75">
      <c r="A51" s="138"/>
      <c r="B51" s="239"/>
      <c r="C51" s="190"/>
      <c r="D51" s="188"/>
    </row>
    <row r="52" spans="1:4" ht="12.75">
      <c r="A52" s="138"/>
      <c r="B52" s="239"/>
      <c r="C52" s="190"/>
      <c r="D52" s="188"/>
    </row>
    <row r="53" spans="1:4" ht="12.75">
      <c r="A53" s="138"/>
      <c r="B53" s="239"/>
      <c r="C53" s="190"/>
      <c r="D53" s="188"/>
    </row>
    <row r="54" spans="1:4" ht="12.75">
      <c r="A54" s="79"/>
      <c r="B54" s="190"/>
      <c r="C54" s="190"/>
      <c r="D54" s="188"/>
    </row>
    <row r="55" spans="1:4" ht="12.75">
      <c r="A55" s="70" t="s">
        <v>119</v>
      </c>
      <c r="B55" s="190"/>
      <c r="C55" s="190"/>
      <c r="D55" s="190"/>
    </row>
    <row r="56" spans="1:8" ht="12.75">
      <c r="A56" s="138" t="s">
        <v>160</v>
      </c>
      <c r="B56" s="334">
        <v>0.0331659</v>
      </c>
      <c r="C56" s="190"/>
      <c r="D56" s="328">
        <v>45016</v>
      </c>
      <c r="F56" s="3" t="s">
        <v>183</v>
      </c>
      <c r="G56" s="197">
        <v>0.0270381</v>
      </c>
      <c r="H56" s="240">
        <v>45016</v>
      </c>
    </row>
    <row r="57" spans="1:8" ht="12.75">
      <c r="A57" s="138" t="s">
        <v>161</v>
      </c>
      <c r="B57" s="334">
        <v>0.0270381</v>
      </c>
      <c r="C57" s="190"/>
      <c r="D57" s="328">
        <v>45016</v>
      </c>
      <c r="F57" s="3" t="s">
        <v>184</v>
      </c>
      <c r="G57" s="197">
        <v>0.0283392</v>
      </c>
      <c r="H57" s="240">
        <v>45016</v>
      </c>
    </row>
    <row r="58" spans="1:4" ht="12.75">
      <c r="A58" s="138" t="s">
        <v>162</v>
      </c>
      <c r="B58" s="334">
        <v>0.0004909</v>
      </c>
      <c r="C58" s="190"/>
      <c r="D58" s="328">
        <v>45016</v>
      </c>
    </row>
    <row r="59" spans="1:4" ht="12.75">
      <c r="A59" s="138" t="s">
        <v>163</v>
      </c>
      <c r="B59" s="334">
        <v>0.0004744</v>
      </c>
      <c r="C59" s="190"/>
      <c r="D59" s="328">
        <v>45016</v>
      </c>
    </row>
    <row r="60" spans="1:4" ht="12.75">
      <c r="A60" s="138" t="s">
        <v>164</v>
      </c>
      <c r="B60" s="334">
        <v>0.0004658</v>
      </c>
      <c r="C60" s="190"/>
      <c r="D60" s="328">
        <v>45016</v>
      </c>
    </row>
    <row r="61" spans="2:4" ht="12.75">
      <c r="B61" s="187"/>
      <c r="C61" s="190"/>
      <c r="D61" s="190"/>
    </row>
    <row r="62" spans="1:4" ht="12.75">
      <c r="A62" s="70" t="s">
        <v>185</v>
      </c>
      <c r="B62" s="190"/>
      <c r="C62" s="190"/>
      <c r="D62" s="190"/>
    </row>
    <row r="63" spans="1:4" ht="12.75">
      <c r="A63" s="138" t="s">
        <v>162</v>
      </c>
      <c r="B63" s="335">
        <v>8.84</v>
      </c>
      <c r="C63" s="190"/>
      <c r="D63" s="328">
        <v>45016</v>
      </c>
    </row>
    <row r="64" spans="1:4" ht="12.75">
      <c r="A64" s="138" t="s">
        <v>163</v>
      </c>
      <c r="B64" s="335">
        <v>8.55</v>
      </c>
      <c r="C64" s="190"/>
      <c r="D64" s="328">
        <v>45016</v>
      </c>
    </row>
    <row r="65" spans="1:4" ht="12.75">
      <c r="A65" s="138" t="s">
        <v>164</v>
      </c>
      <c r="B65" s="335">
        <v>8.64</v>
      </c>
      <c r="C65" s="190"/>
      <c r="D65" s="328">
        <v>45016</v>
      </c>
    </row>
    <row r="66" spans="1:4" ht="12.75">
      <c r="A66" s="79"/>
      <c r="B66" s="190"/>
      <c r="C66" s="190"/>
      <c r="D66" s="188"/>
    </row>
    <row r="67" spans="1:4" ht="12.75">
      <c r="A67" s="70" t="s">
        <v>96</v>
      </c>
      <c r="B67" s="190"/>
      <c r="C67" s="336" t="s">
        <v>186</v>
      </c>
      <c r="D67" s="188"/>
    </row>
    <row r="68" spans="1:4" ht="12.75">
      <c r="A68" s="79" t="s">
        <v>187</v>
      </c>
      <c r="B68" s="250">
        <v>0</v>
      </c>
      <c r="C68" s="250">
        <v>0</v>
      </c>
      <c r="D68" s="188">
        <v>44531</v>
      </c>
    </row>
    <row r="69" spans="1:4" ht="12.75">
      <c r="A69" s="79" t="s">
        <v>173</v>
      </c>
      <c r="B69" s="250">
        <v>0</v>
      </c>
      <c r="C69" s="250">
        <v>0</v>
      </c>
      <c r="D69" s="188">
        <v>44531</v>
      </c>
    </row>
    <row r="70" spans="1:4" ht="12.75">
      <c r="A70" s="79" t="s">
        <v>188</v>
      </c>
      <c r="B70" s="250">
        <v>0</v>
      </c>
      <c r="C70" s="250">
        <v>0</v>
      </c>
      <c r="D70" s="188">
        <v>44531</v>
      </c>
    </row>
    <row r="71" spans="1:4" ht="12.75">
      <c r="A71" s="79" t="s">
        <v>189</v>
      </c>
      <c r="B71" s="250">
        <v>0</v>
      </c>
      <c r="C71" s="250">
        <v>0</v>
      </c>
      <c r="D71" s="188">
        <v>44531</v>
      </c>
    </row>
    <row r="72" spans="1:4" ht="12.75">
      <c r="A72" s="79" t="s">
        <v>190</v>
      </c>
      <c r="B72" s="250">
        <v>0</v>
      </c>
      <c r="C72" s="250">
        <v>0</v>
      </c>
      <c r="D72" s="188">
        <v>44531</v>
      </c>
    </row>
    <row r="73" spans="1:4" ht="12.75">
      <c r="A73" s="79" t="s">
        <v>191</v>
      </c>
      <c r="B73" s="250">
        <v>0</v>
      </c>
      <c r="C73" s="250">
        <v>0</v>
      </c>
      <c r="D73" s="188">
        <v>44531</v>
      </c>
    </row>
    <row r="74" spans="1:4" ht="12.75">
      <c r="A74" s="79"/>
      <c r="B74" s="187"/>
      <c r="C74" s="187"/>
      <c r="D74" s="188"/>
    </row>
    <row r="75" spans="1:4" ht="12.75">
      <c r="A75" s="70" t="s">
        <v>192</v>
      </c>
      <c r="B75" s="190"/>
      <c r="C75" s="190"/>
      <c r="D75" s="188"/>
    </row>
    <row r="76" spans="1:4" ht="12.75">
      <c r="A76" s="79" t="s">
        <v>173</v>
      </c>
      <c r="B76" s="335">
        <v>0</v>
      </c>
      <c r="C76" s="250"/>
      <c r="D76" s="188">
        <v>44197</v>
      </c>
    </row>
    <row r="77" spans="1:4" ht="12.75">
      <c r="A77" s="79" t="s">
        <v>189</v>
      </c>
      <c r="B77" s="335">
        <v>0</v>
      </c>
      <c r="C77" s="250"/>
      <c r="D77" s="188">
        <v>44197</v>
      </c>
    </row>
    <row r="78" spans="1:4" ht="12.75">
      <c r="A78" s="79"/>
      <c r="B78" s="187"/>
      <c r="C78" s="187"/>
      <c r="D78" s="188"/>
    </row>
    <row r="79" spans="1:4" ht="12.75">
      <c r="A79" s="70" t="s">
        <v>193</v>
      </c>
      <c r="B79" s="190"/>
      <c r="C79" s="190"/>
      <c r="D79" s="188"/>
    </row>
    <row r="80" spans="1:4" ht="12.75">
      <c r="A80" s="79" t="s">
        <v>188</v>
      </c>
      <c r="B80" s="335">
        <v>0</v>
      </c>
      <c r="C80" s="250"/>
      <c r="D80" s="188">
        <v>44197</v>
      </c>
    </row>
    <row r="81" spans="1:4" ht="12.75">
      <c r="A81" s="79" t="s">
        <v>190</v>
      </c>
      <c r="B81" s="335">
        <v>0</v>
      </c>
      <c r="C81" s="250"/>
      <c r="D81" s="188">
        <v>44197</v>
      </c>
    </row>
    <row r="82" spans="1:4" ht="12.75">
      <c r="A82" s="79" t="s">
        <v>191</v>
      </c>
      <c r="B82" s="335">
        <v>0</v>
      </c>
      <c r="C82" s="187"/>
      <c r="D82" s="188">
        <v>44197</v>
      </c>
    </row>
    <row r="83" spans="1:4" ht="12.75">
      <c r="A83" s="79"/>
      <c r="B83" s="187"/>
      <c r="C83" s="187"/>
      <c r="D83" s="188"/>
    </row>
    <row r="84" spans="1:4" ht="12.75">
      <c r="A84" s="70" t="s">
        <v>97</v>
      </c>
      <c r="B84" s="337">
        <v>0.0225159</v>
      </c>
      <c r="C84" s="356"/>
      <c r="D84" s="357">
        <v>45226</v>
      </c>
    </row>
    <row r="85" spans="1:4" ht="12.75">
      <c r="A85" s="79"/>
      <c r="B85" s="190"/>
      <c r="C85" s="190"/>
      <c r="D85" s="188"/>
    </row>
    <row r="86" spans="1:4" ht="12.75">
      <c r="A86" s="24" t="s">
        <v>98</v>
      </c>
      <c r="B86" s="337">
        <v>0.0669857</v>
      </c>
      <c r="C86" s="337"/>
      <c r="D86" s="188">
        <v>45167</v>
      </c>
    </row>
    <row r="87" spans="2:4" ht="12.75">
      <c r="B87" s="190"/>
      <c r="C87" s="190"/>
      <c r="D87" s="190"/>
    </row>
    <row r="88" spans="1:4" ht="12.75">
      <c r="A88" s="243" t="s">
        <v>140</v>
      </c>
      <c r="B88" s="190"/>
      <c r="C88" s="190"/>
      <c r="D88" s="188"/>
    </row>
    <row r="89" spans="1:4" ht="12.75">
      <c r="A89" s="244" t="s">
        <v>160</v>
      </c>
      <c r="B89" s="338">
        <v>1.95</v>
      </c>
      <c r="C89" s="338"/>
      <c r="D89" s="188">
        <v>45259</v>
      </c>
    </row>
    <row r="90" spans="1:4" ht="12.75">
      <c r="A90" s="244" t="s">
        <v>194</v>
      </c>
      <c r="B90" s="338">
        <v>15.9</v>
      </c>
      <c r="C90" s="338"/>
      <c r="D90" s="188">
        <v>45259</v>
      </c>
    </row>
    <row r="91" spans="1:4" ht="12.75">
      <c r="A91" s="137"/>
      <c r="B91" s="190"/>
      <c r="C91" s="190"/>
      <c r="D91" s="190"/>
    </row>
    <row r="92" spans="1:4" ht="12.75">
      <c r="A92" s="243" t="s">
        <v>195</v>
      </c>
      <c r="B92" s="337"/>
      <c r="C92" s="337"/>
      <c r="D92" s="188"/>
    </row>
    <row r="93" spans="1:6" ht="12.75">
      <c r="A93" s="246" t="s">
        <v>187</v>
      </c>
      <c r="B93" s="250">
        <v>0</v>
      </c>
      <c r="C93" s="250"/>
      <c r="D93" s="188">
        <v>44531</v>
      </c>
      <c r="E93" s="339"/>
      <c r="F93" s="25"/>
    </row>
    <row r="94" spans="1:6" ht="12.75">
      <c r="A94" s="246" t="s">
        <v>173</v>
      </c>
      <c r="B94" s="250">
        <v>0</v>
      </c>
      <c r="C94" s="250"/>
      <c r="D94" s="188">
        <v>44531</v>
      </c>
      <c r="E94" s="339"/>
      <c r="F94" s="25"/>
    </row>
    <row r="95" spans="1:6" ht="12.75">
      <c r="A95" s="246" t="s">
        <v>196</v>
      </c>
      <c r="B95" s="250">
        <v>0</v>
      </c>
      <c r="C95" s="250"/>
      <c r="D95" s="188">
        <v>44531</v>
      </c>
      <c r="E95" s="339"/>
      <c r="F95" s="25"/>
    </row>
    <row r="96" spans="1:6" ht="12.75">
      <c r="A96" s="246" t="s">
        <v>197</v>
      </c>
      <c r="B96" s="250">
        <v>0</v>
      </c>
      <c r="C96" s="250"/>
      <c r="D96" s="188">
        <v>44531</v>
      </c>
      <c r="E96" s="339"/>
      <c r="F96" s="25"/>
    </row>
    <row r="97" spans="1:6" ht="12.75">
      <c r="A97" s="246" t="s">
        <v>198</v>
      </c>
      <c r="B97" s="250">
        <v>0</v>
      </c>
      <c r="C97" s="250"/>
      <c r="D97" s="188">
        <v>44531</v>
      </c>
      <c r="E97" s="339"/>
      <c r="F97" s="25"/>
    </row>
    <row r="98" spans="1:6" ht="12.75">
      <c r="A98" s="246" t="s">
        <v>199</v>
      </c>
      <c r="B98" s="250">
        <v>0</v>
      </c>
      <c r="C98" s="250"/>
      <c r="D98" s="188">
        <v>44531</v>
      </c>
      <c r="E98" s="339"/>
      <c r="F98" s="25"/>
    </row>
    <row r="99" spans="1:6" ht="12.75">
      <c r="A99" s="246" t="s">
        <v>200</v>
      </c>
      <c r="B99" s="250">
        <v>0</v>
      </c>
      <c r="C99" s="250"/>
      <c r="D99" s="188">
        <v>44531</v>
      </c>
      <c r="E99" s="339"/>
      <c r="F99" s="25"/>
    </row>
    <row r="100" spans="1:6" ht="12.75">
      <c r="A100" s="246" t="s">
        <v>201</v>
      </c>
      <c r="B100" s="250">
        <v>0</v>
      </c>
      <c r="C100" s="250"/>
      <c r="D100" s="188">
        <v>44531</v>
      </c>
      <c r="E100" s="339"/>
      <c r="F100" s="25"/>
    </row>
    <row r="101" spans="1:6" ht="12.75">
      <c r="A101" s="246" t="s">
        <v>202</v>
      </c>
      <c r="B101" s="250">
        <v>0</v>
      </c>
      <c r="C101" s="250"/>
      <c r="D101" s="188">
        <v>44531</v>
      </c>
      <c r="E101" s="339"/>
      <c r="F101" s="25"/>
    </row>
    <row r="102" spans="1:6" ht="12.75">
      <c r="A102" s="246" t="s">
        <v>203</v>
      </c>
      <c r="B102" s="250">
        <v>0</v>
      </c>
      <c r="C102" s="250"/>
      <c r="D102" s="188">
        <v>44531</v>
      </c>
      <c r="E102" s="339"/>
      <c r="F102" s="25"/>
    </row>
    <row r="103" spans="1:4" ht="12.75">
      <c r="A103" s="137"/>
      <c r="B103" s="190"/>
      <c r="C103" s="190"/>
      <c r="D103" s="190"/>
    </row>
    <row r="104" spans="1:4" ht="12.75">
      <c r="A104" s="243" t="s">
        <v>99</v>
      </c>
      <c r="B104" s="352">
        <v>0.1988343</v>
      </c>
      <c r="C104" s="337"/>
      <c r="D104" s="328">
        <v>45259</v>
      </c>
    </row>
    <row r="105" spans="1:4" ht="12.75">
      <c r="A105" s="137"/>
      <c r="B105" s="190"/>
      <c r="C105" s="190"/>
      <c r="D105" s="190"/>
    </row>
    <row r="106" spans="1:4" ht="12.75">
      <c r="A106" s="243" t="s">
        <v>152</v>
      </c>
      <c r="B106" s="190"/>
      <c r="C106" s="190"/>
      <c r="D106" s="188"/>
    </row>
    <row r="107" spans="1:4" ht="12.75">
      <c r="A107" s="244" t="s">
        <v>160</v>
      </c>
      <c r="B107" s="338">
        <v>0</v>
      </c>
      <c r="C107" s="338"/>
      <c r="D107" s="188">
        <v>44894</v>
      </c>
    </row>
    <row r="108" spans="1:4" ht="12.75">
      <c r="A108" s="244" t="s">
        <v>194</v>
      </c>
      <c r="B108" s="338">
        <v>0</v>
      </c>
      <c r="C108" s="338"/>
      <c r="D108" s="188">
        <v>44894</v>
      </c>
    </row>
    <row r="109" spans="1:4" ht="12.75">
      <c r="A109" s="137"/>
      <c r="B109" s="190"/>
      <c r="C109" s="190"/>
      <c r="D109" s="190"/>
    </row>
    <row r="110" spans="1:4" ht="12.75">
      <c r="A110" s="70" t="s">
        <v>139</v>
      </c>
      <c r="D110" s="188"/>
    </row>
    <row r="111" spans="1:4" ht="12.75">
      <c r="A111" s="79" t="s">
        <v>204</v>
      </c>
      <c r="B111" s="203">
        <v>0.0038973</v>
      </c>
      <c r="C111" s="187"/>
      <c r="D111" s="326">
        <v>44531</v>
      </c>
    </row>
    <row r="112" spans="1:4" ht="12.75">
      <c r="A112" s="79" t="s">
        <v>205</v>
      </c>
      <c r="B112" s="203">
        <v>0.0037618</v>
      </c>
      <c r="C112" s="187"/>
      <c r="D112" s="326">
        <v>44531</v>
      </c>
    </row>
    <row r="113" spans="1:4" ht="12.75">
      <c r="A113" s="79" t="s">
        <v>206</v>
      </c>
      <c r="B113" s="203">
        <v>0.0036866</v>
      </c>
      <c r="C113" s="187"/>
      <c r="D113" s="326">
        <v>44531</v>
      </c>
    </row>
    <row r="115" ht="12.75">
      <c r="A115" s="70" t="s">
        <v>150</v>
      </c>
    </row>
    <row r="116" spans="1:4" ht="12.75">
      <c r="A116" s="79" t="s">
        <v>160</v>
      </c>
      <c r="B116" s="340">
        <v>-0.00023</v>
      </c>
      <c r="D116" s="326">
        <v>44531</v>
      </c>
    </row>
    <row r="117" spans="1:4" ht="12.75">
      <c r="A117" s="79" t="s">
        <v>194</v>
      </c>
      <c r="B117" s="340">
        <v>-0.00062</v>
      </c>
      <c r="D117" s="326">
        <v>44531</v>
      </c>
    </row>
    <row r="118" ht="12.75">
      <c r="C118" s="341"/>
    </row>
    <row r="119" spans="1:4" ht="12.75">
      <c r="A119" s="24" t="s">
        <v>138</v>
      </c>
      <c r="B119" s="190"/>
      <c r="C119" s="190"/>
      <c r="D119" s="188"/>
    </row>
    <row r="120" spans="1:4" ht="12.75">
      <c r="A120" s="138" t="s">
        <v>160</v>
      </c>
      <c r="B120" s="342">
        <v>1.26</v>
      </c>
      <c r="C120" s="343"/>
      <c r="D120" s="357">
        <v>45226</v>
      </c>
    </row>
    <row r="121" spans="1:4" ht="12.75">
      <c r="A121" s="138" t="s">
        <v>194</v>
      </c>
      <c r="B121" s="342">
        <v>8.53</v>
      </c>
      <c r="C121" s="343"/>
      <c r="D121" s="357">
        <v>45226</v>
      </c>
    </row>
    <row r="123" spans="1:5" ht="12.75">
      <c r="A123" s="70" t="s">
        <v>155</v>
      </c>
      <c r="B123" s="344"/>
      <c r="E123" s="188"/>
    </row>
    <row r="124" spans="1:5" ht="12.75">
      <c r="A124" s="138" t="s">
        <v>160</v>
      </c>
      <c r="B124" s="18">
        <v>0.1</v>
      </c>
      <c r="C124" s="326"/>
      <c r="E124" s="326">
        <v>44927</v>
      </c>
    </row>
    <row r="125" spans="1:5" ht="12.75">
      <c r="A125" s="79" t="s">
        <v>89</v>
      </c>
      <c r="B125" s="18">
        <v>0.0002905</v>
      </c>
      <c r="C125" s="345">
        <v>242</v>
      </c>
      <c r="D125" s="18" t="s">
        <v>207</v>
      </c>
      <c r="E125" s="326">
        <v>45292</v>
      </c>
    </row>
    <row r="126" spans="1:5" ht="12.75">
      <c r="A126" s="79" t="s">
        <v>90</v>
      </c>
      <c r="B126" s="18">
        <v>0</v>
      </c>
      <c r="E126" s="326">
        <v>44927</v>
      </c>
    </row>
    <row r="128" ht="12.75">
      <c r="A128" s="70" t="s">
        <v>208</v>
      </c>
    </row>
    <row r="129" spans="1:4" ht="12.75">
      <c r="A129" s="138" t="s">
        <v>160</v>
      </c>
      <c r="B129" s="345">
        <v>0</v>
      </c>
      <c r="D129" s="326">
        <v>44531</v>
      </c>
    </row>
    <row r="130" spans="1:4" ht="12.75">
      <c r="A130" s="138" t="s">
        <v>161</v>
      </c>
      <c r="B130" s="345">
        <v>0</v>
      </c>
      <c r="D130" s="326">
        <v>44531</v>
      </c>
    </row>
    <row r="131" spans="1:4" ht="12.75">
      <c r="A131" s="138" t="s">
        <v>162</v>
      </c>
      <c r="B131" s="345">
        <v>0</v>
      </c>
      <c r="D131" s="326">
        <v>44531</v>
      </c>
    </row>
    <row r="132" spans="1:4" ht="12.75">
      <c r="A132" s="138" t="s">
        <v>163</v>
      </c>
      <c r="B132" s="345">
        <v>0</v>
      </c>
      <c r="D132" s="326">
        <v>44531</v>
      </c>
    </row>
    <row r="133" spans="1:4" ht="12.75">
      <c r="A133" s="138" t="s">
        <v>164</v>
      </c>
      <c r="B133" s="345">
        <v>0</v>
      </c>
      <c r="D133" s="326">
        <v>44531</v>
      </c>
    </row>
    <row r="135" spans="1:4" ht="12.75">
      <c r="A135" s="24" t="s">
        <v>209</v>
      </c>
      <c r="B135" s="190"/>
      <c r="C135" s="190"/>
      <c r="D135" s="188"/>
    </row>
    <row r="136" spans="1:4" ht="12.75">
      <c r="A136" s="138" t="s">
        <v>160</v>
      </c>
      <c r="B136" s="343">
        <v>0</v>
      </c>
      <c r="C136" s="343"/>
      <c r="D136" s="326">
        <v>44531</v>
      </c>
    </row>
    <row r="137" spans="1:4" ht="12.75">
      <c r="A137" s="138" t="s">
        <v>194</v>
      </c>
      <c r="B137" s="343">
        <v>0</v>
      </c>
      <c r="C137" s="343"/>
      <c r="D137" s="326">
        <v>44531</v>
      </c>
    </row>
    <row r="139" spans="1:4" ht="12.75">
      <c r="A139" s="24" t="s">
        <v>210</v>
      </c>
      <c r="D139" s="18" t="s">
        <v>211</v>
      </c>
    </row>
  </sheetData>
  <sheetProtection password="D7A1" sheet="1"/>
  <mergeCells count="2">
    <mergeCell ref="B14:D14"/>
    <mergeCell ref="H14:J14"/>
  </mergeCells>
  <hyperlinks>
    <hyperlink ref="A40" r:id="rId1" display="GS-@ TOD (On-Peak)"/>
    <hyperlink ref="A41" r:id="rId2" display="GS-@ TOD (On-Peak)"/>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codeName="Sheet148"/>
  <dimension ref="A1:IE92"/>
  <sheetViews>
    <sheetView showGridLines="0" zoomScale="80" zoomScaleNormal="80" zoomScalePageLayoutView="0" workbookViewId="0" topLeftCell="A2">
      <selection activeCell="D17" sqref="D17"/>
    </sheetView>
  </sheetViews>
  <sheetFormatPr defaultColWidth="9.140625" defaultRowHeight="12.75"/>
  <cols>
    <col min="1" max="1" width="39.00390625" style="0" customWidth="1"/>
    <col min="2" max="2" width="2.57421875" style="0" customWidth="1"/>
    <col min="3" max="3" width="13.57421875" style="0" customWidth="1"/>
    <col min="4" max="4" width="15.28125" style="0" customWidth="1"/>
    <col min="5" max="5" width="9.7109375" style="0" customWidth="1"/>
    <col min="6" max="6" width="2.7109375" style="0" customWidth="1"/>
    <col min="7" max="8" width="13.28125" style="0" customWidth="1"/>
    <col min="9" max="9" width="14.57421875" style="0" customWidth="1"/>
    <col min="10" max="10" width="13.28125" style="0" customWidth="1"/>
    <col min="11" max="11" width="6.57421875" style="0" customWidth="1"/>
    <col min="12" max="12" width="15.140625" style="0" customWidth="1"/>
    <col min="13" max="13" width="17.28125" style="0" bestFit="1" customWidth="1"/>
    <col min="14" max="14" width="17.421875" style="0" customWidth="1"/>
    <col min="15" max="15" width="17.28125" style="0" bestFit="1" customWidth="1"/>
    <col min="16" max="16" width="13.00390625" style="0" customWidth="1"/>
    <col min="17" max="17" width="12.8515625" style="0" customWidth="1"/>
    <col min="18" max="20" width="12.8515625" style="0" hidden="1" customWidth="1"/>
    <col min="21" max="21" width="10.57421875" style="0" hidden="1" customWidth="1"/>
    <col min="22" max="22" width="10.28125" style="0" hidden="1" customWidth="1"/>
    <col min="23" max="26" width="10.8515625" style="0" hidden="1" customWidth="1"/>
    <col min="27" max="29" width="10.28125" style="0" hidden="1" customWidth="1"/>
    <col min="30" max="30" width="10.57421875" style="0" hidden="1" customWidth="1"/>
    <col min="31" max="31" width="10.8515625" style="0" hidden="1" customWidth="1"/>
    <col min="32" max="33" width="10.00390625" style="0" hidden="1" customWidth="1"/>
    <col min="34" max="34" width="9.140625" style="0" customWidth="1"/>
    <col min="35" max="35" width="10.28125" style="0" customWidth="1"/>
    <col min="36" max="36" width="10.8515625" style="0" customWidth="1"/>
    <col min="37" max="37" width="10.28125" style="0" customWidth="1"/>
    <col min="38" max="50" width="9.140625" style="0" customWidth="1"/>
  </cols>
  <sheetData>
    <row r="1" spans="1:20" ht="20.25">
      <c r="A1" s="378" t="s">
        <v>84</v>
      </c>
      <c r="B1" s="378"/>
      <c r="C1" s="378"/>
      <c r="D1" s="378"/>
      <c r="E1" s="378"/>
      <c r="F1" s="378"/>
      <c r="G1" s="378"/>
      <c r="H1" s="378"/>
      <c r="I1" s="378"/>
      <c r="J1" s="378"/>
      <c r="K1" s="378"/>
      <c r="L1" s="378"/>
      <c r="M1" s="378"/>
      <c r="N1" s="378"/>
      <c r="O1" s="378"/>
      <c r="P1" s="378"/>
      <c r="Q1" s="126"/>
      <c r="R1" s="126"/>
      <c r="S1" s="126"/>
      <c r="T1" s="126"/>
    </row>
    <row r="2" spans="1:16" ht="20.25">
      <c r="A2" s="378" t="s">
        <v>87</v>
      </c>
      <c r="B2" s="378"/>
      <c r="C2" s="378"/>
      <c r="D2" s="378"/>
      <c r="E2" s="378"/>
      <c r="F2" s="378"/>
      <c r="G2" s="378"/>
      <c r="H2" s="378"/>
      <c r="I2" s="378"/>
      <c r="J2" s="378"/>
      <c r="K2" s="378"/>
      <c r="L2" s="378"/>
      <c r="M2" s="378"/>
      <c r="N2" s="378"/>
      <c r="O2" s="378"/>
      <c r="P2" s="378"/>
    </row>
    <row r="3" spans="1:20" ht="18">
      <c r="A3" s="379" t="s">
        <v>82</v>
      </c>
      <c r="B3" s="379"/>
      <c r="C3" s="379"/>
      <c r="D3" s="379"/>
      <c r="E3" s="379"/>
      <c r="F3" s="379"/>
      <c r="G3" s="379"/>
      <c r="H3" s="379"/>
      <c r="I3" s="379"/>
      <c r="J3" s="379"/>
      <c r="K3" s="379"/>
      <c r="L3" s="379"/>
      <c r="M3" s="379"/>
      <c r="N3" s="379"/>
      <c r="O3" s="379"/>
      <c r="P3" s="379"/>
      <c r="Q3" s="127"/>
      <c r="R3" s="127"/>
      <c r="S3" s="127"/>
      <c r="T3" s="127"/>
    </row>
    <row r="4" spans="1:20" ht="15.75">
      <c r="A4" s="380"/>
      <c r="B4" s="380"/>
      <c r="C4" s="380"/>
      <c r="D4" s="380"/>
      <c r="E4" s="380"/>
      <c r="F4" s="380"/>
      <c r="G4" s="380"/>
      <c r="H4" s="380"/>
      <c r="I4" s="380"/>
      <c r="J4" s="380"/>
      <c r="K4" s="380"/>
      <c r="L4" s="380"/>
      <c r="M4" s="380"/>
      <c r="N4" s="380"/>
      <c r="O4" s="380"/>
      <c r="P4" s="380"/>
      <c r="Q4" s="128"/>
      <c r="R4" s="128"/>
      <c r="S4" s="128"/>
      <c r="T4" s="128"/>
    </row>
    <row r="5" spans="1:20" ht="15">
      <c r="A5" s="45"/>
      <c r="B5" s="45"/>
      <c r="C5" s="45"/>
      <c r="D5" s="45"/>
      <c r="E5" s="45"/>
      <c r="F5" s="45"/>
      <c r="G5" s="45"/>
      <c r="H5" s="45"/>
      <c r="I5" s="45"/>
      <c r="J5" s="45"/>
      <c r="K5" s="45"/>
      <c r="L5" s="45"/>
      <c r="M5" s="45"/>
      <c r="N5" s="45"/>
      <c r="O5" s="45"/>
      <c r="P5" s="45"/>
      <c r="Q5" s="45"/>
      <c r="R5" s="45"/>
      <c r="S5" s="45"/>
      <c r="T5" s="45"/>
    </row>
    <row r="6" spans="1:15" ht="12.75">
      <c r="A6" s="46">
        <f ca="1">TODAY()</f>
        <v>45400</v>
      </c>
      <c r="B6" s="381" t="s">
        <v>116</v>
      </c>
      <c r="C6" s="381"/>
      <c r="D6" s="381"/>
      <c r="E6" s="381"/>
      <c r="F6" s="381"/>
      <c r="G6" s="381"/>
      <c r="H6" s="381"/>
      <c r="I6" s="381"/>
      <c r="J6" s="381"/>
      <c r="K6" s="381"/>
      <c r="L6" s="381"/>
      <c r="M6" s="381"/>
      <c r="N6" s="381"/>
      <c r="O6" s="381"/>
    </row>
    <row r="7" spans="1:11" ht="12.75">
      <c r="A7" s="382" t="s">
        <v>13</v>
      </c>
      <c r="B7" s="382"/>
      <c r="C7" s="382"/>
      <c r="D7" s="382"/>
      <c r="E7" s="382"/>
      <c r="F7" s="382"/>
      <c r="G7" s="382"/>
      <c r="H7" s="382"/>
      <c r="I7" s="382"/>
      <c r="J7" s="382"/>
      <c r="K7" s="382"/>
    </row>
    <row r="8" spans="3:11" ht="12.75">
      <c r="C8" s="18"/>
      <c r="D8" s="18"/>
      <c r="E8" s="18"/>
      <c r="F8" s="18"/>
      <c r="G8" s="18"/>
      <c r="H8" s="18"/>
      <c r="I8" s="18"/>
      <c r="J8" s="18"/>
      <c r="K8" s="18"/>
    </row>
    <row r="9" spans="1:9" ht="15">
      <c r="A9" s="22" t="s">
        <v>1</v>
      </c>
      <c r="B9" s="23"/>
      <c r="C9" s="24">
        <f>'Customer Info'!B7</f>
        <v>0</v>
      </c>
      <c r="I9" s="25"/>
    </row>
    <row r="10" spans="1:3" ht="15">
      <c r="A10" s="26" t="s">
        <v>23</v>
      </c>
      <c r="B10" s="23"/>
      <c r="C10" s="24">
        <f>'Customer Info'!B8</f>
        <v>0</v>
      </c>
    </row>
    <row r="11" spans="1:33" ht="12.75">
      <c r="A11" s="22" t="s">
        <v>68</v>
      </c>
      <c r="B11" s="160">
        <f>'Customer Info'!B28</f>
        <v>12</v>
      </c>
      <c r="C11" s="161" t="s">
        <v>71</v>
      </c>
      <c r="D11" s="161">
        <v>2024</v>
      </c>
      <c r="V11">
        <v>1</v>
      </c>
      <c r="W11">
        <v>2</v>
      </c>
      <c r="X11">
        <v>3</v>
      </c>
      <c r="Y11">
        <v>4</v>
      </c>
      <c r="Z11">
        <v>5</v>
      </c>
      <c r="AA11">
        <v>6</v>
      </c>
      <c r="AB11">
        <v>7</v>
      </c>
      <c r="AC11">
        <v>8</v>
      </c>
      <c r="AD11">
        <v>9</v>
      </c>
      <c r="AE11">
        <v>10</v>
      </c>
      <c r="AF11">
        <v>11</v>
      </c>
      <c r="AG11">
        <v>12</v>
      </c>
    </row>
    <row r="12" spans="1:33" ht="12.75">
      <c r="A12" s="76"/>
      <c r="B12" s="77"/>
      <c r="C12" s="78"/>
      <c r="D12" s="78"/>
      <c r="E12" s="78"/>
      <c r="F12" s="78"/>
      <c r="G12" s="78"/>
      <c r="H12" s="78"/>
      <c r="I12" s="78"/>
      <c r="J12" s="78"/>
      <c r="K12" s="78"/>
      <c r="L12" s="78"/>
      <c r="M12" s="78"/>
      <c r="N12" s="78"/>
      <c r="O12" s="78"/>
      <c r="P12" s="78"/>
      <c r="U12" t="s">
        <v>81</v>
      </c>
      <c r="V12" s="79" t="s">
        <v>69</v>
      </c>
      <c r="W12" s="79" t="s">
        <v>70</v>
      </c>
      <c r="X12" s="79" t="s">
        <v>71</v>
      </c>
      <c r="Y12" s="79" t="s">
        <v>72</v>
      </c>
      <c r="Z12" s="79" t="s">
        <v>73</v>
      </c>
      <c r="AA12" s="79" t="s">
        <v>74</v>
      </c>
      <c r="AB12" s="79" t="s">
        <v>75</v>
      </c>
      <c r="AC12" s="79" t="s">
        <v>76</v>
      </c>
      <c r="AD12" s="79" t="s">
        <v>77</v>
      </c>
      <c r="AE12" s="79" t="s">
        <v>79</v>
      </c>
      <c r="AF12" s="79" t="s">
        <v>78</v>
      </c>
      <c r="AG12" s="79" t="s">
        <v>80</v>
      </c>
    </row>
    <row r="13" spans="1:34" ht="15">
      <c r="A13" s="81" t="s">
        <v>24</v>
      </c>
      <c r="B13" s="82"/>
      <c r="C13" s="83"/>
      <c r="D13" s="48"/>
      <c r="E13" s="48"/>
      <c r="F13" s="48"/>
      <c r="G13" s="48"/>
      <c r="H13" s="48"/>
      <c r="I13" s="48"/>
      <c r="J13" s="84"/>
      <c r="K13" s="84"/>
      <c r="L13" s="84"/>
      <c r="M13" s="84"/>
      <c r="N13" s="84"/>
      <c r="O13" s="84"/>
      <c r="P13" s="84"/>
      <c r="U13" s="48" t="s">
        <v>113</v>
      </c>
      <c r="V13" s="149" t="e">
        <f>#REF!</f>
        <v>#REF!</v>
      </c>
      <c r="W13" s="149" t="e">
        <f>#REF!</f>
        <v>#REF!</v>
      </c>
      <c r="X13" s="149" t="e">
        <f>#REF!</f>
        <v>#REF!</v>
      </c>
      <c r="Y13" s="149" t="e">
        <f>#REF!</f>
        <v>#REF!</v>
      </c>
      <c r="Z13" s="149" t="e">
        <f>#REF!</f>
        <v>#REF!</v>
      </c>
      <c r="AA13" s="149" t="e">
        <f>#REF!</f>
        <v>#REF!</v>
      </c>
      <c r="AB13" s="149" t="e">
        <f>#REF!</f>
        <v>#REF!</v>
      </c>
      <c r="AC13" s="149" t="e">
        <f>#REF!</f>
        <v>#REF!</v>
      </c>
      <c r="AD13" s="149" t="e">
        <f>#REF!</f>
        <v>#REF!</v>
      </c>
      <c r="AE13" s="149" t="e">
        <f>#REF!</f>
        <v>#REF!</v>
      </c>
      <c r="AF13" s="149" t="e">
        <f>#REF!</f>
        <v>#REF!</v>
      </c>
      <c r="AG13" s="149" t="e">
        <f>#REF!</f>
        <v>#REF!</v>
      </c>
      <c r="AH13" s="48"/>
    </row>
    <row r="14" spans="1:62" ht="12.75">
      <c r="A14" s="48"/>
      <c r="B14" s="48"/>
      <c r="C14" s="48"/>
      <c r="D14" s="48"/>
      <c r="E14" s="48"/>
      <c r="F14" s="48"/>
      <c r="G14" s="74" t="s">
        <v>13</v>
      </c>
      <c r="H14" s="74"/>
      <c r="I14" s="85" t="s">
        <v>13</v>
      </c>
      <c r="J14" s="84"/>
      <c r="K14" s="84"/>
      <c r="L14" s="84"/>
      <c r="M14" s="84"/>
      <c r="N14" s="84"/>
      <c r="O14" s="84"/>
      <c r="P14" s="84"/>
      <c r="Q14" s="48"/>
      <c r="R14" s="48"/>
      <c r="S14" s="48"/>
      <c r="T14" s="48"/>
      <c r="U14" s="48" t="s">
        <v>114</v>
      </c>
      <c r="V14" s="149" t="e">
        <f>#REF!</f>
        <v>#REF!</v>
      </c>
      <c r="W14" s="149" t="e">
        <f>#REF!</f>
        <v>#REF!</v>
      </c>
      <c r="X14" s="149" t="e">
        <f>#REF!</f>
        <v>#REF!</v>
      </c>
      <c r="Y14" s="149" t="e">
        <f>#REF!</f>
        <v>#REF!</v>
      </c>
      <c r="Z14" s="149" t="e">
        <f>#REF!</f>
        <v>#REF!</v>
      </c>
      <c r="AA14" s="149" t="e">
        <f>#REF!</f>
        <v>#REF!</v>
      </c>
      <c r="AB14" s="149" t="e">
        <f>#REF!</f>
        <v>#REF!</v>
      </c>
      <c r="AC14" s="149" t="e">
        <f>#REF!</f>
        <v>#REF!</v>
      </c>
      <c r="AD14" s="149" t="e">
        <f>#REF!</f>
        <v>#REF!</v>
      </c>
      <c r="AE14" s="149" t="e">
        <f>#REF!</f>
        <v>#REF!</v>
      </c>
      <c r="AF14" s="149" t="e">
        <f>#REF!</f>
        <v>#REF!</v>
      </c>
      <c r="AG14" s="149" t="e">
        <f>#REF!</f>
        <v>#REF!</v>
      </c>
      <c r="AH14" s="48"/>
      <c r="AJ14" s="79"/>
      <c r="AK14" s="79"/>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row>
    <row r="15" spans="1:62" ht="12.75">
      <c r="A15" s="48"/>
      <c r="B15" s="48"/>
      <c r="C15" s="48"/>
      <c r="D15" s="48"/>
      <c r="E15" s="48"/>
      <c r="F15" s="48"/>
      <c r="G15" s="48"/>
      <c r="H15" s="48"/>
      <c r="I15" s="48"/>
      <c r="J15" s="84"/>
      <c r="K15" s="84"/>
      <c r="L15" s="84"/>
      <c r="M15" s="84"/>
      <c r="N15" s="84"/>
      <c r="O15" s="84"/>
      <c r="P15" s="84"/>
      <c r="Q15" s="48"/>
      <c r="R15" s="48"/>
      <c r="S15" s="48"/>
      <c r="T15" s="48"/>
      <c r="U15" s="130" t="s">
        <v>121</v>
      </c>
      <c r="V15" s="48" t="e">
        <f>#REF!</f>
        <v>#REF!</v>
      </c>
      <c r="W15" s="48" t="e">
        <f>#REF!</f>
        <v>#REF!</v>
      </c>
      <c r="X15" s="48" t="e">
        <f>#REF!</f>
        <v>#REF!</v>
      </c>
      <c r="Y15" s="48" t="e">
        <f>#REF!</f>
        <v>#REF!</v>
      </c>
      <c r="Z15" s="48" t="e">
        <f>#REF!</f>
        <v>#REF!</v>
      </c>
      <c r="AA15" s="48" t="e">
        <f>#REF!</f>
        <v>#REF!</v>
      </c>
      <c r="AB15" s="48" t="e">
        <f>#REF!</f>
        <v>#REF!</v>
      </c>
      <c r="AC15" s="48" t="e">
        <f>#REF!</f>
        <v>#REF!</v>
      </c>
      <c r="AD15" s="48" t="e">
        <f>#REF!</f>
        <v>#REF!</v>
      </c>
      <c r="AE15" s="48" t="e">
        <f>#REF!</f>
        <v>#REF!</v>
      </c>
      <c r="AF15" s="48" t="e">
        <f>#REF!</f>
        <v>#REF!</v>
      </c>
      <c r="AG15" s="48" t="e">
        <f>#REF!</f>
        <v>#REF!</v>
      </c>
      <c r="AH15" s="48"/>
      <c r="AJ15" s="124"/>
      <c r="AK15" s="124"/>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row>
    <row r="16" spans="1:62" ht="12.75">
      <c r="A16" s="86"/>
      <c r="B16" s="48"/>
      <c r="C16" s="87"/>
      <c r="D16" s="86"/>
      <c r="E16" s="48"/>
      <c r="F16" s="48"/>
      <c r="G16" s="48"/>
      <c r="H16" s="48"/>
      <c r="I16" s="48"/>
      <c r="J16" s="84"/>
      <c r="K16" s="84"/>
      <c r="L16" s="84"/>
      <c r="M16" s="84"/>
      <c r="N16" s="84"/>
      <c r="O16" s="84"/>
      <c r="P16" s="84"/>
      <c r="Q16" s="48"/>
      <c r="R16" s="48"/>
      <c r="S16" s="48"/>
      <c r="T16" s="48"/>
      <c r="U16" s="48"/>
      <c r="V16" s="48"/>
      <c r="W16" s="48"/>
      <c r="X16" s="48"/>
      <c r="Y16" s="48"/>
      <c r="Z16" s="48"/>
      <c r="AA16" s="48"/>
      <c r="AB16" s="48"/>
      <c r="AC16" s="48"/>
      <c r="AD16" s="48"/>
      <c r="AE16" s="48"/>
      <c r="AF16" s="48"/>
      <c r="AG16" s="48"/>
      <c r="AH16" s="48"/>
      <c r="AI16" s="48"/>
      <c r="AJ16" s="124"/>
      <c r="AK16" s="124"/>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row>
    <row r="17" spans="1:62" ht="12.75">
      <c r="A17" s="86" t="s">
        <v>38</v>
      </c>
      <c r="B17" s="48"/>
      <c r="D17" s="87">
        <f>'Customer Info'!D19</f>
        <v>0</v>
      </c>
      <c r="E17" s="86" t="s">
        <v>32</v>
      </c>
      <c r="F17" s="48"/>
      <c r="G17" s="48"/>
      <c r="H17" s="48"/>
      <c r="I17" s="48"/>
      <c r="J17" s="84"/>
      <c r="K17" s="84"/>
      <c r="L17" s="84"/>
      <c r="M17" s="84"/>
      <c r="N17" s="84"/>
      <c r="O17" s="84"/>
      <c r="P17" s="84"/>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row>
    <row r="18" spans="1:62" ht="12.75">
      <c r="A18" s="86"/>
      <c r="B18" s="48"/>
      <c r="C18" s="87"/>
      <c r="D18" s="86"/>
      <c r="E18" s="48"/>
      <c r="F18" s="48"/>
      <c r="G18" s="48"/>
      <c r="H18" s="48"/>
      <c r="I18" s="48"/>
      <c r="J18" s="84"/>
      <c r="K18" s="84"/>
      <c r="L18" s="84"/>
      <c r="M18" s="84"/>
      <c r="N18" s="84"/>
      <c r="O18" s="84"/>
      <c r="P18" s="84"/>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row>
    <row r="19" spans="1:62" ht="12.75">
      <c r="A19" s="86"/>
      <c r="B19" s="48"/>
      <c r="C19" s="87"/>
      <c r="D19" s="86"/>
      <c r="E19" s="48"/>
      <c r="F19" s="48"/>
      <c r="G19" s="48"/>
      <c r="H19" s="48"/>
      <c r="I19" s="48"/>
      <c r="J19" s="84"/>
      <c r="K19" s="84"/>
      <c r="L19" s="84"/>
      <c r="M19" s="84"/>
      <c r="N19" s="84"/>
      <c r="O19" s="84"/>
      <c r="P19" s="84"/>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row>
    <row r="20" spans="1:62" ht="12.75">
      <c r="A20" s="86"/>
      <c r="B20" s="48"/>
      <c r="C20" s="87"/>
      <c r="D20" s="86"/>
      <c r="E20" s="48"/>
      <c r="F20" s="48"/>
      <c r="G20" s="48"/>
      <c r="H20" s="48"/>
      <c r="I20" s="48"/>
      <c r="J20" s="84"/>
      <c r="K20" s="84"/>
      <c r="L20" s="84"/>
      <c r="M20" s="84"/>
      <c r="N20" s="84"/>
      <c r="O20" s="84"/>
      <c r="P20" s="84"/>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row>
    <row r="21" spans="1:62" ht="12.75">
      <c r="A21" s="86"/>
      <c r="B21" s="48"/>
      <c r="C21" s="87"/>
      <c r="D21" s="86"/>
      <c r="E21" s="48"/>
      <c r="F21" s="48"/>
      <c r="G21" s="48"/>
      <c r="H21" s="48"/>
      <c r="I21" s="48"/>
      <c r="J21" s="84"/>
      <c r="K21" s="84"/>
      <c r="L21" s="84"/>
      <c r="M21" s="84"/>
      <c r="N21" s="84"/>
      <c r="O21" s="84"/>
      <c r="P21" s="84"/>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row>
    <row r="22" spans="1:62" ht="12.75">
      <c r="A22" s="88"/>
      <c r="B22" s="88"/>
      <c r="C22" s="89"/>
      <c r="D22" s="88"/>
      <c r="E22" s="88"/>
      <c r="F22" s="90"/>
      <c r="G22" s="76"/>
      <c r="H22" s="88"/>
      <c r="I22" s="91"/>
      <c r="J22" s="78"/>
      <c r="K22" s="84"/>
      <c r="L22" s="84"/>
      <c r="M22" s="84"/>
      <c r="N22" s="84"/>
      <c r="O22" s="84"/>
      <c r="P22" s="84"/>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row>
    <row r="23" spans="1:62" ht="12.75">
      <c r="A23" s="81" t="s">
        <v>25</v>
      </c>
      <c r="B23" s="48"/>
      <c r="C23" s="48"/>
      <c r="D23" s="48"/>
      <c r="E23" s="48"/>
      <c r="F23" s="48"/>
      <c r="G23" s="371" t="s">
        <v>49</v>
      </c>
      <c r="H23" s="372"/>
      <c r="I23" s="372"/>
      <c r="J23" s="373"/>
      <c r="K23" s="92"/>
      <c r="L23" s="374" t="s">
        <v>50</v>
      </c>
      <c r="M23" s="375"/>
      <c r="N23" s="375"/>
      <c r="O23" s="376"/>
      <c r="P23" s="93"/>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row>
    <row r="24" spans="1:62" ht="12.75">
      <c r="A24" s="48"/>
      <c r="B24" s="48"/>
      <c r="C24" s="48"/>
      <c r="D24" s="48"/>
      <c r="E24" s="48"/>
      <c r="F24" s="48"/>
      <c r="G24" s="67" t="s">
        <v>46</v>
      </c>
      <c r="H24" s="67" t="s">
        <v>47</v>
      </c>
      <c r="I24" s="67" t="s">
        <v>48</v>
      </c>
      <c r="J24" s="67" t="s">
        <v>27</v>
      </c>
      <c r="K24" s="48"/>
      <c r="L24" s="80" t="s">
        <v>46</v>
      </c>
      <c r="M24" s="80" t="s">
        <v>47</v>
      </c>
      <c r="N24" s="80" t="s">
        <v>48</v>
      </c>
      <c r="O24" s="80" t="s">
        <v>27</v>
      </c>
      <c r="P24" s="94" t="s">
        <v>39</v>
      </c>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row>
    <row r="25" spans="1:62" ht="12.75">
      <c r="A25" s="48" t="s">
        <v>26</v>
      </c>
      <c r="B25" s="48"/>
      <c r="C25" s="48"/>
      <c r="D25" s="48"/>
      <c r="E25" s="48"/>
      <c r="F25" s="48"/>
      <c r="G25" s="95"/>
      <c r="H25" s="96"/>
      <c r="I25" s="96">
        <v>10</v>
      </c>
      <c r="J25" s="145">
        <f>SUM(G25:I25)</f>
        <v>10</v>
      </c>
      <c r="K25" s="48"/>
      <c r="L25" s="58"/>
      <c r="M25" s="58"/>
      <c r="N25" s="58">
        <f>I25</f>
        <v>10</v>
      </c>
      <c r="O25" s="58">
        <f>SUM(L25:N25)</f>
        <v>10</v>
      </c>
      <c r="P25" s="148">
        <v>42005</v>
      </c>
      <c r="Q25" s="48"/>
      <c r="R25" s="48"/>
      <c r="S25" s="48"/>
      <c r="T25" s="48"/>
      <c r="U25" s="108"/>
      <c r="V25" s="61"/>
      <c r="W25" s="62"/>
      <c r="X25" s="48"/>
      <c r="Y25" s="63"/>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row>
    <row r="26" spans="1:62" ht="12.75">
      <c r="A26" s="48" t="s">
        <v>115</v>
      </c>
      <c r="B26" s="48"/>
      <c r="C26" s="48"/>
      <c r="D26" s="1">
        <f>MAX($D$17,0)</f>
        <v>0</v>
      </c>
      <c r="E26" s="54" t="s">
        <v>32</v>
      </c>
      <c r="F26" s="59" t="s">
        <v>6</v>
      </c>
      <c r="G26" s="150"/>
      <c r="H26" s="96"/>
      <c r="I26" s="98">
        <v>0.0263125</v>
      </c>
      <c r="J26" s="56">
        <f>SUM(G26:I26)</f>
        <v>0.0263125</v>
      </c>
      <c r="K26" s="61" t="s">
        <v>61</v>
      </c>
      <c r="L26" s="58"/>
      <c r="M26" s="58"/>
      <c r="N26" s="58">
        <f>ROUND($D26*I26,2)</f>
        <v>0</v>
      </c>
      <c r="O26" s="58">
        <f>SUM(L26:N26)</f>
        <v>0</v>
      </c>
      <c r="P26" s="148">
        <v>42005</v>
      </c>
      <c r="Q26" s="48"/>
      <c r="T26" s="172">
        <f>O26</f>
        <v>0</v>
      </c>
      <c r="U26" s="60"/>
      <c r="V26" s="61"/>
      <c r="W26" s="62"/>
      <c r="X26" s="48"/>
      <c r="Y26" s="63"/>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row>
    <row r="27" spans="1:62" ht="12.75">
      <c r="A27" s="99" t="s">
        <v>37</v>
      </c>
      <c r="B27" s="99"/>
      <c r="C27" s="99"/>
      <c r="D27" s="100"/>
      <c r="E27" s="100"/>
      <c r="F27" s="99"/>
      <c r="G27" s="100"/>
      <c r="H27" s="100"/>
      <c r="I27" s="100"/>
      <c r="J27" s="100"/>
      <c r="K27" s="101"/>
      <c r="L27" s="102"/>
      <c r="M27" s="102"/>
      <c r="N27" s="102">
        <f>SUM(N25:N26)</f>
        <v>10</v>
      </c>
      <c r="O27" s="215">
        <f>SUM(O25:O26)</f>
        <v>10</v>
      </c>
      <c r="P27" s="93"/>
      <c r="Q27" s="48"/>
      <c r="T27" s="172">
        <f>SUM(T26)</f>
        <v>0</v>
      </c>
      <c r="U27" s="60"/>
      <c r="V27" s="61"/>
      <c r="W27" s="62"/>
      <c r="X27" s="48"/>
      <c r="Y27" s="63"/>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row>
    <row r="28" spans="1:62" ht="12.75">
      <c r="A28" s="103"/>
      <c r="B28" s="103"/>
      <c r="C28" s="103"/>
      <c r="D28" s="104"/>
      <c r="E28" s="104"/>
      <c r="F28" s="103"/>
      <c r="G28" s="104"/>
      <c r="H28" s="104"/>
      <c r="I28" s="104"/>
      <c r="J28" s="104"/>
      <c r="K28" s="105"/>
      <c r="L28" s="104"/>
      <c r="M28" s="104"/>
      <c r="N28" s="104"/>
      <c r="O28" s="216"/>
      <c r="P28" s="106"/>
      <c r="Q28" s="48"/>
      <c r="R28" s="48"/>
      <c r="S28" s="48"/>
      <c r="T28" s="48"/>
      <c r="U28" s="60"/>
      <c r="V28" s="61"/>
      <c r="W28" s="62"/>
      <c r="X28" s="48"/>
      <c r="Y28" s="63"/>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row>
    <row r="29" spans="1:224" ht="12.75">
      <c r="A29" s="81" t="s">
        <v>51</v>
      </c>
      <c r="B29" s="99"/>
      <c r="C29" s="99"/>
      <c r="D29" s="100"/>
      <c r="E29" s="100"/>
      <c r="F29" s="99"/>
      <c r="G29" s="100"/>
      <c r="H29" s="100"/>
      <c r="I29" s="100"/>
      <c r="J29" s="100"/>
      <c r="K29" s="100"/>
      <c r="L29" s="100"/>
      <c r="M29" s="100"/>
      <c r="N29" s="100"/>
      <c r="O29" s="217"/>
      <c r="P29" s="93"/>
      <c r="Q29" s="48"/>
      <c r="R29" s="48"/>
      <c r="S29" s="48"/>
      <c r="T29" s="48"/>
      <c r="U29" s="60"/>
      <c r="V29" s="61"/>
      <c r="W29" s="62"/>
      <c r="X29" s="48"/>
      <c r="Y29" s="63"/>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row>
    <row r="30" spans="1:224" ht="12.75">
      <c r="A30" s="84"/>
      <c r="B30" s="84"/>
      <c r="C30" s="84"/>
      <c r="D30" s="84"/>
      <c r="E30" s="84"/>
      <c r="F30" s="84"/>
      <c r="G30" s="84"/>
      <c r="H30" s="84"/>
      <c r="I30" s="84"/>
      <c r="J30" s="84"/>
      <c r="K30" s="84"/>
      <c r="L30" s="84"/>
      <c r="M30" s="84"/>
      <c r="N30" s="84"/>
      <c r="O30" s="137"/>
      <c r="P30" s="107"/>
      <c r="Q30" s="59"/>
      <c r="R30" s="59"/>
      <c r="S30" s="59"/>
      <c r="T30" s="59"/>
      <c r="U30" s="60"/>
      <c r="V30" s="61"/>
      <c r="W30" s="62"/>
      <c r="X30" s="48"/>
      <c r="Y30" s="63"/>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row>
    <row r="31" spans="1:224" ht="12.75">
      <c r="A31" s="218" t="s">
        <v>53</v>
      </c>
      <c r="B31" s="219"/>
      <c r="C31" s="219"/>
      <c r="D31" s="220">
        <f>IF($D$17&lt;0,0,IF($D$17&gt;833000,833000,$D$17))</f>
        <v>0</v>
      </c>
      <c r="E31" s="221" t="s">
        <v>32</v>
      </c>
      <c r="F31" s="222" t="s">
        <v>6</v>
      </c>
      <c r="G31" s="56"/>
      <c r="H31" s="56"/>
      <c r="I31" s="56">
        <f>'012024 Riders'!B4</f>
        <v>0.0059216</v>
      </c>
      <c r="J31" s="56">
        <f aca="true" t="shared" si="0" ref="J31:J37">SUM(G31:I31)</f>
        <v>0.0059216</v>
      </c>
      <c r="K31" s="223" t="s">
        <v>33</v>
      </c>
      <c r="L31" s="58"/>
      <c r="M31" s="58"/>
      <c r="N31" s="58">
        <f>ROUND(D31*I31,2)</f>
        <v>0</v>
      </c>
      <c r="O31" s="58">
        <f aca="true" t="shared" si="1" ref="O31:O53">SUM(L31:N31)</f>
        <v>0</v>
      </c>
      <c r="P31" s="148">
        <f>'012024 Riders'!D4</f>
        <v>45293</v>
      </c>
      <c r="Q31" s="59"/>
      <c r="R31" s="59"/>
      <c r="S31" s="59"/>
      <c r="T31" s="172">
        <f aca="true" t="shared" si="2" ref="T31:T43">O31</f>
        <v>0</v>
      </c>
      <c r="U31" s="60"/>
      <c r="V31" s="61"/>
      <c r="W31" s="62"/>
      <c r="X31" s="48"/>
      <c r="Y31" s="63"/>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row>
    <row r="32" spans="1:224" ht="12.75">
      <c r="A32" s="218" t="s">
        <v>54</v>
      </c>
      <c r="B32" s="190"/>
      <c r="C32" s="190"/>
      <c r="D32" s="224">
        <f>IF($D$17&gt;833000,$D$17-833000,0)</f>
        <v>0</v>
      </c>
      <c r="E32" s="221" t="s">
        <v>32</v>
      </c>
      <c r="F32" s="222" t="s">
        <v>6</v>
      </c>
      <c r="G32" s="56"/>
      <c r="H32" s="56"/>
      <c r="I32" s="56">
        <f>'0923 Riders '!B5</f>
        <v>0.0001756</v>
      </c>
      <c r="J32" s="56">
        <f t="shared" si="0"/>
        <v>0.0001756</v>
      </c>
      <c r="K32" s="223" t="s">
        <v>33</v>
      </c>
      <c r="L32" s="58"/>
      <c r="M32" s="58"/>
      <c r="N32" s="58">
        <f>ROUND(D32*I32,2)</f>
        <v>0</v>
      </c>
      <c r="O32" s="58">
        <f t="shared" si="1"/>
        <v>0</v>
      </c>
      <c r="P32" s="148">
        <f>'0923 Riders '!D5</f>
        <v>44925</v>
      </c>
      <c r="Q32" s="59"/>
      <c r="R32" s="59"/>
      <c r="S32" s="59"/>
      <c r="T32" s="172">
        <f t="shared" si="2"/>
        <v>0</v>
      </c>
      <c r="U32" s="60"/>
      <c r="V32" s="61"/>
      <c r="W32" s="62"/>
      <c r="X32" s="48"/>
      <c r="Y32" s="63"/>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row>
    <row r="33" spans="1:224" ht="12.75">
      <c r="A33" s="218" t="s">
        <v>65</v>
      </c>
      <c r="B33" s="190"/>
      <c r="C33" s="190"/>
      <c r="D33" s="220">
        <f>IF($D$17&lt;0,0,IF($D$17&gt;2000,2000,$D$17))</f>
        <v>0</v>
      </c>
      <c r="E33" s="221" t="s">
        <v>32</v>
      </c>
      <c r="F33" s="222" t="s">
        <v>6</v>
      </c>
      <c r="G33" s="56"/>
      <c r="H33" s="56"/>
      <c r="I33" s="109">
        <f>'0923 Riders '!B8</f>
        <v>0.00465</v>
      </c>
      <c r="J33" s="109">
        <f t="shared" si="0"/>
        <v>0.00465</v>
      </c>
      <c r="K33" s="223" t="s">
        <v>33</v>
      </c>
      <c r="L33" s="58"/>
      <c r="M33" s="58"/>
      <c r="N33" s="58">
        <f>ROUND(D33*I33,2)</f>
        <v>0</v>
      </c>
      <c r="O33" s="58">
        <f t="shared" si="1"/>
        <v>0</v>
      </c>
      <c r="P33" s="148">
        <f>'0923 Riders '!D7</f>
        <v>44531</v>
      </c>
      <c r="Q33" s="59"/>
      <c r="R33" s="59"/>
      <c r="S33" s="59"/>
      <c r="T33" s="172">
        <f t="shared" si="2"/>
        <v>0</v>
      </c>
      <c r="U33" s="60"/>
      <c r="V33" s="61"/>
      <c r="W33" s="62"/>
      <c r="X33" s="48"/>
      <c r="Y33" s="63"/>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row>
    <row r="34" spans="1:224" ht="12.75">
      <c r="A34" s="218" t="s">
        <v>66</v>
      </c>
      <c r="B34" s="190"/>
      <c r="C34" s="190"/>
      <c r="D34" s="220">
        <f>IF($D$17&lt;=2000,0,IF($D$17=0,0,IF($D$17-2000&gt;13000,13000,$D$17-2000)))</f>
        <v>0</v>
      </c>
      <c r="E34" s="221" t="s">
        <v>32</v>
      </c>
      <c r="F34" s="222" t="s">
        <v>6</v>
      </c>
      <c r="G34" s="56"/>
      <c r="H34" s="56"/>
      <c r="I34" s="109">
        <f>'0923 Riders '!B9</f>
        <v>0.00419</v>
      </c>
      <c r="J34" s="109">
        <f t="shared" si="0"/>
        <v>0.00419</v>
      </c>
      <c r="K34" s="223" t="s">
        <v>33</v>
      </c>
      <c r="L34" s="58"/>
      <c r="M34" s="58"/>
      <c r="N34" s="58">
        <f>ROUND(D34*I34,2)</f>
        <v>0</v>
      </c>
      <c r="O34" s="58">
        <f t="shared" si="1"/>
        <v>0</v>
      </c>
      <c r="P34" s="148">
        <f>'0923 Riders '!D7</f>
        <v>44531</v>
      </c>
      <c r="Q34" s="59"/>
      <c r="R34" s="59"/>
      <c r="S34" s="59"/>
      <c r="T34" s="172">
        <f t="shared" si="2"/>
        <v>0</v>
      </c>
      <c r="U34" s="60"/>
      <c r="V34" s="61"/>
      <c r="W34" s="62"/>
      <c r="X34" s="48"/>
      <c r="Y34" s="63"/>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row>
    <row r="35" spans="1:224" ht="12.75">
      <c r="A35" s="218" t="s">
        <v>67</v>
      </c>
      <c r="B35" s="190"/>
      <c r="C35" s="190"/>
      <c r="D35" s="220">
        <f>IF($D$17=0,0,IF($D$17-15000&gt;=0,$D$17-15000,0))</f>
        <v>0</v>
      </c>
      <c r="E35" s="221" t="s">
        <v>32</v>
      </c>
      <c r="F35" s="222" t="s">
        <v>6</v>
      </c>
      <c r="G35" s="56"/>
      <c r="H35" s="56"/>
      <c r="I35" s="109">
        <f>'0923 Riders '!B10</f>
        <v>0.00363</v>
      </c>
      <c r="J35" s="109">
        <f t="shared" si="0"/>
        <v>0.00363</v>
      </c>
      <c r="K35" s="223" t="s">
        <v>33</v>
      </c>
      <c r="L35" s="58"/>
      <c r="M35" s="58"/>
      <c r="N35" s="58">
        <f>ROUND(D35*I35,2)</f>
        <v>0</v>
      </c>
      <c r="O35" s="58">
        <f t="shared" si="1"/>
        <v>0</v>
      </c>
      <c r="P35" s="148">
        <f>'0923 Riders '!D7</f>
        <v>44531</v>
      </c>
      <c r="Q35" s="59"/>
      <c r="R35" s="59"/>
      <c r="S35" s="59"/>
      <c r="T35" s="172">
        <f t="shared" si="2"/>
        <v>0</v>
      </c>
      <c r="U35" s="60"/>
      <c r="V35" s="61"/>
      <c r="W35" s="62"/>
      <c r="X35" s="48"/>
      <c r="Y35" s="63"/>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row>
    <row r="36" spans="1:224" ht="12.75">
      <c r="A36" s="225" t="s">
        <v>153</v>
      </c>
      <c r="B36" s="190"/>
      <c r="C36" s="190"/>
      <c r="D36" s="220"/>
      <c r="E36" s="221" t="s">
        <v>81</v>
      </c>
      <c r="F36" s="222"/>
      <c r="G36" s="56"/>
      <c r="H36" s="56"/>
      <c r="I36" s="56">
        <f>'012024 Riders'!B49</f>
        <v>1.47</v>
      </c>
      <c r="J36" s="56">
        <f t="shared" si="0"/>
        <v>1.47</v>
      </c>
      <c r="K36" s="223"/>
      <c r="L36" s="58"/>
      <c r="M36" s="58"/>
      <c r="N36" s="58">
        <f>J36</f>
        <v>1.47</v>
      </c>
      <c r="O36" s="58">
        <f>SUM(L36:N36)</f>
        <v>1.47</v>
      </c>
      <c r="P36" s="148">
        <f>'012024 Riders'!E49</f>
        <v>45292</v>
      </c>
      <c r="Q36" s="59"/>
      <c r="R36" s="59"/>
      <c r="S36" s="59"/>
      <c r="T36" s="172">
        <f t="shared" si="2"/>
        <v>1.47</v>
      </c>
      <c r="U36" s="60"/>
      <c r="V36" s="61"/>
      <c r="W36" s="62"/>
      <c r="X36" s="48"/>
      <c r="Y36" s="63"/>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row>
    <row r="37" spans="1:224" ht="12.75">
      <c r="A37" s="225" t="s">
        <v>212</v>
      </c>
      <c r="B37" s="190"/>
      <c r="C37" s="190"/>
      <c r="D37" s="226">
        <f>O27</f>
        <v>10</v>
      </c>
      <c r="E37" s="221" t="s">
        <v>86</v>
      </c>
      <c r="F37" s="222" t="s">
        <v>6</v>
      </c>
      <c r="G37" s="56"/>
      <c r="H37" s="56"/>
      <c r="I37" s="110">
        <f>'0923 Riders '!B18</f>
        <v>0</v>
      </c>
      <c r="J37" s="110">
        <f t="shared" si="0"/>
        <v>0</v>
      </c>
      <c r="K37" s="223"/>
      <c r="L37" s="58"/>
      <c r="M37" s="58"/>
      <c r="N37" s="58">
        <f>J37</f>
        <v>0</v>
      </c>
      <c r="O37" s="58">
        <f>SUM(L37:N37)</f>
        <v>0</v>
      </c>
      <c r="P37" s="148">
        <f>'0923 Riders '!D18</f>
        <v>44531</v>
      </c>
      <c r="Q37" s="59"/>
      <c r="R37" s="173">
        <f>$T$27</f>
        <v>0</v>
      </c>
      <c r="S37" s="174">
        <f>I37</f>
        <v>0</v>
      </c>
      <c r="T37" s="172">
        <f>ROUND(R37*S37,2)</f>
        <v>0</v>
      </c>
      <c r="U37" s="60"/>
      <c r="V37" s="61"/>
      <c r="W37" s="62"/>
      <c r="X37" s="48"/>
      <c r="Y37" s="63"/>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row>
    <row r="38" spans="1:224" ht="12.75">
      <c r="A38" s="225" t="s">
        <v>120</v>
      </c>
      <c r="B38" s="190"/>
      <c r="C38" s="190"/>
      <c r="D38" s="220">
        <f>$D$17</f>
        <v>0</v>
      </c>
      <c r="E38" s="221" t="s">
        <v>32</v>
      </c>
      <c r="F38" s="222" t="s">
        <v>6</v>
      </c>
      <c r="G38" s="56">
        <f>'0923 Riders '!B21</f>
        <v>0.10589</v>
      </c>
      <c r="H38" s="56"/>
      <c r="I38" s="56"/>
      <c r="J38" s="143">
        <f>SUM(G38:H38)</f>
        <v>0.10589</v>
      </c>
      <c r="K38" s="223" t="s">
        <v>33</v>
      </c>
      <c r="L38" s="58">
        <f>ROUND(D38*G38,2)</f>
        <v>0</v>
      </c>
      <c r="M38" s="58"/>
      <c r="N38" s="58"/>
      <c r="O38" s="58">
        <f t="shared" si="1"/>
        <v>0</v>
      </c>
      <c r="P38" s="148">
        <f>'0923 Riders '!D21</f>
        <v>45078</v>
      </c>
      <c r="Q38" s="59"/>
      <c r="R38" s="59"/>
      <c r="S38" s="59"/>
      <c r="T38" s="172">
        <f t="shared" si="2"/>
        <v>0</v>
      </c>
      <c r="U38" s="60"/>
      <c r="V38" s="61"/>
      <c r="W38" s="62"/>
      <c r="X38" s="48"/>
      <c r="Y38" s="63"/>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row>
    <row r="39" spans="1:224" ht="12.75">
      <c r="A39" s="225" t="s">
        <v>105</v>
      </c>
      <c r="B39" s="190"/>
      <c r="C39" s="190"/>
      <c r="D39" s="220">
        <f>$D$17</f>
        <v>0</v>
      </c>
      <c r="E39" s="221" t="s">
        <v>32</v>
      </c>
      <c r="F39" s="222" t="s">
        <v>6</v>
      </c>
      <c r="G39" s="56">
        <f>'0923 Riders '!B28</f>
        <v>0.00388</v>
      </c>
      <c r="H39" s="56"/>
      <c r="I39" s="56"/>
      <c r="J39" s="143">
        <f>SUM(G39:H39)</f>
        <v>0.00388</v>
      </c>
      <c r="K39" s="223" t="s">
        <v>33</v>
      </c>
      <c r="L39" s="145">
        <f>IF($D$39&lt;=800,ROUND($D$39*$G$39,2),(ROUND(800*$G$39,2)+(ROUND(($D$39-800)*$G$39,2))))</f>
        <v>0</v>
      </c>
      <c r="M39" s="58"/>
      <c r="N39" s="58"/>
      <c r="O39" s="58">
        <f>SUM(L39:N39)</f>
        <v>0</v>
      </c>
      <c r="P39" s="148">
        <f>'0923 Riders '!D28</f>
        <v>45078</v>
      </c>
      <c r="Q39" s="59"/>
      <c r="R39" s="59"/>
      <c r="S39" s="59"/>
      <c r="T39" s="172">
        <f t="shared" si="2"/>
        <v>0</v>
      </c>
      <c r="U39" s="60"/>
      <c r="V39" s="61"/>
      <c r="W39" s="62"/>
      <c r="X39" s="48"/>
      <c r="Y39" s="63"/>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row>
    <row r="40" spans="1:224" ht="12.75">
      <c r="A40" s="225" t="s">
        <v>124</v>
      </c>
      <c r="B40" s="190"/>
      <c r="C40" s="190"/>
      <c r="D40" s="220">
        <f>$D$17</f>
        <v>0</v>
      </c>
      <c r="E40" s="221" t="s">
        <v>32</v>
      </c>
      <c r="F40" s="222" t="s">
        <v>6</v>
      </c>
      <c r="G40" s="56">
        <f>'012024 Riders'!B46</f>
        <v>-0.0004945</v>
      </c>
      <c r="H40" s="56"/>
      <c r="I40" s="56"/>
      <c r="J40" s="143">
        <f>SUM(G40:H40)</f>
        <v>-0.0004945</v>
      </c>
      <c r="K40" s="223" t="s">
        <v>33</v>
      </c>
      <c r="L40" s="58">
        <f>ROUND(D40*G40,2)</f>
        <v>0</v>
      </c>
      <c r="M40" s="58"/>
      <c r="N40" s="58"/>
      <c r="O40" s="58">
        <f t="shared" si="1"/>
        <v>0</v>
      </c>
      <c r="P40" s="148">
        <f>'012024 Riders'!D46</f>
        <v>45293</v>
      </c>
      <c r="Q40" s="59"/>
      <c r="R40" s="59"/>
      <c r="S40" s="59"/>
      <c r="T40" s="172">
        <f t="shared" si="2"/>
        <v>0</v>
      </c>
      <c r="U40" s="60"/>
      <c r="V40" s="61"/>
      <c r="W40" s="62"/>
      <c r="X40" s="48"/>
      <c r="Y40" s="63"/>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48"/>
      <c r="HC40" s="48"/>
      <c r="HD40" s="48"/>
      <c r="HE40" s="48"/>
      <c r="HF40" s="48"/>
      <c r="HG40" s="48"/>
      <c r="HH40" s="48"/>
      <c r="HI40" s="48"/>
      <c r="HJ40" s="48"/>
      <c r="HK40" s="48"/>
      <c r="HL40" s="48"/>
      <c r="HM40" s="48"/>
      <c r="HN40" s="48"/>
      <c r="HO40" s="48"/>
      <c r="HP40" s="48"/>
    </row>
    <row r="41" spans="1:224" ht="12.75">
      <c r="A41" s="225" t="s">
        <v>103</v>
      </c>
      <c r="B41" s="190"/>
      <c r="C41" s="190"/>
      <c r="D41" s="220">
        <f>IF($D$17&lt;0,0,$D$17)</f>
        <v>0</v>
      </c>
      <c r="E41" s="221" t="s">
        <v>32</v>
      </c>
      <c r="F41" s="222" t="s">
        <v>6</v>
      </c>
      <c r="G41" s="56"/>
      <c r="H41" s="56"/>
      <c r="I41" s="56">
        <f>'0923 Riders '!B15</f>
        <v>0</v>
      </c>
      <c r="J41" s="98">
        <f aca="true" t="shared" si="3" ref="J41:J46">SUM(G41:I41)</f>
        <v>0</v>
      </c>
      <c r="K41" s="223" t="s">
        <v>33</v>
      </c>
      <c r="L41" s="58"/>
      <c r="M41" s="58"/>
      <c r="N41" s="96">
        <f>J41*D41</f>
        <v>0</v>
      </c>
      <c r="O41" s="58">
        <f>SUM(L41:N41)</f>
        <v>0</v>
      </c>
      <c r="P41" s="148">
        <f>'0923 Riders '!D15</f>
        <v>45167</v>
      </c>
      <c r="Q41" s="59"/>
      <c r="R41" s="59"/>
      <c r="S41" s="59"/>
      <c r="T41" s="172">
        <f t="shared" si="2"/>
        <v>0</v>
      </c>
      <c r="U41" s="60"/>
      <c r="V41" s="61"/>
      <c r="W41" s="62"/>
      <c r="X41" s="48"/>
      <c r="Y41" s="63"/>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48"/>
      <c r="HC41" s="48"/>
      <c r="HD41" s="48"/>
      <c r="HE41" s="48"/>
      <c r="HF41" s="48"/>
      <c r="HG41" s="48"/>
      <c r="HH41" s="48"/>
      <c r="HI41" s="48"/>
      <c r="HJ41" s="48"/>
      <c r="HK41" s="48"/>
      <c r="HL41" s="48"/>
      <c r="HM41" s="48"/>
      <c r="HN41" s="48"/>
      <c r="HO41" s="48"/>
      <c r="HP41" s="48"/>
    </row>
    <row r="42" spans="1:224" ht="12.75">
      <c r="A42" s="225" t="s">
        <v>122</v>
      </c>
      <c r="B42" s="190"/>
      <c r="C42" s="190"/>
      <c r="D42" s="220">
        <f>IF($D$17&lt;0,0,$D$17)</f>
        <v>0</v>
      </c>
      <c r="E42" s="227" t="s">
        <v>32</v>
      </c>
      <c r="F42" s="222" t="s">
        <v>6</v>
      </c>
      <c r="G42" s="56"/>
      <c r="H42" s="56">
        <f>'0923 Riders '!B56</f>
        <v>0.0331659</v>
      </c>
      <c r="I42" s="56"/>
      <c r="J42" s="56">
        <f t="shared" si="3"/>
        <v>0.0331659</v>
      </c>
      <c r="K42" s="223" t="s">
        <v>33</v>
      </c>
      <c r="L42" s="58"/>
      <c r="M42" s="58">
        <f>ROUND(D42*H42,2)</f>
        <v>0</v>
      </c>
      <c r="N42" s="129"/>
      <c r="O42" s="58">
        <f t="shared" si="1"/>
        <v>0</v>
      </c>
      <c r="P42" s="148">
        <f>'0923 Riders '!D56</f>
        <v>45016</v>
      </c>
      <c r="Q42" s="59"/>
      <c r="R42" s="59"/>
      <c r="S42" s="59"/>
      <c r="T42" s="172">
        <f t="shared" si="2"/>
        <v>0</v>
      </c>
      <c r="U42" s="60"/>
      <c r="V42" s="61"/>
      <c r="W42" s="62"/>
      <c r="X42" s="48"/>
      <c r="Y42" s="63"/>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48"/>
      <c r="HC42" s="48"/>
      <c r="HD42" s="48"/>
      <c r="HE42" s="48"/>
      <c r="HF42" s="48"/>
      <c r="HG42" s="48"/>
      <c r="HH42" s="48"/>
      <c r="HI42" s="48"/>
      <c r="HJ42" s="48"/>
      <c r="HK42" s="48"/>
      <c r="HL42" s="48"/>
      <c r="HM42" s="48"/>
      <c r="HN42" s="48"/>
      <c r="HO42" s="48"/>
      <c r="HP42" s="48"/>
    </row>
    <row r="43" spans="1:224" ht="12.75">
      <c r="A43" s="218" t="s">
        <v>64</v>
      </c>
      <c r="B43" s="190"/>
      <c r="C43" s="190"/>
      <c r="D43" s="220">
        <f>IF($D$17&lt;0,0,$D$17)</f>
        <v>0</v>
      </c>
      <c r="E43" s="221" t="s">
        <v>32</v>
      </c>
      <c r="F43" s="222" t="s">
        <v>6</v>
      </c>
      <c r="G43" s="56"/>
      <c r="H43" s="56"/>
      <c r="I43" s="56">
        <f>'0923 Riders '!B68+'0923 Riders '!C68</f>
        <v>0</v>
      </c>
      <c r="J43" s="56">
        <f t="shared" si="3"/>
        <v>0</v>
      </c>
      <c r="K43" s="223" t="s">
        <v>33</v>
      </c>
      <c r="L43" s="58"/>
      <c r="M43" s="58"/>
      <c r="N43" s="58">
        <f>J43*D43</f>
        <v>0</v>
      </c>
      <c r="O43" s="58">
        <f t="shared" si="1"/>
        <v>0</v>
      </c>
      <c r="P43" s="148">
        <f>'0923 Riders '!D68</f>
        <v>44531</v>
      </c>
      <c r="Q43" s="59"/>
      <c r="R43" s="59"/>
      <c r="S43" s="59"/>
      <c r="T43" s="172">
        <f t="shared" si="2"/>
        <v>0</v>
      </c>
      <c r="U43" s="60"/>
      <c r="V43" s="61"/>
      <c r="W43" s="62"/>
      <c r="X43" s="48"/>
      <c r="Y43" s="63"/>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48"/>
      <c r="HC43" s="48"/>
      <c r="HD43" s="48"/>
      <c r="HE43" s="48"/>
      <c r="HF43" s="48"/>
      <c r="HG43" s="48"/>
      <c r="HH43" s="48"/>
      <c r="HI43" s="48"/>
      <c r="HJ43" s="48"/>
      <c r="HK43" s="48"/>
      <c r="HL43" s="48"/>
      <c r="HM43" s="48"/>
      <c r="HN43" s="48"/>
      <c r="HO43" s="48"/>
      <c r="HP43" s="48"/>
    </row>
    <row r="44" spans="1:224" ht="12.75">
      <c r="A44" s="218" t="s">
        <v>55</v>
      </c>
      <c r="B44" s="190"/>
      <c r="C44" s="190"/>
      <c r="D44" s="228">
        <f>$N$27</f>
        <v>10</v>
      </c>
      <c r="E44" s="221" t="s">
        <v>86</v>
      </c>
      <c r="F44" s="222" t="s">
        <v>6</v>
      </c>
      <c r="G44" s="64"/>
      <c r="H44" s="65"/>
      <c r="I44" s="69">
        <f>'1123 Riders  '!B84</f>
        <v>0.0225159</v>
      </c>
      <c r="J44" s="69">
        <f t="shared" si="3"/>
        <v>0.0225159</v>
      </c>
      <c r="K44" s="223"/>
      <c r="L44" s="58"/>
      <c r="M44" s="58"/>
      <c r="N44" s="58">
        <f>ROUND(D44*I44,2)</f>
        <v>0.23</v>
      </c>
      <c r="O44" s="58">
        <f t="shared" si="1"/>
        <v>0.23</v>
      </c>
      <c r="P44" s="148">
        <f>'1123 Riders  '!D84</f>
        <v>45226</v>
      </c>
      <c r="Q44" s="59"/>
      <c r="R44" s="173">
        <f>$T$27</f>
        <v>0</v>
      </c>
      <c r="S44" s="174">
        <f>I44</f>
        <v>0.0225159</v>
      </c>
      <c r="T44" s="172">
        <f>ROUND(R44*S44,2)</f>
        <v>0</v>
      </c>
      <c r="U44" s="60"/>
      <c r="V44" s="61"/>
      <c r="W44" s="62"/>
      <c r="X44" s="48"/>
      <c r="Y44" s="63"/>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48"/>
      <c r="HC44" s="48"/>
      <c r="HD44" s="48"/>
      <c r="HE44" s="48"/>
      <c r="HF44" s="48"/>
      <c r="HG44" s="48"/>
      <c r="HH44" s="48"/>
      <c r="HI44" s="48"/>
      <c r="HJ44" s="48"/>
      <c r="HK44" s="48"/>
      <c r="HL44" s="48"/>
      <c r="HM44" s="48"/>
      <c r="HN44" s="48"/>
      <c r="HO44" s="48"/>
      <c r="HP44" s="48"/>
    </row>
    <row r="45" spans="1:224" ht="12.75">
      <c r="A45" s="218" t="s">
        <v>56</v>
      </c>
      <c r="B45" s="190"/>
      <c r="C45" s="190"/>
      <c r="D45" s="228">
        <f>$N$27</f>
        <v>10</v>
      </c>
      <c r="E45" s="221" t="s">
        <v>86</v>
      </c>
      <c r="F45" s="222" t="s">
        <v>6</v>
      </c>
      <c r="G45" s="229"/>
      <c r="H45" s="65"/>
      <c r="I45" s="69">
        <f>'0923 Riders '!B86</f>
        <v>0.0669857</v>
      </c>
      <c r="J45" s="69">
        <f t="shared" si="3"/>
        <v>0.0669857</v>
      </c>
      <c r="K45" s="223"/>
      <c r="L45" s="58"/>
      <c r="M45" s="58"/>
      <c r="N45" s="58">
        <f>ROUND(D45*I45,2)</f>
        <v>0.67</v>
      </c>
      <c r="O45" s="58">
        <f t="shared" si="1"/>
        <v>0.67</v>
      </c>
      <c r="P45" s="148">
        <f>'1123 Riders  '!D86</f>
        <v>45167</v>
      </c>
      <c r="Q45" s="59"/>
      <c r="R45" s="173">
        <f>$T$27</f>
        <v>0</v>
      </c>
      <c r="S45" s="174">
        <f>I45</f>
        <v>0.0669857</v>
      </c>
      <c r="T45" s="172">
        <f>ROUND(R45*S45,2)</f>
        <v>0</v>
      </c>
      <c r="U45" s="60"/>
      <c r="V45" s="61"/>
      <c r="W45" s="62"/>
      <c r="X45" s="48"/>
      <c r="Y45" s="63"/>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48"/>
      <c r="HC45" s="48"/>
      <c r="HD45" s="48"/>
      <c r="HE45" s="48"/>
      <c r="HF45" s="48"/>
      <c r="HG45" s="48"/>
      <c r="HH45" s="48"/>
      <c r="HI45" s="48"/>
      <c r="HJ45" s="48"/>
      <c r="HK45" s="48"/>
      <c r="HL45" s="48"/>
      <c r="HM45" s="48"/>
      <c r="HN45" s="48"/>
      <c r="HO45" s="48"/>
      <c r="HP45" s="48"/>
    </row>
    <row r="46" spans="1:224" ht="12.75">
      <c r="A46" s="225" t="s">
        <v>141</v>
      </c>
      <c r="B46" s="190"/>
      <c r="C46" s="190"/>
      <c r="D46" s="228"/>
      <c r="E46" s="227" t="s">
        <v>81</v>
      </c>
      <c r="F46" s="230"/>
      <c r="G46" s="229"/>
      <c r="H46" s="65"/>
      <c r="I46" s="125">
        <f>'1223 Riders   '!B89</f>
        <v>1.95</v>
      </c>
      <c r="J46" s="125">
        <f t="shared" si="3"/>
        <v>1.95</v>
      </c>
      <c r="K46" s="223"/>
      <c r="L46" s="58"/>
      <c r="M46" s="58"/>
      <c r="N46" s="58">
        <f>I46</f>
        <v>1.95</v>
      </c>
      <c r="O46" s="58">
        <f>SUM(L46:N46)</f>
        <v>1.95</v>
      </c>
      <c r="P46" s="148">
        <f>'1223 Riders   '!D89</f>
        <v>45259</v>
      </c>
      <c r="Q46" s="59"/>
      <c r="R46" s="59"/>
      <c r="S46" s="59"/>
      <c r="T46" s="172">
        <f>O46</f>
        <v>1.95</v>
      </c>
      <c r="U46" s="60"/>
      <c r="V46" s="61"/>
      <c r="W46" s="62"/>
      <c r="X46" s="48"/>
      <c r="Y46" s="63"/>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48"/>
      <c r="HC46" s="48"/>
      <c r="HD46" s="48"/>
      <c r="HE46" s="48"/>
      <c r="HF46" s="48"/>
      <c r="HG46" s="48"/>
      <c r="HH46" s="48"/>
      <c r="HI46" s="48"/>
      <c r="HJ46" s="48"/>
      <c r="HK46" s="48"/>
      <c r="HL46" s="48"/>
      <c r="HM46" s="48"/>
      <c r="HN46" s="48"/>
      <c r="HO46" s="48"/>
      <c r="HP46" s="48"/>
    </row>
    <row r="47" spans="1:224" ht="12.75">
      <c r="A47" s="225" t="s">
        <v>213</v>
      </c>
      <c r="B47" s="190"/>
      <c r="C47" s="190"/>
      <c r="D47" s="220">
        <f>IF($D$17&lt;0,0,$D$17)</f>
        <v>0</v>
      </c>
      <c r="E47" s="221" t="s">
        <v>32</v>
      </c>
      <c r="F47" s="222" t="s">
        <v>6</v>
      </c>
      <c r="G47" s="56"/>
      <c r="H47" s="56"/>
      <c r="I47" s="56">
        <f>'0923 Riders '!B93</f>
        <v>0</v>
      </c>
      <c r="J47" s="56">
        <f>I47</f>
        <v>0</v>
      </c>
      <c r="K47" s="223" t="s">
        <v>33</v>
      </c>
      <c r="L47" s="58"/>
      <c r="M47" s="58"/>
      <c r="N47" s="58"/>
      <c r="O47" s="58">
        <f>SUM(L47:N47)</f>
        <v>0</v>
      </c>
      <c r="P47" s="148">
        <f>'0923 Riders '!D93</f>
        <v>44531</v>
      </c>
      <c r="Q47" s="59"/>
      <c r="R47" s="59"/>
      <c r="S47" s="59"/>
      <c r="T47" s="172">
        <f>O47</f>
        <v>0</v>
      </c>
      <c r="U47" s="60"/>
      <c r="V47" s="61"/>
      <c r="W47" s="62"/>
      <c r="X47" s="48"/>
      <c r="Y47" s="63"/>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48"/>
      <c r="HC47" s="48"/>
      <c r="HD47" s="48"/>
      <c r="HE47" s="48"/>
      <c r="HF47" s="48"/>
      <c r="HG47" s="48"/>
      <c r="HH47" s="48"/>
      <c r="HI47" s="48"/>
      <c r="HJ47" s="48"/>
      <c r="HK47" s="48"/>
      <c r="HL47" s="48"/>
      <c r="HM47" s="48"/>
      <c r="HN47" s="48"/>
      <c r="HO47" s="48"/>
      <c r="HP47" s="48"/>
    </row>
    <row r="48" spans="1:224" ht="12.75">
      <c r="A48" s="218" t="s">
        <v>100</v>
      </c>
      <c r="B48" s="190"/>
      <c r="C48" s="190"/>
      <c r="D48" s="228">
        <f>$N$27</f>
        <v>10</v>
      </c>
      <c r="E48" s="221" t="s">
        <v>86</v>
      </c>
      <c r="F48" s="222" t="s">
        <v>6</v>
      </c>
      <c r="G48" s="229"/>
      <c r="H48" s="65"/>
      <c r="I48" s="69">
        <f>'032024 Riders  '!B104</f>
        <v>0.2139844</v>
      </c>
      <c r="J48" s="350">
        <f>SUM(G48:I48)</f>
        <v>0.2139844</v>
      </c>
      <c r="K48" s="223"/>
      <c r="L48" s="58"/>
      <c r="M48" s="58"/>
      <c r="N48" s="58">
        <f>ROUND(D48*I48,2)</f>
        <v>2.14</v>
      </c>
      <c r="O48" s="58">
        <f t="shared" si="1"/>
        <v>2.14</v>
      </c>
      <c r="P48" s="148">
        <f>'032024 Riders  '!D104</f>
        <v>45351</v>
      </c>
      <c r="Q48" s="59"/>
      <c r="R48" s="173">
        <f>$T$27</f>
        <v>0</v>
      </c>
      <c r="S48" s="174">
        <f>I48</f>
        <v>0.2139844</v>
      </c>
      <c r="T48" s="172">
        <f>ROUND(R48*S48,2)</f>
        <v>0</v>
      </c>
      <c r="U48" s="60"/>
      <c r="V48" s="61"/>
      <c r="W48" s="62"/>
      <c r="X48" s="48"/>
      <c r="Y48" s="63"/>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48"/>
      <c r="HC48" s="48"/>
      <c r="HD48" s="48"/>
      <c r="HE48" s="48"/>
      <c r="HF48" s="48"/>
      <c r="HG48" s="48"/>
      <c r="HH48" s="48"/>
      <c r="HI48" s="48"/>
      <c r="HJ48" s="48"/>
      <c r="HK48" s="48"/>
      <c r="HL48" s="48"/>
      <c r="HM48" s="48"/>
      <c r="HN48" s="48"/>
      <c r="HO48" s="48"/>
      <c r="HP48" s="48"/>
    </row>
    <row r="49" spans="1:224" ht="12.75">
      <c r="A49" s="225" t="s">
        <v>152</v>
      </c>
      <c r="B49" s="190"/>
      <c r="C49" s="190"/>
      <c r="D49" s="228"/>
      <c r="E49" s="227" t="s">
        <v>81</v>
      </c>
      <c r="F49" s="230"/>
      <c r="G49" s="229"/>
      <c r="H49" s="65"/>
      <c r="I49" s="125">
        <f>'0923 Riders '!B107</f>
        <v>0</v>
      </c>
      <c r="J49" s="125">
        <f>SUM(G49:I49)</f>
        <v>0</v>
      </c>
      <c r="K49" s="223"/>
      <c r="L49" s="58"/>
      <c r="M49" s="58"/>
      <c r="N49" s="58">
        <f>I49</f>
        <v>0</v>
      </c>
      <c r="O49" s="58">
        <f>SUM(L49:N49)</f>
        <v>0</v>
      </c>
      <c r="P49" s="148">
        <f>'0923 Riders '!D107</f>
        <v>44894</v>
      </c>
      <c r="Q49" s="59"/>
      <c r="R49" s="59"/>
      <c r="S49" s="59"/>
      <c r="T49" s="172">
        <f>O49</f>
        <v>0</v>
      </c>
      <c r="U49" s="60"/>
      <c r="V49" s="61"/>
      <c r="W49" s="62"/>
      <c r="X49" s="48"/>
      <c r="Y49" s="63"/>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48"/>
      <c r="HC49" s="48"/>
      <c r="HD49" s="48"/>
      <c r="HE49" s="48"/>
      <c r="HF49" s="48"/>
      <c r="HG49" s="48"/>
      <c r="HH49" s="48"/>
      <c r="HI49" s="48"/>
      <c r="HJ49" s="48"/>
      <c r="HK49" s="48"/>
      <c r="HL49" s="48"/>
      <c r="HM49" s="48"/>
      <c r="HN49" s="48"/>
      <c r="HO49" s="48"/>
      <c r="HP49" s="48"/>
    </row>
    <row r="50" spans="1:224" ht="12.75">
      <c r="A50" s="225" t="s">
        <v>138</v>
      </c>
      <c r="B50" s="190"/>
      <c r="C50" s="190"/>
      <c r="D50" s="228"/>
      <c r="E50" s="227" t="s">
        <v>81</v>
      </c>
      <c r="F50" s="230"/>
      <c r="G50" s="229"/>
      <c r="H50" s="65"/>
      <c r="I50" s="179">
        <f>'1123 Riders  '!B120</f>
        <v>1.26</v>
      </c>
      <c r="J50" s="125">
        <f>SUM(G50:I50)</f>
        <v>1.26</v>
      </c>
      <c r="K50" s="223"/>
      <c r="L50" s="58"/>
      <c r="M50" s="58"/>
      <c r="N50" s="177">
        <f>I50</f>
        <v>1.26</v>
      </c>
      <c r="O50" s="58">
        <f>SUM(L50:N50)</f>
        <v>1.26</v>
      </c>
      <c r="P50" s="148">
        <f>'1123 Riders  '!D120</f>
        <v>45226</v>
      </c>
      <c r="Q50" s="59"/>
      <c r="R50" s="59"/>
      <c r="S50" s="59"/>
      <c r="T50" s="172"/>
      <c r="U50" s="60"/>
      <c r="V50" s="61"/>
      <c r="W50" s="62"/>
      <c r="X50" s="48"/>
      <c r="Y50" s="63"/>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48"/>
      <c r="HC50" s="48"/>
      <c r="HD50" s="48"/>
      <c r="HE50" s="48"/>
      <c r="HF50" s="48"/>
      <c r="HG50" s="48"/>
      <c r="HH50" s="48"/>
      <c r="HI50" s="48"/>
      <c r="HJ50" s="48"/>
      <c r="HK50" s="48"/>
      <c r="HL50" s="48"/>
      <c r="HM50" s="48"/>
      <c r="HN50" s="48"/>
      <c r="HO50" s="48"/>
      <c r="HP50" s="48"/>
    </row>
    <row r="51" spans="1:224" ht="12.75">
      <c r="A51" s="218" t="s">
        <v>101</v>
      </c>
      <c r="B51" s="190"/>
      <c r="C51" s="190"/>
      <c r="D51" s="220">
        <f>$D$17</f>
        <v>0</v>
      </c>
      <c r="E51" s="221" t="s">
        <v>32</v>
      </c>
      <c r="F51" s="222" t="s">
        <v>6</v>
      </c>
      <c r="G51" s="56">
        <f>'0923 Riders '!B111</f>
        <v>0.0038973</v>
      </c>
      <c r="H51" s="56"/>
      <c r="I51" s="56"/>
      <c r="J51" s="143">
        <f>SUM(G51:H51)</f>
        <v>0.0038973</v>
      </c>
      <c r="K51" s="223" t="s">
        <v>33</v>
      </c>
      <c r="L51" s="58">
        <f>ROUND(D51*G51,2)</f>
        <v>0</v>
      </c>
      <c r="M51" s="58"/>
      <c r="N51" s="58"/>
      <c r="O51" s="58">
        <f t="shared" si="1"/>
        <v>0</v>
      </c>
      <c r="P51" s="148">
        <f>'0923 Riders '!D111</f>
        <v>44531</v>
      </c>
      <c r="Q51" s="59"/>
      <c r="R51" s="59"/>
      <c r="S51" s="59"/>
      <c r="T51" s="172">
        <f>O51</f>
        <v>0</v>
      </c>
      <c r="U51" s="60"/>
      <c r="V51" s="61"/>
      <c r="W51" s="62"/>
      <c r="X51" s="48"/>
      <c r="Y51" s="63"/>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48"/>
      <c r="HC51" s="48"/>
      <c r="HD51" s="48"/>
      <c r="HE51" s="48"/>
      <c r="HF51" s="48"/>
      <c r="HG51" s="48"/>
      <c r="HH51" s="48"/>
      <c r="HI51" s="48"/>
      <c r="HJ51" s="48"/>
      <c r="HK51" s="48"/>
      <c r="HL51" s="48"/>
      <c r="HM51" s="48"/>
      <c r="HN51" s="48"/>
      <c r="HO51" s="48"/>
      <c r="HP51" s="48"/>
    </row>
    <row r="52" spans="1:224" ht="12.75">
      <c r="A52" s="231" t="s">
        <v>151</v>
      </c>
      <c r="B52" s="190"/>
      <c r="C52" s="190"/>
      <c r="D52" s="220">
        <f>D17</f>
        <v>0</v>
      </c>
      <c r="E52" s="221" t="s">
        <v>32</v>
      </c>
      <c r="F52" s="222" t="s">
        <v>6</v>
      </c>
      <c r="G52" s="98"/>
      <c r="H52" s="98"/>
      <c r="I52" s="98">
        <f>'0923 Riders '!B116</f>
        <v>-0.00023</v>
      </c>
      <c r="J52" s="143">
        <f>SUM(G52:I52)</f>
        <v>-0.00023</v>
      </c>
      <c r="K52" s="223" t="s">
        <v>33</v>
      </c>
      <c r="L52" s="58"/>
      <c r="M52" s="58"/>
      <c r="N52" s="58">
        <f>J52*D52</f>
        <v>0</v>
      </c>
      <c r="O52" s="58">
        <f t="shared" si="1"/>
        <v>0</v>
      </c>
      <c r="P52" s="148">
        <f>'0923 Riders '!D116</f>
        <v>44531</v>
      </c>
      <c r="Q52" s="59"/>
      <c r="R52" s="59"/>
      <c r="S52" s="59"/>
      <c r="T52" s="172"/>
      <c r="U52" s="60"/>
      <c r="V52" s="61"/>
      <c r="W52" s="62"/>
      <c r="X52" s="48"/>
      <c r="Y52" s="63"/>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48"/>
      <c r="HC52" s="48"/>
      <c r="HD52" s="48"/>
      <c r="HE52" s="48"/>
      <c r="HF52" s="48"/>
      <c r="HG52" s="48"/>
      <c r="HH52" s="48"/>
      <c r="HI52" s="48"/>
      <c r="HJ52" s="48"/>
      <c r="HK52" s="48"/>
      <c r="HL52" s="48"/>
      <c r="HM52" s="48"/>
      <c r="HN52" s="48"/>
      <c r="HO52" s="48"/>
      <c r="HP52" s="48"/>
    </row>
    <row r="53" spans="1:224" ht="12.75">
      <c r="A53" s="231" t="s">
        <v>155</v>
      </c>
      <c r="B53" s="190"/>
      <c r="C53" s="190"/>
      <c r="D53" s="220"/>
      <c r="E53" s="221" t="s">
        <v>81</v>
      </c>
      <c r="F53" s="222" t="s">
        <v>6</v>
      </c>
      <c r="G53" s="98"/>
      <c r="H53" s="98"/>
      <c r="I53" s="98">
        <f>'0923 Riders '!B124</f>
        <v>0.1</v>
      </c>
      <c r="J53" s="143">
        <f>SUM(G53:I53)</f>
        <v>0.1</v>
      </c>
      <c r="K53" s="223"/>
      <c r="L53" s="58"/>
      <c r="M53" s="58"/>
      <c r="N53" s="58">
        <f>J53</f>
        <v>0.1</v>
      </c>
      <c r="O53" s="58">
        <f t="shared" si="1"/>
        <v>0.1</v>
      </c>
      <c r="P53" s="148">
        <f>'0923 Riders '!E124</f>
        <v>44927</v>
      </c>
      <c r="Q53" s="59"/>
      <c r="R53" s="59"/>
      <c r="S53" s="59"/>
      <c r="T53" s="172"/>
      <c r="U53" s="60"/>
      <c r="V53" s="61"/>
      <c r="W53" s="62"/>
      <c r="X53" s="48"/>
      <c r="Y53" s="63"/>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48"/>
      <c r="HC53" s="48"/>
      <c r="HD53" s="48"/>
      <c r="HE53" s="48"/>
      <c r="HF53" s="48"/>
      <c r="HG53" s="48"/>
      <c r="HH53" s="48"/>
      <c r="HI53" s="48"/>
      <c r="HJ53" s="48"/>
      <c r="HK53" s="48"/>
      <c r="HL53" s="48"/>
      <c r="HM53" s="48"/>
      <c r="HN53" s="48"/>
      <c r="HO53" s="48"/>
      <c r="HP53" s="48"/>
    </row>
    <row r="54" spans="1:224" ht="12.75">
      <c r="A54" s="231" t="s">
        <v>208</v>
      </c>
      <c r="B54" s="190"/>
      <c r="C54" s="190"/>
      <c r="D54" s="220">
        <f>D18</f>
        <v>0</v>
      </c>
      <c r="E54" s="221" t="s">
        <v>32</v>
      </c>
      <c r="F54" s="232" t="s">
        <v>6</v>
      </c>
      <c r="G54" s="211"/>
      <c r="H54" s="211"/>
      <c r="I54" s="211">
        <f>'0923 Riders '!B129</f>
        <v>0</v>
      </c>
      <c r="J54" s="143">
        <f>SUM(G54:I54)</f>
        <v>0</v>
      </c>
      <c r="K54" s="223" t="s">
        <v>33</v>
      </c>
      <c r="L54" s="210"/>
      <c r="M54" s="210"/>
      <c r="N54" s="210">
        <f>D54*J54</f>
        <v>0</v>
      </c>
      <c r="O54" s="210">
        <f>SUM(L54:N54)</f>
        <v>0</v>
      </c>
      <c r="P54" s="148">
        <f>'0923 Riders '!D129</f>
        <v>44531</v>
      </c>
      <c r="Q54" s="59"/>
      <c r="R54" s="59"/>
      <c r="S54" s="59"/>
      <c r="T54" s="172"/>
      <c r="U54" s="60"/>
      <c r="V54" s="61"/>
      <c r="W54" s="62"/>
      <c r="X54" s="48"/>
      <c r="Y54" s="63"/>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48"/>
      <c r="HC54" s="48"/>
      <c r="HD54" s="48"/>
      <c r="HE54" s="48"/>
      <c r="HF54" s="48"/>
      <c r="HG54" s="48"/>
      <c r="HH54" s="48"/>
      <c r="HI54" s="48"/>
      <c r="HJ54" s="48"/>
      <c r="HK54" s="48"/>
      <c r="HL54" s="48"/>
      <c r="HM54" s="48"/>
      <c r="HN54" s="48"/>
      <c r="HO54" s="48"/>
      <c r="HP54" s="48"/>
    </row>
    <row r="55" spans="1:224" ht="12.75">
      <c r="A55" s="231" t="s">
        <v>209</v>
      </c>
      <c r="B55" s="190"/>
      <c r="C55" s="190"/>
      <c r="D55" s="220"/>
      <c r="E55" s="221" t="s">
        <v>81</v>
      </c>
      <c r="F55" s="222" t="s">
        <v>6</v>
      </c>
      <c r="G55" s="351"/>
      <c r="H55" s="351"/>
      <c r="I55" s="351">
        <f>'0923 Riders '!B136</f>
        <v>0</v>
      </c>
      <c r="J55" s="351">
        <f>SUM(G55:I55)</f>
        <v>0</v>
      </c>
      <c r="K55" s="223"/>
      <c r="L55" s="213"/>
      <c r="M55" s="213"/>
      <c r="N55" s="213">
        <f>J55</f>
        <v>0</v>
      </c>
      <c r="O55" s="213">
        <f>SUM(L55:N55)</f>
        <v>0</v>
      </c>
      <c r="P55" s="214">
        <f>'0923 Riders '!D136</f>
        <v>44531</v>
      </c>
      <c r="Q55" s="59"/>
      <c r="R55" s="59"/>
      <c r="S55" s="59"/>
      <c r="T55" s="172"/>
      <c r="U55" s="60"/>
      <c r="V55" s="61"/>
      <c r="W55" s="62"/>
      <c r="X55" s="48"/>
      <c r="Y55" s="63"/>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48"/>
      <c r="HC55" s="48"/>
      <c r="HD55" s="48"/>
      <c r="HE55" s="48"/>
      <c r="HF55" s="48"/>
      <c r="HG55" s="48"/>
      <c r="HH55" s="48"/>
      <c r="HI55" s="48"/>
      <c r="HJ55" s="48"/>
      <c r="HK55" s="48"/>
      <c r="HL55" s="48"/>
      <c r="HM55" s="48"/>
      <c r="HN55" s="48"/>
      <c r="HO55" s="48"/>
      <c r="HP55" s="48"/>
    </row>
    <row r="56" spans="1:224" ht="12.75">
      <c r="A56" s="146" t="s">
        <v>210</v>
      </c>
      <c r="B56" s="48"/>
      <c r="C56" s="48"/>
      <c r="D56" s="53"/>
      <c r="E56" s="54"/>
      <c r="F56" s="55"/>
      <c r="G56" s="351"/>
      <c r="H56" s="351"/>
      <c r="I56" s="351"/>
      <c r="J56" s="351"/>
      <c r="K56" s="57"/>
      <c r="L56" s="213"/>
      <c r="M56" s="213"/>
      <c r="N56" s="213"/>
      <c r="O56" s="213"/>
      <c r="P56" s="214"/>
      <c r="Q56" s="59"/>
      <c r="R56" s="59"/>
      <c r="S56" s="59"/>
      <c r="T56" s="172"/>
      <c r="U56" s="60"/>
      <c r="V56" s="61"/>
      <c r="W56" s="62"/>
      <c r="X56" s="48"/>
      <c r="Y56" s="63"/>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48"/>
      <c r="HC56" s="48"/>
      <c r="HD56" s="48"/>
      <c r="HE56" s="48"/>
      <c r="HF56" s="48"/>
      <c r="HG56" s="48"/>
      <c r="HH56" s="48"/>
      <c r="HI56" s="48"/>
      <c r="HJ56" s="48"/>
      <c r="HK56" s="48"/>
      <c r="HL56" s="48"/>
      <c r="HM56" s="48"/>
      <c r="HN56" s="48"/>
      <c r="HO56" s="48"/>
      <c r="HP56" s="48"/>
    </row>
    <row r="57" spans="1:224" ht="12.75">
      <c r="A57" s="111" t="s">
        <v>52</v>
      </c>
      <c r="B57" s="81"/>
      <c r="C57" s="81"/>
      <c r="D57" s="112"/>
      <c r="E57" s="113"/>
      <c r="F57" s="114"/>
      <c r="G57" s="114"/>
      <c r="H57" s="114"/>
      <c r="I57" s="114"/>
      <c r="J57" s="114"/>
      <c r="K57" s="115"/>
      <c r="L57" s="102">
        <f>SUM(L31:L56)</f>
        <v>0</v>
      </c>
      <c r="M57" s="102">
        <f>SUM(M31:M56)</f>
        <v>0</v>
      </c>
      <c r="N57" s="102">
        <f>SUM(N31:N56)</f>
        <v>7.82</v>
      </c>
      <c r="O57" s="102">
        <f>SUM(O31:O56)</f>
        <v>7.82</v>
      </c>
      <c r="P57" s="116"/>
      <c r="Q57" s="59"/>
      <c r="R57" s="59"/>
      <c r="S57" s="59"/>
      <c r="T57" s="172">
        <f>SUM(T31:T51)</f>
        <v>3.42</v>
      </c>
      <c r="U57" s="99"/>
      <c r="V57" s="99"/>
      <c r="W57" s="120"/>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48"/>
      <c r="HC57" s="48"/>
      <c r="HD57" s="48"/>
      <c r="HE57" s="48"/>
      <c r="HF57" s="48"/>
      <c r="HG57" s="48"/>
      <c r="HH57" s="48"/>
      <c r="HI57" s="48"/>
      <c r="HJ57" s="48"/>
      <c r="HK57" s="48"/>
      <c r="HL57" s="48"/>
      <c r="HM57" s="48"/>
      <c r="HN57" s="48"/>
      <c r="HO57" s="48"/>
      <c r="HP57" s="48"/>
    </row>
    <row r="58" spans="1:224" ht="12.75">
      <c r="A58" s="48"/>
      <c r="B58" s="48"/>
      <c r="C58" s="48"/>
      <c r="D58" s="53"/>
      <c r="E58" s="66"/>
      <c r="F58" s="59"/>
      <c r="G58" s="59"/>
      <c r="H58" s="59"/>
      <c r="I58" s="59"/>
      <c r="J58" s="60"/>
      <c r="K58" s="57"/>
      <c r="L58" s="59"/>
      <c r="M58" s="59"/>
      <c r="N58" s="59"/>
      <c r="O58" s="59"/>
      <c r="P58" s="97"/>
      <c r="Q58" s="59"/>
      <c r="R58" s="59"/>
      <c r="S58" s="59"/>
      <c r="T58" s="59"/>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48"/>
      <c r="HC58" s="48"/>
      <c r="HD58" s="48"/>
      <c r="HE58" s="48"/>
      <c r="HF58" s="48"/>
      <c r="HG58" s="48"/>
      <c r="HH58" s="48"/>
      <c r="HI58" s="48"/>
      <c r="HJ58" s="48"/>
      <c r="HK58" s="48"/>
      <c r="HL58" s="48"/>
      <c r="HM58" s="48"/>
      <c r="HN58" s="48"/>
      <c r="HO58" s="48"/>
      <c r="HP58" s="48"/>
    </row>
    <row r="59" spans="1:224" ht="12.75">
      <c r="A59" s="117" t="s">
        <v>63</v>
      </c>
      <c r="B59" s="103"/>
      <c r="C59" s="103"/>
      <c r="D59" s="103"/>
      <c r="E59" s="103"/>
      <c r="F59" s="103"/>
      <c r="G59" s="103"/>
      <c r="H59" s="103"/>
      <c r="I59" s="103"/>
      <c r="J59" s="103"/>
      <c r="K59" s="103"/>
      <c r="L59" s="118">
        <f>L27+L57</f>
        <v>0</v>
      </c>
      <c r="M59" s="118">
        <f>M27+M57</f>
        <v>0</v>
      </c>
      <c r="N59" s="118">
        <f>N27+N57</f>
        <v>17.82</v>
      </c>
      <c r="O59" s="119">
        <f>O27+O57</f>
        <v>17.82</v>
      </c>
      <c r="P59" s="119"/>
      <c r="Q59" s="59"/>
      <c r="R59" s="59"/>
      <c r="S59" s="59"/>
      <c r="T59" s="119">
        <f>T27+T57</f>
        <v>3.42</v>
      </c>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8"/>
      <c r="ET59" s="48"/>
      <c r="EU59" s="48"/>
      <c r="EV59" s="48"/>
      <c r="EW59" s="48"/>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48"/>
      <c r="HC59" s="48"/>
      <c r="HD59" s="48"/>
      <c r="HE59" s="48"/>
      <c r="HF59" s="48"/>
      <c r="HG59" s="48"/>
      <c r="HH59" s="48"/>
      <c r="HI59" s="48"/>
      <c r="HJ59" s="48"/>
      <c r="HK59" s="48"/>
      <c r="HL59" s="48"/>
      <c r="HM59" s="48"/>
      <c r="HN59" s="48"/>
      <c r="HO59" s="48"/>
      <c r="HP59" s="48"/>
    </row>
    <row r="60" spans="1:224" ht="12.75">
      <c r="A60" s="48"/>
      <c r="B60" s="48"/>
      <c r="C60" s="48"/>
      <c r="D60" s="48"/>
      <c r="E60" s="48"/>
      <c r="F60" s="48"/>
      <c r="G60" s="48"/>
      <c r="H60" s="48"/>
      <c r="I60" s="48"/>
      <c r="J60" s="48"/>
      <c r="K60" s="48"/>
      <c r="L60" s="48"/>
      <c r="M60" s="48"/>
      <c r="N60" s="84"/>
      <c r="O60" s="84"/>
      <c r="P60" s="84"/>
      <c r="Q60" s="99"/>
      <c r="R60" s="99"/>
      <c r="S60" s="99"/>
      <c r="T60" s="99"/>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48"/>
      <c r="EK60" s="48"/>
      <c r="EL60" s="48"/>
      <c r="EM60" s="48"/>
      <c r="EN60" s="48"/>
      <c r="EO60" s="48"/>
      <c r="EP60" s="48"/>
      <c r="EQ60" s="48"/>
      <c r="ER60" s="48"/>
      <c r="ES60" s="48"/>
      <c r="ET60" s="48"/>
      <c r="EU60" s="48"/>
      <c r="EV60" s="48"/>
      <c r="EW60" s="48"/>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48"/>
      <c r="HC60" s="48"/>
      <c r="HD60" s="48"/>
      <c r="HE60" s="48"/>
      <c r="HF60" s="48"/>
      <c r="HG60" s="48"/>
      <c r="HH60" s="48"/>
      <c r="HI60" s="48"/>
      <c r="HJ60" s="48"/>
      <c r="HK60" s="48"/>
      <c r="HL60" s="48"/>
      <c r="HM60" s="48"/>
      <c r="HN60" s="48"/>
      <c r="HO60" s="48"/>
      <c r="HP60" s="48"/>
    </row>
    <row r="61" spans="1:224" ht="12.75">
      <c r="A61" s="48"/>
      <c r="B61" s="48"/>
      <c r="C61" s="48"/>
      <c r="D61" s="48"/>
      <c r="E61" s="48"/>
      <c r="F61" s="48"/>
      <c r="G61" s="48"/>
      <c r="H61" s="48"/>
      <c r="I61" s="48"/>
      <c r="J61" s="48"/>
      <c r="K61" s="48"/>
      <c r="L61" s="48"/>
      <c r="M61" s="48"/>
      <c r="N61" s="84"/>
      <c r="O61" s="84"/>
      <c r="P61" s="84"/>
      <c r="Q61" s="99"/>
      <c r="R61" s="99"/>
      <c r="S61" s="99"/>
      <c r="T61" s="99"/>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48"/>
      <c r="EK61" s="48"/>
      <c r="EL61" s="48"/>
      <c r="EM61" s="48"/>
      <c r="EN61" s="48"/>
      <c r="EO61" s="48"/>
      <c r="EP61" s="48"/>
      <c r="EQ61" s="48"/>
      <c r="ER61" s="48"/>
      <c r="ES61" s="48"/>
      <c r="ET61" s="48"/>
      <c r="EU61" s="48"/>
      <c r="EV61" s="48"/>
      <c r="EW61" s="48"/>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48"/>
      <c r="HC61" s="48"/>
      <c r="HD61" s="48"/>
      <c r="HE61" s="48"/>
      <c r="HF61" s="48"/>
      <c r="HG61" s="48"/>
      <c r="HH61" s="48"/>
      <c r="HI61" s="48"/>
      <c r="HJ61" s="48"/>
      <c r="HK61" s="48"/>
      <c r="HL61" s="48"/>
      <c r="HM61" s="48"/>
      <c r="HN61" s="48"/>
      <c r="HO61" s="48"/>
      <c r="HP61" s="48"/>
    </row>
    <row r="62" spans="1:224" ht="12.75">
      <c r="A62" s="99" t="s">
        <v>62</v>
      </c>
      <c r="B62" s="48"/>
      <c r="C62" s="48"/>
      <c r="D62" s="48"/>
      <c r="E62" s="48"/>
      <c r="F62" s="48"/>
      <c r="G62" s="48"/>
      <c r="H62" s="48"/>
      <c r="I62" s="48"/>
      <c r="J62" s="48"/>
      <c r="K62" s="48"/>
      <c r="L62" s="48"/>
      <c r="M62" s="48"/>
      <c r="N62" s="48"/>
      <c r="O62" s="62">
        <f>IF(D17&lt;0,MIN(O25,O59),O25)</f>
        <v>10</v>
      </c>
      <c r="P62" s="84"/>
      <c r="Q62" s="99"/>
      <c r="R62" s="99"/>
      <c r="S62" s="99"/>
      <c r="T62" s="99"/>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48"/>
      <c r="EK62" s="48"/>
      <c r="EL62" s="48"/>
      <c r="EM62" s="48"/>
      <c r="EN62" s="48"/>
      <c r="EO62" s="48"/>
      <c r="EP62" s="48"/>
      <c r="EQ62" s="48"/>
      <c r="ER62" s="48"/>
      <c r="ES62" s="48"/>
      <c r="ET62" s="48"/>
      <c r="EU62" s="48"/>
      <c r="EV62" s="48"/>
      <c r="EW62" s="48"/>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48"/>
      <c r="HC62" s="48"/>
      <c r="HD62" s="48"/>
      <c r="HE62" s="48"/>
      <c r="HF62" s="48"/>
      <c r="HG62" s="48"/>
      <c r="HH62" s="48"/>
      <c r="HI62" s="48"/>
      <c r="HJ62" s="48"/>
      <c r="HK62" s="48"/>
      <c r="HL62" s="48"/>
      <c r="HM62" s="48"/>
      <c r="HN62" s="48"/>
      <c r="HO62" s="48"/>
      <c r="HP62" s="48"/>
    </row>
    <row r="63" spans="1:224" ht="12.75">
      <c r="A63" s="99" t="s">
        <v>13</v>
      </c>
      <c r="B63" s="99"/>
      <c r="C63" s="99"/>
      <c r="D63" s="99"/>
      <c r="E63" s="99"/>
      <c r="F63" s="99"/>
      <c r="G63" s="99"/>
      <c r="H63" s="99"/>
      <c r="I63" s="48"/>
      <c r="J63" s="48"/>
      <c r="K63" s="48"/>
      <c r="L63" s="48"/>
      <c r="M63" s="48"/>
      <c r="N63" s="84"/>
      <c r="O63" s="84"/>
      <c r="P63" s="84"/>
      <c r="Q63" s="48"/>
      <c r="R63" s="48"/>
      <c r="S63" s="48"/>
      <c r="T63" s="48"/>
      <c r="U63" s="60"/>
      <c r="V63" s="61"/>
      <c r="W63" s="62"/>
      <c r="X63" s="48"/>
      <c r="Y63" s="63"/>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48"/>
      <c r="EK63" s="48"/>
      <c r="EL63" s="48"/>
      <c r="EM63" s="48"/>
      <c r="EN63" s="48"/>
      <c r="EO63" s="48"/>
      <c r="EP63" s="48"/>
      <c r="EQ63" s="48"/>
      <c r="ER63" s="48"/>
      <c r="ES63" s="48"/>
      <c r="ET63" s="48"/>
      <c r="EU63" s="48"/>
      <c r="EV63" s="48"/>
      <c r="EW63" s="48"/>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48"/>
      <c r="HC63" s="48"/>
      <c r="HD63" s="48"/>
      <c r="HE63" s="48"/>
      <c r="HF63" s="48"/>
      <c r="HG63" s="48"/>
      <c r="HH63" s="48"/>
      <c r="HI63" s="48"/>
      <c r="HJ63" s="48"/>
      <c r="HK63" s="48"/>
      <c r="HL63" s="48"/>
      <c r="HM63" s="48"/>
      <c r="HN63" s="48"/>
      <c r="HO63" s="48"/>
      <c r="HP63" s="48"/>
    </row>
    <row r="64" spans="1:224" ht="12.75">
      <c r="A64" s="81" t="s">
        <v>83</v>
      </c>
      <c r="B64" s="84"/>
      <c r="C64" s="84"/>
      <c r="D64" s="84"/>
      <c r="E64" s="84"/>
      <c r="F64" s="84"/>
      <c r="G64" s="84"/>
      <c r="H64" s="84"/>
      <c r="I64" s="84"/>
      <c r="J64" s="84"/>
      <c r="K64" s="84"/>
      <c r="L64" s="84"/>
      <c r="M64" s="84"/>
      <c r="N64" s="84"/>
      <c r="O64" s="121">
        <f>IF($D$17&lt;0,O59,IF(O59&gt;O62,O59,O62))</f>
        <v>17.82</v>
      </c>
      <c r="P64" s="93"/>
      <c r="Q64" s="48"/>
      <c r="R64" s="48"/>
      <c r="S64" s="48"/>
      <c r="T64" s="121">
        <f>IF($D$17&lt;0,T59,IF(T59&gt;T62,T59,T62))</f>
        <v>3.42</v>
      </c>
      <c r="U64" s="60"/>
      <c r="V64" s="61"/>
      <c r="W64" s="62"/>
      <c r="X64" s="48"/>
      <c r="Y64" s="63"/>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48"/>
      <c r="EK64" s="48"/>
      <c r="EL64" s="48"/>
      <c r="EM64" s="48"/>
      <c r="EN64" s="48"/>
      <c r="EO64" s="48"/>
      <c r="EP64" s="48"/>
      <c r="EQ64" s="48"/>
      <c r="ER64" s="48"/>
      <c r="ES64" s="48"/>
      <c r="ET64" s="48"/>
      <c r="EU64" s="48"/>
      <c r="EV64" s="48"/>
      <c r="EW64" s="48"/>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48"/>
      <c r="HC64" s="48"/>
      <c r="HD64" s="48"/>
      <c r="HE64" s="48"/>
      <c r="HF64" s="48"/>
      <c r="HG64" s="48"/>
      <c r="HH64" s="48"/>
      <c r="HI64" s="48"/>
      <c r="HJ64" s="48"/>
      <c r="HK64" s="48"/>
      <c r="HL64" s="48"/>
      <c r="HM64" s="48"/>
      <c r="HN64" s="48"/>
      <c r="HO64" s="48"/>
      <c r="HP64" s="48"/>
    </row>
    <row r="65" spans="1:224" ht="12.75">
      <c r="A65" s="81"/>
      <c r="B65" s="84"/>
      <c r="C65" s="84"/>
      <c r="D65" s="84"/>
      <c r="E65" s="84"/>
      <c r="F65" s="84"/>
      <c r="G65" s="84"/>
      <c r="H65" s="84"/>
      <c r="I65" s="84"/>
      <c r="J65" s="84"/>
      <c r="K65" s="84"/>
      <c r="L65" s="84"/>
      <c r="M65" s="84"/>
      <c r="N65" s="84"/>
      <c r="O65" s="73"/>
      <c r="P65" s="93"/>
      <c r="Q65" s="48"/>
      <c r="R65" s="48"/>
      <c r="S65" s="48"/>
      <c r="T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48"/>
      <c r="EK65" s="48"/>
      <c r="EL65" s="48"/>
      <c r="EM65" s="48"/>
      <c r="EN65" s="48"/>
      <c r="EO65" s="48"/>
      <c r="EP65" s="48"/>
      <c r="EQ65" s="48"/>
      <c r="ER65" s="48"/>
      <c r="ES65" s="48"/>
      <c r="ET65" s="48"/>
      <c r="EU65" s="48"/>
      <c r="EV65" s="48"/>
      <c r="EW65" s="48"/>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48"/>
      <c r="HC65" s="48"/>
      <c r="HD65" s="48"/>
      <c r="HE65" s="48"/>
      <c r="HF65" s="48"/>
      <c r="HG65" s="48"/>
      <c r="HH65" s="48"/>
      <c r="HI65" s="48"/>
      <c r="HJ65" s="48"/>
      <c r="HK65" s="48"/>
      <c r="HL65" s="48"/>
      <c r="HM65" s="48"/>
      <c r="HN65" s="48"/>
      <c r="HO65" s="48"/>
      <c r="HP65" s="48"/>
    </row>
    <row r="66" spans="1:239" ht="12.75">
      <c r="A66" s="81"/>
      <c r="B66" s="99"/>
      <c r="C66" s="99"/>
      <c r="D66" s="99"/>
      <c r="E66" s="99"/>
      <c r="F66" s="99"/>
      <c r="G66" s="99"/>
      <c r="H66" s="99"/>
      <c r="I66" s="99" t="s">
        <v>85</v>
      </c>
      <c r="J66" s="99"/>
      <c r="K66" s="99"/>
      <c r="L66" s="122"/>
      <c r="M66" s="122"/>
      <c r="N66" s="122"/>
      <c r="O66" s="122">
        <f>ROUND(IF($D$17&lt;1,0,O59/($D$17*100)*10000),2)</f>
        <v>0</v>
      </c>
      <c r="P66" s="29" t="s">
        <v>57</v>
      </c>
      <c r="Q66" s="48"/>
      <c r="R66" s="48"/>
      <c r="S66" s="48"/>
      <c r="T66" s="122">
        <f>ROUND(IF($D$17&lt;1,0,T59/($D$17*100)*10000),2)</f>
        <v>0</v>
      </c>
      <c r="U66" s="29" t="s">
        <v>57</v>
      </c>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48"/>
      <c r="EK66" s="48"/>
      <c r="EL66" s="48"/>
      <c r="EM66" s="48"/>
      <c r="EN66" s="48"/>
      <c r="EO66" s="48"/>
      <c r="EP66" s="48"/>
      <c r="EQ66" s="48"/>
      <c r="ER66" s="48"/>
      <c r="ES66" s="48"/>
      <c r="ET66" s="48"/>
      <c r="EU66" s="48"/>
      <c r="EV66" s="48"/>
      <c r="EW66" s="48"/>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48"/>
      <c r="HC66" s="48"/>
      <c r="HD66" s="48"/>
      <c r="HE66" s="48"/>
      <c r="HF66" s="48"/>
      <c r="HG66" s="48"/>
      <c r="HH66" s="48"/>
      <c r="HI66" s="48"/>
      <c r="HJ66" s="48"/>
      <c r="HK66" s="48"/>
      <c r="HL66" s="48"/>
      <c r="HM66" s="48"/>
      <c r="HN66" s="48"/>
      <c r="HO66" s="48"/>
      <c r="HP66" s="48"/>
      <c r="HQ66" s="48"/>
      <c r="HR66" s="48"/>
      <c r="HS66" s="48"/>
      <c r="HT66" s="48"/>
      <c r="HU66" s="48"/>
      <c r="HV66" s="48"/>
      <c r="HW66" s="48"/>
      <c r="HX66" s="48"/>
      <c r="HY66" s="48"/>
      <c r="HZ66" s="48"/>
      <c r="IA66" s="48"/>
      <c r="IB66" s="48"/>
      <c r="IC66" s="48"/>
      <c r="ID66" s="48"/>
      <c r="IE66" s="48"/>
    </row>
    <row r="67" spans="1:225" ht="12.75">
      <c r="A67" s="29"/>
      <c r="B67" s="48"/>
      <c r="C67" s="48"/>
      <c r="D67" s="48"/>
      <c r="E67" s="48"/>
      <c r="F67" s="48"/>
      <c r="G67" s="48"/>
      <c r="H67" s="123"/>
      <c r="I67" s="164" t="s">
        <v>123</v>
      </c>
      <c r="J67" s="48"/>
      <c r="K67" s="48"/>
      <c r="L67" s="48"/>
      <c r="M67" s="48"/>
      <c r="N67" s="48"/>
      <c r="O67" s="165">
        <f>ROUND(IF($D$17&lt;1,0,(L59)/($D$17*100)*10000),2)</f>
        <v>0</v>
      </c>
      <c r="P67" s="24" t="s">
        <v>57</v>
      </c>
      <c r="Q67" s="48"/>
      <c r="R67" s="48"/>
      <c r="S67" s="48"/>
      <c r="T67" s="48"/>
      <c r="AH67" s="48"/>
      <c r="AI67" s="48"/>
      <c r="AJ67" s="48"/>
      <c r="AK67" s="48"/>
      <c r="AL67" s="48"/>
      <c r="AM67" s="48"/>
      <c r="AN67" s="48"/>
      <c r="AO67" s="48"/>
      <c r="AP67" s="48"/>
      <c r="AQ67" s="48"/>
      <c r="AR67" s="48"/>
      <c r="AS67" s="48"/>
      <c r="AT67" s="48"/>
      <c r="AU67" s="48"/>
      <c r="AV67" s="48"/>
      <c r="AW67" s="48"/>
      <c r="HH67" s="48"/>
      <c r="HI67" s="48"/>
      <c r="HJ67" s="48"/>
      <c r="HK67" s="48"/>
      <c r="HL67" s="48"/>
      <c r="HM67" s="48"/>
      <c r="HN67" s="48"/>
      <c r="HO67" s="48"/>
      <c r="HP67" s="48"/>
      <c r="HQ67" s="48"/>
    </row>
    <row r="68" spans="1:224" ht="12.75">
      <c r="A68" s="52"/>
      <c r="B68" s="48"/>
      <c r="C68" s="48"/>
      <c r="D68" s="53"/>
      <c r="E68" s="54"/>
      <c r="F68" s="59"/>
      <c r="G68" s="70"/>
      <c r="H68" s="33"/>
      <c r="I68" s="70"/>
      <c r="J68" s="24"/>
      <c r="K68" s="24"/>
      <c r="L68" s="71"/>
      <c r="M68" s="71"/>
      <c r="N68" s="71"/>
      <c r="O68" s="72"/>
      <c r="Q68" s="50"/>
      <c r="R68" s="50"/>
      <c r="S68" s="50"/>
      <c r="T68" s="50"/>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48"/>
      <c r="EK68" s="48"/>
      <c r="EL68" s="48"/>
      <c r="EM68" s="48"/>
      <c r="EN68" s="48"/>
      <c r="EO68" s="48"/>
      <c r="EP68" s="48"/>
      <c r="EQ68" s="48"/>
      <c r="ER68" s="48"/>
      <c r="ES68" s="48"/>
      <c r="ET68" s="48"/>
      <c r="EU68" s="48"/>
      <c r="EV68" s="48"/>
      <c r="EW68" s="48"/>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48"/>
      <c r="HC68" s="48"/>
      <c r="HD68" s="48"/>
      <c r="HE68" s="48"/>
      <c r="HF68" s="48"/>
      <c r="HG68" s="48"/>
      <c r="HH68" s="48"/>
      <c r="HI68" s="48"/>
      <c r="HJ68" s="48"/>
      <c r="HK68" s="48"/>
      <c r="HL68" s="48"/>
      <c r="HM68" s="48"/>
      <c r="HN68" s="48"/>
      <c r="HO68" s="48"/>
      <c r="HP68" s="48"/>
    </row>
    <row r="69" spans="1:224" ht="12.75">
      <c r="A69" s="52"/>
      <c r="B69" s="48"/>
      <c r="C69" s="48"/>
      <c r="D69" s="53"/>
      <c r="E69" s="66"/>
      <c r="F69" s="59"/>
      <c r="Q69" s="50"/>
      <c r="R69" s="50"/>
      <c r="S69" s="50"/>
      <c r="T69" s="50"/>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48"/>
      <c r="EK69" s="48"/>
      <c r="EL69" s="48"/>
      <c r="EM69" s="48"/>
      <c r="EN69" s="48"/>
      <c r="EO69" s="48"/>
      <c r="EP69" s="48"/>
      <c r="EQ69" s="48"/>
      <c r="ER69" s="48"/>
      <c r="ES69" s="48"/>
      <c r="ET69" s="48"/>
      <c r="EU69" s="48"/>
      <c r="EV69" s="48"/>
      <c r="EW69" s="48"/>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48"/>
      <c r="HC69" s="48"/>
      <c r="HD69" s="48"/>
      <c r="HE69" s="48"/>
      <c r="HF69" s="48"/>
      <c r="HG69" s="48"/>
      <c r="HH69" s="48"/>
      <c r="HI69" s="48"/>
      <c r="HJ69" s="48"/>
      <c r="HK69" s="48"/>
      <c r="HL69" s="48"/>
      <c r="HM69" s="48"/>
      <c r="HN69" s="48"/>
      <c r="HO69" s="48"/>
      <c r="HP69" s="48"/>
    </row>
    <row r="70" spans="1:20" ht="12.75">
      <c r="A70" s="48"/>
      <c r="D70" s="1"/>
      <c r="E70" s="27"/>
      <c r="F70" s="59"/>
      <c r="Q70" s="50"/>
      <c r="R70" s="50"/>
      <c r="S70" s="50"/>
      <c r="T70" s="50"/>
    </row>
    <row r="71" spans="1:20" ht="12.75">
      <c r="A71" s="51"/>
      <c r="D71" s="1"/>
      <c r="E71" s="27"/>
      <c r="F71" s="4"/>
      <c r="Q71" s="28"/>
      <c r="R71" s="28"/>
      <c r="S71" s="28"/>
      <c r="T71" s="28"/>
    </row>
    <row r="72" spans="1:20" ht="12.75">
      <c r="A72" s="51"/>
      <c r="D72" s="1"/>
      <c r="E72" s="27"/>
      <c r="F72" s="4"/>
      <c r="Q72" s="28"/>
      <c r="R72" s="28"/>
      <c r="S72" s="28"/>
      <c r="T72" s="28"/>
    </row>
    <row r="73" spans="1:6" ht="12.75">
      <c r="A73" s="30"/>
      <c r="B73" s="47"/>
      <c r="C73" s="47"/>
      <c r="D73" s="47"/>
      <c r="E73" s="47"/>
      <c r="F73" s="47"/>
    </row>
    <row r="74" spans="2:20" ht="12.75">
      <c r="B74" s="29"/>
      <c r="C74" s="29"/>
      <c r="D74" s="29"/>
      <c r="E74" s="29"/>
      <c r="F74" s="29"/>
      <c r="P74" s="29"/>
      <c r="Q74" s="29"/>
      <c r="R74" s="29"/>
      <c r="S74" s="29"/>
      <c r="T74" s="29"/>
    </row>
    <row r="75" spans="2:20" ht="12.75">
      <c r="B75" s="29"/>
      <c r="C75" s="29"/>
      <c r="D75" s="29"/>
      <c r="E75" s="29"/>
      <c r="F75" s="29"/>
      <c r="P75" s="24"/>
      <c r="Q75" s="24"/>
      <c r="R75" s="24"/>
      <c r="S75" s="24"/>
      <c r="T75" s="24"/>
    </row>
    <row r="78" ht="12.75">
      <c r="A78" s="377"/>
    </row>
    <row r="79" ht="12.75">
      <c r="A79" s="377"/>
    </row>
    <row r="80" ht="12.75">
      <c r="A80" s="377"/>
    </row>
    <row r="81" ht="12.75">
      <c r="A81" s="377"/>
    </row>
    <row r="82" ht="12.75">
      <c r="A82" s="377"/>
    </row>
    <row r="83" ht="12.75">
      <c r="A83" s="377"/>
    </row>
    <row r="84" ht="12.75">
      <c r="A84" s="377"/>
    </row>
    <row r="85" ht="12.75">
      <c r="A85" s="377"/>
    </row>
    <row r="86" ht="12.75">
      <c r="A86" s="377"/>
    </row>
    <row r="87" ht="12.75">
      <c r="A87" s="377"/>
    </row>
    <row r="88" ht="12.75">
      <c r="A88" s="377"/>
    </row>
    <row r="89" ht="12.75">
      <c r="A89" s="377"/>
    </row>
    <row r="90" ht="12.75">
      <c r="A90" s="377"/>
    </row>
    <row r="91" ht="12.75">
      <c r="A91" s="377"/>
    </row>
    <row r="92" ht="12.75">
      <c r="A92" s="377"/>
    </row>
  </sheetData>
  <sheetProtection password="D7A1" sheet="1"/>
  <mergeCells count="9">
    <mergeCell ref="G23:J23"/>
    <mergeCell ref="L23:O23"/>
    <mergeCell ref="A78:A92"/>
    <mergeCell ref="A1:P1"/>
    <mergeCell ref="A2:P2"/>
    <mergeCell ref="A3:P3"/>
    <mergeCell ref="A4:P4"/>
    <mergeCell ref="B6:O6"/>
    <mergeCell ref="A7:K7"/>
  </mergeCells>
  <printOptions horizontalCentered="1"/>
  <pageMargins left="0" right="0" top="0.5" bottom="0.5" header="0.5" footer="0.5"/>
  <pageSetup fitToHeight="2" horizontalDpi="600" verticalDpi="600" orientation="landscape" scale="60" r:id="rId2"/>
  <legacyDrawing r:id="rId1"/>
</worksheet>
</file>

<file path=xl/worksheets/sheet27.xml><?xml version="1.0" encoding="utf-8"?>
<worksheet xmlns="http://schemas.openxmlformats.org/spreadsheetml/2006/main" xmlns:r="http://schemas.openxmlformats.org/officeDocument/2006/relationships">
  <sheetPr codeName="Sheet31"/>
  <dimension ref="A1:J139"/>
  <sheetViews>
    <sheetView zoomScalePageLayoutView="0" workbookViewId="0" topLeftCell="A16">
      <selection activeCell="B90" sqref="B90"/>
    </sheetView>
  </sheetViews>
  <sheetFormatPr defaultColWidth="9.140625" defaultRowHeight="12.75"/>
  <cols>
    <col min="1" max="1" width="71.421875" style="0" bestFit="1" customWidth="1"/>
    <col min="2" max="2" width="13.421875" style="18" bestFit="1" customWidth="1"/>
    <col min="3" max="3" width="12.28125" style="18" bestFit="1" customWidth="1"/>
    <col min="4" max="4" width="13.57421875" style="18" bestFit="1" customWidth="1"/>
    <col min="5" max="5" width="9.140625" style="18" customWidth="1"/>
    <col min="6" max="6" width="15.140625" style="0" bestFit="1" customWidth="1"/>
    <col min="7" max="7" width="11.7109375" style="0" bestFit="1" customWidth="1"/>
  </cols>
  <sheetData>
    <row r="1" spans="1:6" ht="12.75">
      <c r="A1" s="49" t="s">
        <v>88</v>
      </c>
      <c r="B1" s="319" t="s">
        <v>0</v>
      </c>
      <c r="C1" s="319"/>
      <c r="D1" s="319" t="s">
        <v>5</v>
      </c>
      <c r="E1" s="319" t="s">
        <v>0</v>
      </c>
      <c r="F1" s="49" t="s">
        <v>5</v>
      </c>
    </row>
    <row r="3" spans="1:3" ht="12.75">
      <c r="A3" s="24" t="s">
        <v>91</v>
      </c>
      <c r="C3" s="190"/>
    </row>
    <row r="4" spans="1:4" ht="12.75">
      <c r="A4" s="79" t="s">
        <v>89</v>
      </c>
      <c r="B4" s="18">
        <v>0.0059216</v>
      </c>
      <c r="C4" s="250"/>
      <c r="D4" s="188">
        <v>45293</v>
      </c>
    </row>
    <row r="5" spans="1:4" ht="12.75">
      <c r="A5" s="79" t="s">
        <v>90</v>
      </c>
      <c r="B5" s="18">
        <v>0.0001756</v>
      </c>
      <c r="C5" s="250"/>
      <c r="D5" s="188">
        <v>44925</v>
      </c>
    </row>
    <row r="6" spans="3:4" ht="12.75">
      <c r="C6" s="190"/>
      <c r="D6" s="190"/>
    </row>
    <row r="7" spans="1:4" ht="12.75">
      <c r="A7" s="24" t="s">
        <v>92</v>
      </c>
      <c r="C7" s="190"/>
      <c r="D7" s="188">
        <v>44531</v>
      </c>
    </row>
    <row r="8" spans="1:4" ht="12.75">
      <c r="A8" s="79" t="s">
        <v>93</v>
      </c>
      <c r="B8" s="321">
        <v>0.00465</v>
      </c>
      <c r="C8" s="321"/>
      <c r="D8" s="188"/>
    </row>
    <row r="9" spans="1:4" ht="12.75">
      <c r="A9" s="138" t="s">
        <v>94</v>
      </c>
      <c r="B9" s="321">
        <v>0.00419</v>
      </c>
      <c r="C9" s="321"/>
      <c r="D9" s="188"/>
    </row>
    <row r="10" spans="1:4" ht="12.75">
      <c r="A10" s="79" t="s">
        <v>156</v>
      </c>
      <c r="B10" s="321">
        <v>0.00363</v>
      </c>
      <c r="C10" s="321"/>
      <c r="D10" s="188"/>
    </row>
    <row r="11" spans="2:4" ht="12.75">
      <c r="B11" s="190"/>
      <c r="C11" s="190"/>
      <c r="D11" s="190"/>
    </row>
    <row r="12" spans="1:4" ht="12.75">
      <c r="A12" s="70" t="s">
        <v>95</v>
      </c>
      <c r="B12" s="322">
        <v>0</v>
      </c>
      <c r="C12" s="322"/>
      <c r="D12" s="188">
        <v>44531</v>
      </c>
    </row>
    <row r="13" spans="2:4" ht="12.75">
      <c r="B13" s="190"/>
      <c r="C13" s="190"/>
      <c r="D13" s="190"/>
    </row>
    <row r="14" spans="1:10" ht="12.75">
      <c r="A14" s="185" t="s">
        <v>102</v>
      </c>
      <c r="B14" s="385"/>
      <c r="C14" s="386"/>
      <c r="D14" s="386"/>
      <c r="F14" s="18"/>
      <c r="G14" s="185"/>
      <c r="H14" s="385"/>
      <c r="I14" s="385"/>
      <c r="J14" s="385"/>
    </row>
    <row r="15" spans="1:10" ht="12.75">
      <c r="A15" s="186" t="s">
        <v>157</v>
      </c>
      <c r="B15" s="187">
        <v>0</v>
      </c>
      <c r="C15" s="187"/>
      <c r="D15" s="188">
        <v>45167</v>
      </c>
      <c r="F15" s="18"/>
      <c r="G15" s="186"/>
      <c r="H15" s="187"/>
      <c r="I15" s="187"/>
      <c r="J15" s="188"/>
    </row>
    <row r="16" spans="1:6" ht="12.75">
      <c r="A16" s="189" t="s">
        <v>158</v>
      </c>
      <c r="B16" s="187">
        <v>0</v>
      </c>
      <c r="C16" s="187"/>
      <c r="D16" s="188">
        <v>45197</v>
      </c>
      <c r="F16" s="18"/>
    </row>
    <row r="17" spans="1:6" ht="12.75">
      <c r="A17" s="18"/>
      <c r="B17" s="190"/>
      <c r="C17" s="190"/>
      <c r="D17" s="190"/>
      <c r="F17" s="18"/>
    </row>
    <row r="18" spans="1:6" ht="12.75">
      <c r="A18" s="24" t="s">
        <v>159</v>
      </c>
      <c r="B18" s="323">
        <v>0</v>
      </c>
      <c r="C18" s="188"/>
      <c r="D18" s="188">
        <v>44531</v>
      </c>
      <c r="E18" s="324">
        <v>0</v>
      </c>
      <c r="F18" s="139">
        <v>44531</v>
      </c>
    </row>
    <row r="19" spans="2:4" ht="12.75">
      <c r="B19" s="190"/>
      <c r="C19" s="190"/>
      <c r="D19" s="190"/>
    </row>
    <row r="20" spans="1:4" ht="12.75">
      <c r="A20" s="70" t="s">
        <v>117</v>
      </c>
      <c r="B20" s="325" t="s">
        <v>106</v>
      </c>
      <c r="C20" s="325" t="s">
        <v>107</v>
      </c>
      <c r="D20" s="190"/>
    </row>
    <row r="21" spans="1:4" ht="12.75">
      <c r="A21" s="138" t="s">
        <v>160</v>
      </c>
      <c r="B21" s="321">
        <v>0.10589</v>
      </c>
      <c r="C21" s="321">
        <v>0.10589</v>
      </c>
      <c r="D21" s="326">
        <v>45078</v>
      </c>
    </row>
    <row r="22" spans="1:4" ht="12.75">
      <c r="A22" s="138" t="s">
        <v>161</v>
      </c>
      <c r="B22" s="321">
        <v>0.10589</v>
      </c>
      <c r="C22" s="321">
        <v>0.10589</v>
      </c>
      <c r="D22" s="326">
        <v>45078</v>
      </c>
    </row>
    <row r="23" spans="1:4" ht="12.75">
      <c r="A23" s="138" t="s">
        <v>162</v>
      </c>
      <c r="B23" s="321">
        <v>0.10589</v>
      </c>
      <c r="C23" s="321">
        <v>0.10589</v>
      </c>
      <c r="D23" s="326">
        <v>45078</v>
      </c>
    </row>
    <row r="24" spans="1:4" ht="12.75">
      <c r="A24" s="138" t="s">
        <v>163</v>
      </c>
      <c r="B24" s="321">
        <v>0.10234</v>
      </c>
      <c r="C24" s="321">
        <v>0.10234</v>
      </c>
      <c r="D24" s="326">
        <v>45078</v>
      </c>
    </row>
    <row r="25" spans="1:4" ht="12.75">
      <c r="A25" s="138" t="s">
        <v>164</v>
      </c>
      <c r="B25" s="321">
        <v>0.010048999999999999</v>
      </c>
      <c r="C25" s="321">
        <v>0.10049</v>
      </c>
      <c r="D25" s="326">
        <v>45078</v>
      </c>
    </row>
    <row r="26" spans="1:4" ht="12.75">
      <c r="A26" s="79"/>
      <c r="B26" s="187"/>
      <c r="C26" s="187"/>
      <c r="D26" s="188"/>
    </row>
    <row r="27" spans="1:4" ht="12.75">
      <c r="A27" s="70" t="s">
        <v>104</v>
      </c>
      <c r="B27" s="327" t="s">
        <v>106</v>
      </c>
      <c r="C27" s="327" t="s">
        <v>107</v>
      </c>
      <c r="D27" s="188"/>
    </row>
    <row r="28" spans="1:4" ht="12.75">
      <c r="A28" s="138" t="s">
        <v>165</v>
      </c>
      <c r="B28" s="249">
        <v>0.00388</v>
      </c>
      <c r="C28" s="250"/>
      <c r="D28" s="326">
        <v>45078</v>
      </c>
    </row>
    <row r="29" spans="1:4" ht="12.75">
      <c r="A29" s="79" t="s">
        <v>166</v>
      </c>
      <c r="B29" s="187">
        <v>0.0053821</v>
      </c>
      <c r="C29" s="187">
        <v>0.0053821</v>
      </c>
      <c r="D29" s="326">
        <v>45078</v>
      </c>
    </row>
    <row r="30" spans="1:4" ht="12.75">
      <c r="A30" s="79" t="s">
        <v>167</v>
      </c>
      <c r="B30" s="187">
        <v>0.0051126</v>
      </c>
      <c r="C30" s="187">
        <v>0.0029126</v>
      </c>
      <c r="D30" s="326">
        <v>45078</v>
      </c>
    </row>
    <row r="31" spans="1:4" ht="12.75">
      <c r="A31" s="79" t="s">
        <v>168</v>
      </c>
      <c r="B31" s="187">
        <v>0.10047838</v>
      </c>
      <c r="C31" s="187">
        <v>0.0034062999999999997</v>
      </c>
      <c r="D31" s="326">
        <v>45078</v>
      </c>
    </row>
    <row r="32" spans="1:4" ht="12.75">
      <c r="A32" s="79" t="s">
        <v>169</v>
      </c>
      <c r="B32" s="187">
        <v>0.0067145</v>
      </c>
      <c r="C32" s="187"/>
      <c r="D32" s="326">
        <v>45078</v>
      </c>
    </row>
    <row r="33" spans="1:4" ht="12.75">
      <c r="A33" s="79" t="s">
        <v>170</v>
      </c>
      <c r="B33" s="187">
        <v>0.0023035</v>
      </c>
      <c r="C33" s="250"/>
      <c r="D33" s="326">
        <v>45078</v>
      </c>
    </row>
    <row r="34" spans="1:4" ht="12.75">
      <c r="A34" s="79" t="s">
        <v>171</v>
      </c>
      <c r="B34" s="187">
        <v>0.032414200000000004</v>
      </c>
      <c r="C34" s="250"/>
      <c r="D34" s="326">
        <v>45078</v>
      </c>
    </row>
    <row r="35" spans="1:4" ht="12.75">
      <c r="A35" s="79" t="s">
        <v>172</v>
      </c>
      <c r="B35" s="187">
        <v>0</v>
      </c>
      <c r="C35" s="250"/>
      <c r="D35" s="326">
        <v>45078</v>
      </c>
    </row>
    <row r="36" spans="1:4" ht="12.75">
      <c r="A36" s="79" t="s">
        <v>173</v>
      </c>
      <c r="B36" s="187">
        <v>0.00331</v>
      </c>
      <c r="C36" s="187"/>
      <c r="D36" s="326">
        <v>45078</v>
      </c>
    </row>
    <row r="37" spans="1:4" ht="12.75">
      <c r="A37" s="138" t="s">
        <v>162</v>
      </c>
      <c r="B37" s="187">
        <v>0.00309</v>
      </c>
      <c r="C37" s="250"/>
      <c r="D37" s="326">
        <v>45078</v>
      </c>
    </row>
    <row r="38" spans="1:4" ht="12.75">
      <c r="A38" s="138" t="s">
        <v>174</v>
      </c>
      <c r="B38" s="187">
        <v>0.027757</v>
      </c>
      <c r="C38" s="250"/>
      <c r="D38" s="326">
        <v>45078</v>
      </c>
    </row>
    <row r="39" spans="1:4" ht="12.75">
      <c r="A39" s="138" t="s">
        <v>175</v>
      </c>
      <c r="B39" s="187">
        <v>0</v>
      </c>
      <c r="C39" s="250"/>
      <c r="D39" s="326">
        <v>45078</v>
      </c>
    </row>
    <row r="40" spans="1:4" ht="12.75">
      <c r="A40" s="79" t="s">
        <v>176</v>
      </c>
      <c r="B40" s="187">
        <v>0.0099068</v>
      </c>
      <c r="D40" s="326">
        <v>45078</v>
      </c>
    </row>
    <row r="41" spans="1:4" ht="12.75">
      <c r="A41" s="79" t="s">
        <v>177</v>
      </c>
      <c r="B41" s="250">
        <v>3.39E-05</v>
      </c>
      <c r="D41" s="326">
        <v>45078</v>
      </c>
    </row>
    <row r="42" spans="1:4" ht="12.75">
      <c r="A42" s="138" t="s">
        <v>163</v>
      </c>
      <c r="B42" s="250">
        <v>0.00231</v>
      </c>
      <c r="D42" s="326">
        <v>45078</v>
      </c>
    </row>
    <row r="43" spans="1:4" ht="12.75">
      <c r="A43" s="138" t="s">
        <v>164</v>
      </c>
      <c r="B43" s="250">
        <v>0.00168</v>
      </c>
      <c r="D43" s="326">
        <v>45078</v>
      </c>
    </row>
    <row r="44" spans="2:4" ht="12.75">
      <c r="B44" s="190"/>
      <c r="C44" s="190"/>
      <c r="D44" s="188"/>
    </row>
    <row r="45" spans="1:4" ht="12.75">
      <c r="A45" s="79"/>
      <c r="B45" s="190"/>
      <c r="C45" s="190"/>
      <c r="D45" s="188"/>
    </row>
    <row r="46" spans="1:4" ht="12.75">
      <c r="A46" s="70" t="s">
        <v>118</v>
      </c>
      <c r="B46" s="239">
        <v>-0.0004945</v>
      </c>
      <c r="C46" s="190"/>
      <c r="D46" s="188">
        <v>45293</v>
      </c>
    </row>
    <row r="47" spans="1:4" ht="12.75">
      <c r="A47" s="79"/>
      <c r="B47" s="190"/>
      <c r="C47" s="190"/>
      <c r="D47" s="188"/>
    </row>
    <row r="48" spans="1:5" ht="12.75">
      <c r="A48" s="70" t="s">
        <v>153</v>
      </c>
      <c r="B48" s="329" t="s">
        <v>178</v>
      </c>
      <c r="C48" s="329" t="s">
        <v>179</v>
      </c>
      <c r="D48" s="329" t="s">
        <v>27</v>
      </c>
      <c r="E48" s="329" t="s">
        <v>180</v>
      </c>
    </row>
    <row r="49" spans="1:5" ht="12.75">
      <c r="A49" s="138" t="s">
        <v>181</v>
      </c>
      <c r="B49" s="330">
        <v>1.47</v>
      </c>
      <c r="C49" s="331">
        <v>0</v>
      </c>
      <c r="D49" s="332">
        <f>SUM(B49:C49)</f>
        <v>1.47</v>
      </c>
      <c r="E49" s="333">
        <v>45292</v>
      </c>
    </row>
    <row r="50" spans="1:5" ht="12.75">
      <c r="A50" s="138" t="s">
        <v>182</v>
      </c>
      <c r="B50" s="330">
        <v>0.0018007</v>
      </c>
      <c r="C50" s="331">
        <v>-1.8E-05</v>
      </c>
      <c r="D50" s="359">
        <f>SUM(B50:C50)</f>
        <v>0.0017827</v>
      </c>
      <c r="E50" s="333">
        <v>45292</v>
      </c>
    </row>
    <row r="51" spans="1:4" ht="12.75">
      <c r="A51" s="138"/>
      <c r="B51" s="239"/>
      <c r="C51" s="190"/>
      <c r="D51" s="188"/>
    </row>
    <row r="52" spans="1:4" ht="12.75">
      <c r="A52" s="138"/>
      <c r="B52" s="239"/>
      <c r="C52" s="190"/>
      <c r="D52" s="188"/>
    </row>
    <row r="53" spans="1:4" ht="12.75">
      <c r="A53" s="138"/>
      <c r="B53" s="239"/>
      <c r="C53" s="190"/>
      <c r="D53" s="188"/>
    </row>
    <row r="54" spans="1:4" ht="12.75">
      <c r="A54" s="79"/>
      <c r="B54" s="190"/>
      <c r="C54" s="190"/>
      <c r="D54" s="188"/>
    </row>
    <row r="55" spans="1:4" ht="12.75">
      <c r="A55" s="70" t="s">
        <v>119</v>
      </c>
      <c r="B55" s="190"/>
      <c r="C55" s="190"/>
      <c r="D55" s="190"/>
    </row>
    <row r="56" spans="1:8" ht="12.75">
      <c r="A56" s="138" t="s">
        <v>160</v>
      </c>
      <c r="B56" s="334">
        <v>0.0331659</v>
      </c>
      <c r="C56" s="190"/>
      <c r="D56" s="328">
        <v>45016</v>
      </c>
      <c r="F56" s="3" t="s">
        <v>183</v>
      </c>
      <c r="G56" s="197">
        <v>0.0270381</v>
      </c>
      <c r="H56" s="240">
        <v>45016</v>
      </c>
    </row>
    <row r="57" spans="1:8" ht="12.75">
      <c r="A57" s="138" t="s">
        <v>161</v>
      </c>
      <c r="B57" s="334">
        <v>0.0270381</v>
      </c>
      <c r="C57" s="190"/>
      <c r="D57" s="328">
        <v>45016</v>
      </c>
      <c r="F57" s="3" t="s">
        <v>184</v>
      </c>
      <c r="G57" s="197">
        <v>0.0283392</v>
      </c>
      <c r="H57" s="240">
        <v>45016</v>
      </c>
    </row>
    <row r="58" spans="1:4" ht="12.75">
      <c r="A58" s="138" t="s">
        <v>162</v>
      </c>
      <c r="B58" s="334">
        <v>0.0004909</v>
      </c>
      <c r="C58" s="190"/>
      <c r="D58" s="328">
        <v>45016</v>
      </c>
    </row>
    <row r="59" spans="1:4" ht="12.75">
      <c r="A59" s="138" t="s">
        <v>163</v>
      </c>
      <c r="B59" s="334">
        <v>0.0004744</v>
      </c>
      <c r="C59" s="190"/>
      <c r="D59" s="328">
        <v>45016</v>
      </c>
    </row>
    <row r="60" spans="1:4" ht="12.75">
      <c r="A60" s="138" t="s">
        <v>164</v>
      </c>
      <c r="B60" s="334">
        <v>0.0004658</v>
      </c>
      <c r="C60" s="190"/>
      <c r="D60" s="328">
        <v>45016</v>
      </c>
    </row>
    <row r="61" spans="2:4" ht="12.75">
      <c r="B61" s="187"/>
      <c r="C61" s="190"/>
      <c r="D61" s="190"/>
    </row>
    <row r="62" spans="1:4" ht="12.75">
      <c r="A62" s="70" t="s">
        <v>185</v>
      </c>
      <c r="B62" s="190"/>
      <c r="C62" s="190"/>
      <c r="D62" s="190"/>
    </row>
    <row r="63" spans="1:4" ht="12.75">
      <c r="A63" s="138" t="s">
        <v>162</v>
      </c>
      <c r="B63" s="335">
        <v>8.84</v>
      </c>
      <c r="C63" s="190"/>
      <c r="D63" s="328">
        <v>45016</v>
      </c>
    </row>
    <row r="64" spans="1:4" ht="12.75">
      <c r="A64" s="138" t="s">
        <v>163</v>
      </c>
      <c r="B64" s="335">
        <v>8.55</v>
      </c>
      <c r="C64" s="190"/>
      <c r="D64" s="328">
        <v>45016</v>
      </c>
    </row>
    <row r="65" spans="1:4" ht="12.75">
      <c r="A65" s="138" t="s">
        <v>164</v>
      </c>
      <c r="B65" s="335">
        <v>8.64</v>
      </c>
      <c r="C65" s="190"/>
      <c r="D65" s="328">
        <v>45016</v>
      </c>
    </row>
    <row r="66" spans="1:4" ht="12.75">
      <c r="A66" s="79"/>
      <c r="B66" s="190"/>
      <c r="C66" s="190"/>
      <c r="D66" s="188"/>
    </row>
    <row r="67" spans="1:4" ht="12.75">
      <c r="A67" s="70" t="s">
        <v>96</v>
      </c>
      <c r="B67" s="190"/>
      <c r="C67" s="336" t="s">
        <v>186</v>
      </c>
      <c r="D67" s="188"/>
    </row>
    <row r="68" spans="1:4" ht="12.75">
      <c r="A68" s="79" t="s">
        <v>187</v>
      </c>
      <c r="B68" s="250">
        <v>0</v>
      </c>
      <c r="C68" s="250">
        <v>0</v>
      </c>
      <c r="D68" s="188">
        <v>44531</v>
      </c>
    </row>
    <row r="69" spans="1:4" ht="12.75">
      <c r="A69" s="79" t="s">
        <v>173</v>
      </c>
      <c r="B69" s="250">
        <v>0</v>
      </c>
      <c r="C69" s="250">
        <v>0</v>
      </c>
      <c r="D69" s="188">
        <v>44531</v>
      </c>
    </row>
    <row r="70" spans="1:4" ht="12.75">
      <c r="A70" s="79" t="s">
        <v>188</v>
      </c>
      <c r="B70" s="250">
        <v>0</v>
      </c>
      <c r="C70" s="250">
        <v>0</v>
      </c>
      <c r="D70" s="188">
        <v>44531</v>
      </c>
    </row>
    <row r="71" spans="1:4" ht="12.75">
      <c r="A71" s="79" t="s">
        <v>189</v>
      </c>
      <c r="B71" s="250">
        <v>0</v>
      </c>
      <c r="C71" s="250">
        <v>0</v>
      </c>
      <c r="D71" s="188">
        <v>44531</v>
      </c>
    </row>
    <row r="72" spans="1:4" ht="12.75">
      <c r="A72" s="79" t="s">
        <v>190</v>
      </c>
      <c r="B72" s="250">
        <v>0</v>
      </c>
      <c r="C72" s="250">
        <v>0</v>
      </c>
      <c r="D72" s="188">
        <v>44531</v>
      </c>
    </row>
    <row r="73" spans="1:4" ht="12.75">
      <c r="A73" s="79" t="s">
        <v>191</v>
      </c>
      <c r="B73" s="250">
        <v>0</v>
      </c>
      <c r="C73" s="250">
        <v>0</v>
      </c>
      <c r="D73" s="188">
        <v>44531</v>
      </c>
    </row>
    <row r="74" spans="1:4" ht="12.75">
      <c r="A74" s="79"/>
      <c r="B74" s="187"/>
      <c r="C74" s="187"/>
      <c r="D74" s="188"/>
    </row>
    <row r="75" spans="1:4" ht="12.75">
      <c r="A75" s="70" t="s">
        <v>192</v>
      </c>
      <c r="B75" s="190"/>
      <c r="C75" s="190"/>
      <c r="D75" s="188"/>
    </row>
    <row r="76" spans="1:4" ht="12.75">
      <c r="A76" s="79" t="s">
        <v>173</v>
      </c>
      <c r="B76" s="335">
        <v>0</v>
      </c>
      <c r="C76" s="250"/>
      <c r="D76" s="188">
        <v>44197</v>
      </c>
    </row>
    <row r="77" spans="1:4" ht="12.75">
      <c r="A77" s="79" t="s">
        <v>189</v>
      </c>
      <c r="B77" s="335">
        <v>0</v>
      </c>
      <c r="C77" s="250"/>
      <c r="D77" s="188">
        <v>44197</v>
      </c>
    </row>
    <row r="78" spans="1:4" ht="12.75">
      <c r="A78" s="79"/>
      <c r="B78" s="187"/>
      <c r="C78" s="187"/>
      <c r="D78" s="188"/>
    </row>
    <row r="79" spans="1:4" ht="12.75">
      <c r="A79" s="70" t="s">
        <v>193</v>
      </c>
      <c r="B79" s="190"/>
      <c r="C79" s="190"/>
      <c r="D79" s="188"/>
    </row>
    <row r="80" spans="1:4" ht="12.75">
      <c r="A80" s="79" t="s">
        <v>188</v>
      </c>
      <c r="B80" s="335">
        <v>0</v>
      </c>
      <c r="C80" s="250"/>
      <c r="D80" s="188">
        <v>44197</v>
      </c>
    </row>
    <row r="81" spans="1:4" ht="12.75">
      <c r="A81" s="79" t="s">
        <v>190</v>
      </c>
      <c r="B81" s="335">
        <v>0</v>
      </c>
      <c r="C81" s="250"/>
      <c r="D81" s="188">
        <v>44197</v>
      </c>
    </row>
    <row r="82" spans="1:4" ht="12.75">
      <c r="A82" s="79" t="s">
        <v>191</v>
      </c>
      <c r="B82" s="335">
        <v>0</v>
      </c>
      <c r="C82" s="187"/>
      <c r="D82" s="188">
        <v>44197</v>
      </c>
    </row>
    <row r="83" spans="1:4" ht="12.75">
      <c r="A83" s="79"/>
      <c r="B83" s="187"/>
      <c r="C83" s="187"/>
      <c r="D83" s="188"/>
    </row>
    <row r="84" spans="1:4" ht="12.75">
      <c r="A84" s="70" t="s">
        <v>97</v>
      </c>
      <c r="B84" s="337">
        <v>0.0225159</v>
      </c>
      <c r="C84" s="356"/>
      <c r="D84" s="357">
        <v>45226</v>
      </c>
    </row>
    <row r="85" spans="1:4" ht="12.75">
      <c r="A85" s="79"/>
      <c r="B85" s="190"/>
      <c r="C85" s="190"/>
      <c r="D85" s="188"/>
    </row>
    <row r="86" spans="1:4" ht="12.75">
      <c r="A86" s="24" t="s">
        <v>98</v>
      </c>
      <c r="B86" s="337">
        <v>0.0669857</v>
      </c>
      <c r="C86" s="337"/>
      <c r="D86" s="188">
        <v>45167</v>
      </c>
    </row>
    <row r="87" spans="2:4" ht="12.75">
      <c r="B87" s="190"/>
      <c r="C87" s="190"/>
      <c r="D87" s="190"/>
    </row>
    <row r="88" spans="1:4" ht="12.75">
      <c r="A88" s="243" t="s">
        <v>140</v>
      </c>
      <c r="B88" s="190"/>
      <c r="C88" s="190"/>
      <c r="D88" s="188"/>
    </row>
    <row r="89" spans="1:4" ht="12.75">
      <c r="A89" s="244" t="s">
        <v>160</v>
      </c>
      <c r="B89" s="338">
        <v>1.95</v>
      </c>
      <c r="C89" s="338"/>
      <c r="D89" s="188">
        <v>45259</v>
      </c>
    </row>
    <row r="90" spans="1:4" ht="12.75">
      <c r="A90" s="244" t="s">
        <v>194</v>
      </c>
      <c r="B90" s="347">
        <v>15.91</v>
      </c>
      <c r="C90" s="338"/>
      <c r="D90" s="188">
        <v>45351</v>
      </c>
    </row>
    <row r="91" spans="1:4" ht="12.75">
      <c r="A91" s="137"/>
      <c r="B91" s="190"/>
      <c r="C91" s="190"/>
      <c r="D91" s="190"/>
    </row>
    <row r="92" spans="1:4" ht="12.75">
      <c r="A92" s="243" t="s">
        <v>195</v>
      </c>
      <c r="B92" s="337"/>
      <c r="C92" s="337"/>
      <c r="D92" s="188"/>
    </row>
    <row r="93" spans="1:6" ht="12.75">
      <c r="A93" s="246" t="s">
        <v>187</v>
      </c>
      <c r="B93" s="250">
        <v>0</v>
      </c>
      <c r="C93" s="250"/>
      <c r="D93" s="188">
        <v>44531</v>
      </c>
      <c r="E93" s="339"/>
      <c r="F93" s="25"/>
    </row>
    <row r="94" spans="1:6" ht="12.75">
      <c r="A94" s="246" t="s">
        <v>173</v>
      </c>
      <c r="B94" s="250">
        <v>0</v>
      </c>
      <c r="C94" s="250"/>
      <c r="D94" s="188">
        <v>44531</v>
      </c>
      <c r="E94" s="339"/>
      <c r="F94" s="25"/>
    </row>
    <row r="95" spans="1:6" ht="12.75">
      <c r="A95" s="246" t="s">
        <v>196</v>
      </c>
      <c r="B95" s="250">
        <v>0</v>
      </c>
      <c r="C95" s="250"/>
      <c r="D95" s="188">
        <v>44531</v>
      </c>
      <c r="E95" s="339"/>
      <c r="F95" s="25"/>
    </row>
    <row r="96" spans="1:6" ht="12.75">
      <c r="A96" s="246" t="s">
        <v>197</v>
      </c>
      <c r="B96" s="250">
        <v>0</v>
      </c>
      <c r="C96" s="250"/>
      <c r="D96" s="188">
        <v>44531</v>
      </c>
      <c r="E96" s="339"/>
      <c r="F96" s="25"/>
    </row>
    <row r="97" spans="1:6" ht="12.75">
      <c r="A97" s="246" t="s">
        <v>198</v>
      </c>
      <c r="B97" s="250">
        <v>0</v>
      </c>
      <c r="C97" s="250"/>
      <c r="D97" s="188">
        <v>44531</v>
      </c>
      <c r="E97" s="339"/>
      <c r="F97" s="25"/>
    </row>
    <row r="98" spans="1:6" ht="12.75">
      <c r="A98" s="246" t="s">
        <v>199</v>
      </c>
      <c r="B98" s="250">
        <v>0</v>
      </c>
      <c r="C98" s="250"/>
      <c r="D98" s="188">
        <v>44531</v>
      </c>
      <c r="E98" s="339"/>
      <c r="F98" s="25"/>
    </row>
    <row r="99" spans="1:6" ht="12.75">
      <c r="A99" s="246" t="s">
        <v>200</v>
      </c>
      <c r="B99" s="250">
        <v>0</v>
      </c>
      <c r="C99" s="250"/>
      <c r="D99" s="188">
        <v>44531</v>
      </c>
      <c r="E99" s="339"/>
      <c r="F99" s="25"/>
    </row>
    <row r="100" spans="1:6" ht="12.75">
      <c r="A100" s="246" t="s">
        <v>201</v>
      </c>
      <c r="B100" s="250">
        <v>0</v>
      </c>
      <c r="C100" s="250"/>
      <c r="D100" s="188">
        <v>44531</v>
      </c>
      <c r="E100" s="339"/>
      <c r="F100" s="25"/>
    </row>
    <row r="101" spans="1:6" ht="12.75">
      <c r="A101" s="246" t="s">
        <v>202</v>
      </c>
      <c r="B101" s="250">
        <v>0</v>
      </c>
      <c r="C101" s="250"/>
      <c r="D101" s="188">
        <v>44531</v>
      </c>
      <c r="E101" s="339"/>
      <c r="F101" s="25"/>
    </row>
    <row r="102" spans="1:6" ht="12.75">
      <c r="A102" s="246" t="s">
        <v>203</v>
      </c>
      <c r="B102" s="250">
        <v>0</v>
      </c>
      <c r="C102" s="250"/>
      <c r="D102" s="188">
        <v>44531</v>
      </c>
      <c r="E102" s="339"/>
      <c r="F102" s="25"/>
    </row>
    <row r="103" spans="1:4" ht="12.75">
      <c r="A103" s="137"/>
      <c r="B103" s="190"/>
      <c r="C103" s="190"/>
      <c r="D103" s="190"/>
    </row>
    <row r="104" spans="1:4" ht="12.75">
      <c r="A104" s="243" t="s">
        <v>99</v>
      </c>
      <c r="B104" s="247">
        <v>0.2139844</v>
      </c>
      <c r="C104" s="337"/>
      <c r="D104" s="188">
        <v>45351</v>
      </c>
    </row>
    <row r="105" spans="1:4" ht="12.75">
      <c r="A105" s="137"/>
      <c r="B105" s="190"/>
      <c r="C105" s="190"/>
      <c r="D105" s="190"/>
    </row>
    <row r="106" spans="1:4" ht="12.75">
      <c r="A106" s="243" t="s">
        <v>152</v>
      </c>
      <c r="B106" s="190"/>
      <c r="C106" s="190"/>
      <c r="D106" s="188"/>
    </row>
    <row r="107" spans="1:4" ht="12.75">
      <c r="A107" s="244" t="s">
        <v>160</v>
      </c>
      <c r="B107" s="338">
        <v>0</v>
      </c>
      <c r="C107" s="338"/>
      <c r="D107" s="188">
        <v>44894</v>
      </c>
    </row>
    <row r="108" spans="1:4" ht="12.75">
      <c r="A108" s="244" t="s">
        <v>194</v>
      </c>
      <c r="B108" s="338">
        <v>0</v>
      </c>
      <c r="C108" s="338"/>
      <c r="D108" s="188">
        <v>44894</v>
      </c>
    </row>
    <row r="109" spans="1:4" ht="12.75">
      <c r="A109" s="137"/>
      <c r="B109" s="190"/>
      <c r="C109" s="190"/>
      <c r="D109" s="190"/>
    </row>
    <row r="110" spans="1:4" ht="12.75">
      <c r="A110" s="70" t="s">
        <v>139</v>
      </c>
      <c r="D110" s="188"/>
    </row>
    <row r="111" spans="1:4" ht="12.75">
      <c r="A111" s="79" t="s">
        <v>204</v>
      </c>
      <c r="B111" s="203">
        <v>0.0038973</v>
      </c>
      <c r="C111" s="187"/>
      <c r="D111" s="326">
        <v>44531</v>
      </c>
    </row>
    <row r="112" spans="1:4" ht="12.75">
      <c r="A112" s="79" t="s">
        <v>205</v>
      </c>
      <c r="B112" s="203">
        <v>0.0037618</v>
      </c>
      <c r="C112" s="187"/>
      <c r="D112" s="326">
        <v>44531</v>
      </c>
    </row>
    <row r="113" spans="1:4" ht="12.75">
      <c r="A113" s="79" t="s">
        <v>206</v>
      </c>
      <c r="B113" s="203">
        <v>0.0036866</v>
      </c>
      <c r="C113" s="187"/>
      <c r="D113" s="326">
        <v>44531</v>
      </c>
    </row>
    <row r="115" ht="12.75">
      <c r="A115" s="70" t="s">
        <v>150</v>
      </c>
    </row>
    <row r="116" spans="1:4" ht="12.75">
      <c r="A116" s="79" t="s">
        <v>160</v>
      </c>
      <c r="B116" s="340">
        <v>-0.00023</v>
      </c>
      <c r="D116" s="326">
        <v>44531</v>
      </c>
    </row>
    <row r="117" spans="1:4" ht="12.75">
      <c r="A117" s="79" t="s">
        <v>194</v>
      </c>
      <c r="B117" s="340">
        <v>-0.00062</v>
      </c>
      <c r="D117" s="326">
        <v>44531</v>
      </c>
    </row>
    <row r="118" ht="12.75">
      <c r="C118" s="341"/>
    </row>
    <row r="119" spans="1:4" ht="12.75">
      <c r="A119" s="24" t="s">
        <v>138</v>
      </c>
      <c r="B119" s="190"/>
      <c r="C119" s="190"/>
      <c r="D119" s="188"/>
    </row>
    <row r="120" spans="1:4" ht="12.75">
      <c r="A120" s="138" t="s">
        <v>160</v>
      </c>
      <c r="B120" s="342">
        <v>1.26</v>
      </c>
      <c r="C120" s="343"/>
      <c r="D120" s="357">
        <v>45226</v>
      </c>
    </row>
    <row r="121" spans="1:4" ht="12.75">
      <c r="A121" s="138" t="s">
        <v>194</v>
      </c>
      <c r="B121" s="342">
        <v>8.53</v>
      </c>
      <c r="C121" s="343"/>
      <c r="D121" s="357">
        <v>45226</v>
      </c>
    </row>
    <row r="123" spans="1:5" ht="12.75">
      <c r="A123" s="70" t="s">
        <v>155</v>
      </c>
      <c r="B123" s="344"/>
      <c r="E123" s="188"/>
    </row>
    <row r="124" spans="1:5" ht="12.75">
      <c r="A124" s="138" t="s">
        <v>160</v>
      </c>
      <c r="B124" s="18">
        <v>0.1</v>
      </c>
      <c r="C124" s="326"/>
      <c r="E124" s="326">
        <v>44927</v>
      </c>
    </row>
    <row r="125" spans="1:5" ht="12.75">
      <c r="A125" s="79" t="s">
        <v>89</v>
      </c>
      <c r="B125" s="18">
        <v>0.0002905</v>
      </c>
      <c r="C125" s="345">
        <v>242</v>
      </c>
      <c r="D125" s="18" t="s">
        <v>207</v>
      </c>
      <c r="E125" s="326">
        <v>45292</v>
      </c>
    </row>
    <row r="126" spans="1:5" ht="12.75">
      <c r="A126" s="79" t="s">
        <v>90</v>
      </c>
      <c r="B126" s="18">
        <v>0</v>
      </c>
      <c r="E126" s="326">
        <v>44927</v>
      </c>
    </row>
    <row r="128" ht="12.75">
      <c r="A128" s="70" t="s">
        <v>208</v>
      </c>
    </row>
    <row r="129" spans="1:4" ht="12.75">
      <c r="A129" s="138" t="s">
        <v>160</v>
      </c>
      <c r="B129" s="345">
        <v>0</v>
      </c>
      <c r="D129" s="326">
        <v>44531</v>
      </c>
    </row>
    <row r="130" spans="1:4" ht="12.75">
      <c r="A130" s="138" t="s">
        <v>161</v>
      </c>
      <c r="B130" s="345">
        <v>0</v>
      </c>
      <c r="D130" s="326">
        <v>44531</v>
      </c>
    </row>
    <row r="131" spans="1:4" ht="12.75">
      <c r="A131" s="138" t="s">
        <v>162</v>
      </c>
      <c r="B131" s="345">
        <v>0</v>
      </c>
      <c r="D131" s="326">
        <v>44531</v>
      </c>
    </row>
    <row r="132" spans="1:4" ht="12.75">
      <c r="A132" s="138" t="s">
        <v>163</v>
      </c>
      <c r="B132" s="345">
        <v>0</v>
      </c>
      <c r="D132" s="326">
        <v>44531</v>
      </c>
    </row>
    <row r="133" spans="1:4" ht="12.75">
      <c r="A133" s="138" t="s">
        <v>164</v>
      </c>
      <c r="B133" s="345">
        <v>0</v>
      </c>
      <c r="D133" s="326">
        <v>44531</v>
      </c>
    </row>
    <row r="135" spans="1:4" ht="12.75">
      <c r="A135" s="24" t="s">
        <v>209</v>
      </c>
      <c r="B135" s="190"/>
      <c r="C135" s="190"/>
      <c r="D135" s="188"/>
    </row>
    <row r="136" spans="1:4" ht="12.75">
      <c r="A136" s="138" t="s">
        <v>160</v>
      </c>
      <c r="B136" s="343">
        <v>0</v>
      </c>
      <c r="C136" s="343"/>
      <c r="D136" s="326">
        <v>44531</v>
      </c>
    </row>
    <row r="137" spans="1:4" ht="12.75">
      <c r="A137" s="138" t="s">
        <v>194</v>
      </c>
      <c r="B137" s="343">
        <v>0</v>
      </c>
      <c r="C137" s="343"/>
      <c r="D137" s="326">
        <v>44531</v>
      </c>
    </row>
    <row r="139" spans="1:4" ht="12.75">
      <c r="A139" s="24" t="s">
        <v>210</v>
      </c>
      <c r="D139" s="18" t="s">
        <v>211</v>
      </c>
    </row>
  </sheetData>
  <sheetProtection password="D7A1" sheet="1"/>
  <mergeCells count="2">
    <mergeCell ref="B14:D14"/>
    <mergeCell ref="H14:J14"/>
  </mergeCells>
  <hyperlinks>
    <hyperlink ref="A40" r:id="rId1" display="GS-@ TOD (On-Peak)"/>
    <hyperlink ref="A41" r:id="rId2" display="GS-@ TOD (On-Peak)"/>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codeName="Sheet149"/>
  <dimension ref="A1:IE92"/>
  <sheetViews>
    <sheetView showGridLines="0" zoomScale="80" zoomScaleNormal="80" zoomScalePageLayoutView="0" workbookViewId="0" topLeftCell="A37">
      <selection activeCell="D18" sqref="D18"/>
    </sheetView>
  </sheetViews>
  <sheetFormatPr defaultColWidth="9.140625" defaultRowHeight="12.75"/>
  <cols>
    <col min="1" max="1" width="39.00390625" style="0" customWidth="1"/>
    <col min="2" max="2" width="2.57421875" style="0" customWidth="1"/>
    <col min="3" max="3" width="13.57421875" style="0" customWidth="1"/>
    <col min="4" max="4" width="15.28125" style="0" customWidth="1"/>
    <col min="5" max="5" width="9.7109375" style="0" customWidth="1"/>
    <col min="6" max="6" width="2.7109375" style="0" customWidth="1"/>
    <col min="7" max="8" width="13.28125" style="0" customWidth="1"/>
    <col min="9" max="9" width="14.57421875" style="0" customWidth="1"/>
    <col min="10" max="10" width="13.28125" style="0" customWidth="1"/>
    <col min="11" max="11" width="6.57421875" style="0" customWidth="1"/>
    <col min="12" max="12" width="15.140625" style="0" customWidth="1"/>
    <col min="13" max="13" width="17.28125" style="0" bestFit="1" customWidth="1"/>
    <col min="14" max="14" width="17.421875" style="0" customWidth="1"/>
    <col min="15" max="15" width="17.28125" style="0" bestFit="1" customWidth="1"/>
    <col min="16" max="16" width="13.00390625" style="0" customWidth="1"/>
    <col min="17" max="17" width="12.8515625" style="0" customWidth="1"/>
    <col min="18" max="20" width="12.8515625" style="0" hidden="1" customWidth="1"/>
    <col min="21" max="21" width="10.57421875" style="0" hidden="1" customWidth="1"/>
    <col min="22" max="22" width="10.28125" style="0" hidden="1" customWidth="1"/>
    <col min="23" max="26" width="10.8515625" style="0" hidden="1" customWidth="1"/>
    <col min="27" max="29" width="10.28125" style="0" hidden="1" customWidth="1"/>
    <col min="30" max="30" width="10.57421875" style="0" hidden="1" customWidth="1"/>
    <col min="31" max="31" width="10.8515625" style="0" hidden="1" customWidth="1"/>
    <col min="32" max="33" width="10.00390625" style="0" hidden="1" customWidth="1"/>
    <col min="34" max="34" width="9.140625" style="0" customWidth="1"/>
    <col min="35" max="35" width="10.28125" style="0" customWidth="1"/>
    <col min="36" max="36" width="10.8515625" style="0" customWidth="1"/>
    <col min="37" max="37" width="10.28125" style="0" customWidth="1"/>
    <col min="38" max="50" width="9.140625" style="0" customWidth="1"/>
  </cols>
  <sheetData>
    <row r="1" spans="1:20" ht="20.25">
      <c r="A1" s="378" t="s">
        <v>84</v>
      </c>
      <c r="B1" s="378"/>
      <c r="C1" s="378"/>
      <c r="D1" s="378"/>
      <c r="E1" s="378"/>
      <c r="F1" s="378"/>
      <c r="G1" s="378"/>
      <c r="H1" s="378"/>
      <c r="I1" s="378"/>
      <c r="J1" s="378"/>
      <c r="K1" s="378"/>
      <c r="L1" s="378"/>
      <c r="M1" s="378"/>
      <c r="N1" s="378"/>
      <c r="O1" s="378"/>
      <c r="P1" s="378"/>
      <c r="Q1" s="126"/>
      <c r="R1" s="126"/>
      <c r="S1" s="126"/>
      <c r="T1" s="126"/>
    </row>
    <row r="2" spans="1:16" ht="20.25">
      <c r="A2" s="378" t="s">
        <v>87</v>
      </c>
      <c r="B2" s="378"/>
      <c r="C2" s="378"/>
      <c r="D2" s="378"/>
      <c r="E2" s="378"/>
      <c r="F2" s="378"/>
      <c r="G2" s="378"/>
      <c r="H2" s="378"/>
      <c r="I2" s="378"/>
      <c r="J2" s="378"/>
      <c r="K2" s="378"/>
      <c r="L2" s="378"/>
      <c r="M2" s="378"/>
      <c r="N2" s="378"/>
      <c r="O2" s="378"/>
      <c r="P2" s="378"/>
    </row>
    <row r="3" spans="1:20" ht="18">
      <c r="A3" s="379" t="s">
        <v>82</v>
      </c>
      <c r="B3" s="379"/>
      <c r="C3" s="379"/>
      <c r="D3" s="379"/>
      <c r="E3" s="379"/>
      <c r="F3" s="379"/>
      <c r="G3" s="379"/>
      <c r="H3" s="379"/>
      <c r="I3" s="379"/>
      <c r="J3" s="379"/>
      <c r="K3" s="379"/>
      <c r="L3" s="379"/>
      <c r="M3" s="379"/>
      <c r="N3" s="379"/>
      <c r="O3" s="379"/>
      <c r="P3" s="379"/>
      <c r="Q3" s="127"/>
      <c r="R3" s="127"/>
      <c r="S3" s="127"/>
      <c r="T3" s="127"/>
    </row>
    <row r="4" spans="1:20" ht="15.75">
      <c r="A4" s="380"/>
      <c r="B4" s="380"/>
      <c r="C4" s="380"/>
      <c r="D4" s="380"/>
      <c r="E4" s="380"/>
      <c r="F4" s="380"/>
      <c r="G4" s="380"/>
      <c r="H4" s="380"/>
      <c r="I4" s="380"/>
      <c r="J4" s="380"/>
      <c r="K4" s="380"/>
      <c r="L4" s="380"/>
      <c r="M4" s="380"/>
      <c r="N4" s="380"/>
      <c r="O4" s="380"/>
      <c r="P4" s="380"/>
      <c r="Q4" s="128"/>
      <c r="R4" s="128"/>
      <c r="S4" s="128"/>
      <c r="T4" s="128"/>
    </row>
    <row r="5" spans="1:20" ht="15">
      <c r="A5" s="45"/>
      <c r="B5" s="45"/>
      <c r="C5" s="45"/>
      <c r="D5" s="45"/>
      <c r="E5" s="45"/>
      <c r="F5" s="45"/>
      <c r="G5" s="45"/>
      <c r="H5" s="45"/>
      <c r="I5" s="45"/>
      <c r="J5" s="45"/>
      <c r="K5" s="45"/>
      <c r="L5" s="45"/>
      <c r="M5" s="45"/>
      <c r="N5" s="45"/>
      <c r="O5" s="45"/>
      <c r="P5" s="45"/>
      <c r="Q5" s="45"/>
      <c r="R5" s="45"/>
      <c r="S5" s="45"/>
      <c r="T5" s="45"/>
    </row>
    <row r="6" spans="1:15" ht="12.75">
      <c r="A6" s="46">
        <f ca="1">TODAY()</f>
        <v>45400</v>
      </c>
      <c r="B6" s="381" t="s">
        <v>116</v>
      </c>
      <c r="C6" s="381"/>
      <c r="D6" s="381"/>
      <c r="E6" s="381"/>
      <c r="F6" s="381"/>
      <c r="G6" s="381"/>
      <c r="H6" s="381"/>
      <c r="I6" s="381"/>
      <c r="J6" s="381"/>
      <c r="K6" s="381"/>
      <c r="L6" s="381"/>
      <c r="M6" s="381"/>
      <c r="N6" s="381"/>
      <c r="O6" s="381"/>
    </row>
    <row r="7" spans="1:11" ht="12.75">
      <c r="A7" s="382" t="s">
        <v>13</v>
      </c>
      <c r="B7" s="382"/>
      <c r="C7" s="382"/>
      <c r="D7" s="382"/>
      <c r="E7" s="382"/>
      <c r="F7" s="382"/>
      <c r="G7" s="382"/>
      <c r="H7" s="382"/>
      <c r="I7" s="382"/>
      <c r="J7" s="382"/>
      <c r="K7" s="382"/>
    </row>
    <row r="8" spans="3:11" ht="12.75">
      <c r="C8" s="18"/>
      <c r="D8" s="18"/>
      <c r="E8" s="18"/>
      <c r="F8" s="18"/>
      <c r="G8" s="18"/>
      <c r="H8" s="18"/>
      <c r="I8" s="18"/>
      <c r="J8" s="18"/>
      <c r="K8" s="18"/>
    </row>
    <row r="9" spans="1:9" ht="15">
      <c r="A9" s="22" t="s">
        <v>1</v>
      </c>
      <c r="B9" s="23"/>
      <c r="C9" s="24">
        <f>'Customer Info'!B7</f>
        <v>0</v>
      </c>
      <c r="I9" s="25"/>
    </row>
    <row r="10" spans="1:3" ht="15">
      <c r="A10" s="26" t="s">
        <v>23</v>
      </c>
      <c r="B10" s="23"/>
      <c r="C10" s="24">
        <f>'Customer Info'!B8</f>
        <v>0</v>
      </c>
    </row>
    <row r="11" spans="1:33" ht="12.75">
      <c r="A11" s="22" t="s">
        <v>68</v>
      </c>
      <c r="B11" s="160">
        <f>'Customer Info'!B28</f>
        <v>12</v>
      </c>
      <c r="C11" s="161" t="s">
        <v>72</v>
      </c>
      <c r="D11" s="161">
        <v>2024</v>
      </c>
      <c r="V11">
        <v>1</v>
      </c>
      <c r="W11">
        <v>2</v>
      </c>
      <c r="X11">
        <v>3</v>
      </c>
      <c r="Y11">
        <v>4</v>
      </c>
      <c r="Z11">
        <v>5</v>
      </c>
      <c r="AA11">
        <v>6</v>
      </c>
      <c r="AB11">
        <v>7</v>
      </c>
      <c r="AC11">
        <v>8</v>
      </c>
      <c r="AD11">
        <v>9</v>
      </c>
      <c r="AE11">
        <v>10</v>
      </c>
      <c r="AF11">
        <v>11</v>
      </c>
      <c r="AG11">
        <v>12</v>
      </c>
    </row>
    <row r="12" spans="1:33" ht="12.75">
      <c r="A12" s="76"/>
      <c r="B12" s="77"/>
      <c r="C12" s="78"/>
      <c r="D12" s="78"/>
      <c r="E12" s="78"/>
      <c r="F12" s="78"/>
      <c r="G12" s="78"/>
      <c r="H12" s="78"/>
      <c r="I12" s="78"/>
      <c r="J12" s="78"/>
      <c r="K12" s="78"/>
      <c r="L12" s="78"/>
      <c r="M12" s="78"/>
      <c r="N12" s="78"/>
      <c r="O12" s="78"/>
      <c r="P12" s="78"/>
      <c r="U12" t="s">
        <v>81</v>
      </c>
      <c r="V12" s="79" t="s">
        <v>69</v>
      </c>
      <c r="W12" s="79" t="s">
        <v>70</v>
      </c>
      <c r="X12" s="79" t="s">
        <v>71</v>
      </c>
      <c r="Y12" s="79" t="s">
        <v>72</v>
      </c>
      <c r="Z12" s="79" t="s">
        <v>73</v>
      </c>
      <c r="AA12" s="79" t="s">
        <v>74</v>
      </c>
      <c r="AB12" s="79" t="s">
        <v>75</v>
      </c>
      <c r="AC12" s="79" t="s">
        <v>76</v>
      </c>
      <c r="AD12" s="79" t="s">
        <v>77</v>
      </c>
      <c r="AE12" s="79" t="s">
        <v>79</v>
      </c>
      <c r="AF12" s="79" t="s">
        <v>78</v>
      </c>
      <c r="AG12" s="79" t="s">
        <v>80</v>
      </c>
    </row>
    <row r="13" spans="1:34" ht="15">
      <c r="A13" s="81" t="s">
        <v>24</v>
      </c>
      <c r="B13" s="82"/>
      <c r="C13" s="83"/>
      <c r="D13" s="48"/>
      <c r="E13" s="48"/>
      <c r="F13" s="48"/>
      <c r="G13" s="48"/>
      <c r="H13" s="48"/>
      <c r="I13" s="48"/>
      <c r="J13" s="84"/>
      <c r="K13" s="84"/>
      <c r="L13" s="84"/>
      <c r="M13" s="84"/>
      <c r="N13" s="84"/>
      <c r="O13" s="84"/>
      <c r="P13" s="84"/>
      <c r="U13" s="48" t="s">
        <v>113</v>
      </c>
      <c r="V13" s="149" t="e">
        <f>#REF!</f>
        <v>#REF!</v>
      </c>
      <c r="W13" s="149" t="e">
        <f>#REF!</f>
        <v>#REF!</v>
      </c>
      <c r="X13" s="149" t="e">
        <f>#REF!</f>
        <v>#REF!</v>
      </c>
      <c r="Y13" s="149" t="e">
        <f>#REF!</f>
        <v>#REF!</v>
      </c>
      <c r="Z13" s="149" t="e">
        <f>#REF!</f>
        <v>#REF!</v>
      </c>
      <c r="AA13" s="149" t="e">
        <f>#REF!</f>
        <v>#REF!</v>
      </c>
      <c r="AB13" s="149" t="e">
        <f>#REF!</f>
        <v>#REF!</v>
      </c>
      <c r="AC13" s="149" t="e">
        <f>#REF!</f>
        <v>#REF!</v>
      </c>
      <c r="AD13" s="149" t="e">
        <f>#REF!</f>
        <v>#REF!</v>
      </c>
      <c r="AE13" s="149" t="e">
        <f>#REF!</f>
        <v>#REF!</v>
      </c>
      <c r="AF13" s="149" t="e">
        <f>#REF!</f>
        <v>#REF!</v>
      </c>
      <c r="AG13" s="149" t="e">
        <f>#REF!</f>
        <v>#REF!</v>
      </c>
      <c r="AH13" s="48"/>
    </row>
    <row r="14" spans="1:62" ht="12.75">
      <c r="A14" s="48"/>
      <c r="B14" s="48"/>
      <c r="C14" s="48"/>
      <c r="D14" s="48"/>
      <c r="E14" s="48"/>
      <c r="F14" s="48"/>
      <c r="G14" s="74" t="s">
        <v>13</v>
      </c>
      <c r="H14" s="74"/>
      <c r="I14" s="85" t="s">
        <v>13</v>
      </c>
      <c r="J14" s="84"/>
      <c r="K14" s="84"/>
      <c r="L14" s="84"/>
      <c r="M14" s="84"/>
      <c r="N14" s="84"/>
      <c r="O14" s="84"/>
      <c r="P14" s="84"/>
      <c r="Q14" s="48"/>
      <c r="R14" s="48"/>
      <c r="S14" s="48"/>
      <c r="T14" s="48"/>
      <c r="U14" s="48" t="s">
        <v>114</v>
      </c>
      <c r="V14" s="149" t="e">
        <f>#REF!</f>
        <v>#REF!</v>
      </c>
      <c r="W14" s="149" t="e">
        <f>#REF!</f>
        <v>#REF!</v>
      </c>
      <c r="X14" s="149" t="e">
        <f>#REF!</f>
        <v>#REF!</v>
      </c>
      <c r="Y14" s="149" t="e">
        <f>#REF!</f>
        <v>#REF!</v>
      </c>
      <c r="Z14" s="149" t="e">
        <f>#REF!</f>
        <v>#REF!</v>
      </c>
      <c r="AA14" s="149" t="e">
        <f>#REF!</f>
        <v>#REF!</v>
      </c>
      <c r="AB14" s="149" t="e">
        <f>#REF!</f>
        <v>#REF!</v>
      </c>
      <c r="AC14" s="149" t="e">
        <f>#REF!</f>
        <v>#REF!</v>
      </c>
      <c r="AD14" s="149" t="e">
        <f>#REF!</f>
        <v>#REF!</v>
      </c>
      <c r="AE14" s="149" t="e">
        <f>#REF!</f>
        <v>#REF!</v>
      </c>
      <c r="AF14" s="149" t="e">
        <f>#REF!</f>
        <v>#REF!</v>
      </c>
      <c r="AG14" s="149" t="e">
        <f>#REF!</f>
        <v>#REF!</v>
      </c>
      <c r="AH14" s="48"/>
      <c r="AJ14" s="79"/>
      <c r="AK14" s="79"/>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row>
    <row r="15" spans="1:62" ht="12.75">
      <c r="A15" s="48"/>
      <c r="B15" s="48"/>
      <c r="C15" s="48"/>
      <c r="D15" s="48"/>
      <c r="E15" s="48"/>
      <c r="F15" s="48"/>
      <c r="G15" s="48"/>
      <c r="H15" s="48"/>
      <c r="I15" s="48"/>
      <c r="J15" s="84"/>
      <c r="K15" s="84"/>
      <c r="L15" s="84"/>
      <c r="M15" s="84"/>
      <c r="N15" s="84"/>
      <c r="O15" s="84"/>
      <c r="P15" s="84"/>
      <c r="Q15" s="48"/>
      <c r="R15" s="48"/>
      <c r="S15" s="48"/>
      <c r="T15" s="48"/>
      <c r="U15" s="130" t="s">
        <v>121</v>
      </c>
      <c r="V15" s="48" t="e">
        <f>#REF!</f>
        <v>#REF!</v>
      </c>
      <c r="W15" s="48" t="e">
        <f>#REF!</f>
        <v>#REF!</v>
      </c>
      <c r="X15" s="48" t="e">
        <f>#REF!</f>
        <v>#REF!</v>
      </c>
      <c r="Y15" s="48" t="e">
        <f>#REF!</f>
        <v>#REF!</v>
      </c>
      <c r="Z15" s="48" t="e">
        <f>#REF!</f>
        <v>#REF!</v>
      </c>
      <c r="AA15" s="48" t="e">
        <f>#REF!</f>
        <v>#REF!</v>
      </c>
      <c r="AB15" s="48" t="e">
        <f>#REF!</f>
        <v>#REF!</v>
      </c>
      <c r="AC15" s="48" t="e">
        <f>#REF!</f>
        <v>#REF!</v>
      </c>
      <c r="AD15" s="48" t="e">
        <f>#REF!</f>
        <v>#REF!</v>
      </c>
      <c r="AE15" s="48" t="e">
        <f>#REF!</f>
        <v>#REF!</v>
      </c>
      <c r="AF15" s="48" t="e">
        <f>#REF!</f>
        <v>#REF!</v>
      </c>
      <c r="AG15" s="48" t="e">
        <f>#REF!</f>
        <v>#REF!</v>
      </c>
      <c r="AH15" s="48"/>
      <c r="AJ15" s="124"/>
      <c r="AK15" s="124"/>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row>
    <row r="16" spans="1:62" ht="12.75">
      <c r="A16" s="86"/>
      <c r="B16" s="48"/>
      <c r="C16" s="87"/>
      <c r="D16" s="86"/>
      <c r="E16" s="48"/>
      <c r="F16" s="48"/>
      <c r="G16" s="48"/>
      <c r="H16" s="48"/>
      <c r="I16" s="48"/>
      <c r="J16" s="84"/>
      <c r="K16" s="84"/>
      <c r="L16" s="84"/>
      <c r="M16" s="84"/>
      <c r="N16" s="84"/>
      <c r="O16" s="84"/>
      <c r="P16" s="84"/>
      <c r="Q16" s="48"/>
      <c r="R16" s="48"/>
      <c r="S16" s="48"/>
      <c r="T16" s="48"/>
      <c r="U16" s="48"/>
      <c r="V16" s="48"/>
      <c r="W16" s="48"/>
      <c r="X16" s="48"/>
      <c r="Y16" s="48"/>
      <c r="Z16" s="48"/>
      <c r="AA16" s="48"/>
      <c r="AB16" s="48"/>
      <c r="AC16" s="48"/>
      <c r="AD16" s="48"/>
      <c r="AE16" s="48"/>
      <c r="AF16" s="48"/>
      <c r="AG16" s="48"/>
      <c r="AH16" s="48"/>
      <c r="AI16" s="48"/>
      <c r="AJ16" s="124"/>
      <c r="AK16" s="124"/>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row>
    <row r="17" spans="1:62" ht="12.75">
      <c r="A17" s="86" t="s">
        <v>38</v>
      </c>
      <c r="B17" s="48"/>
      <c r="D17" s="87">
        <f>'Customer Info'!D20</f>
        <v>0</v>
      </c>
      <c r="E17" s="86" t="s">
        <v>32</v>
      </c>
      <c r="F17" s="48"/>
      <c r="G17" s="48"/>
      <c r="H17" s="48"/>
      <c r="I17" s="48"/>
      <c r="J17" s="84"/>
      <c r="K17" s="84"/>
      <c r="L17" s="84"/>
      <c r="M17" s="84"/>
      <c r="N17" s="84"/>
      <c r="O17" s="84"/>
      <c r="P17" s="84"/>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row>
    <row r="18" spans="1:62" ht="12.75">
      <c r="A18" s="86"/>
      <c r="B18" s="48"/>
      <c r="C18" s="87"/>
      <c r="D18" s="86"/>
      <c r="E18" s="48"/>
      <c r="F18" s="48"/>
      <c r="G18" s="48"/>
      <c r="H18" s="48"/>
      <c r="I18" s="48"/>
      <c r="J18" s="84"/>
      <c r="K18" s="84"/>
      <c r="L18" s="84"/>
      <c r="M18" s="84"/>
      <c r="N18" s="84"/>
      <c r="O18" s="84"/>
      <c r="P18" s="84"/>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row>
    <row r="19" spans="1:62" ht="12.75">
      <c r="A19" s="86"/>
      <c r="B19" s="48"/>
      <c r="C19" s="87"/>
      <c r="D19" s="86"/>
      <c r="E19" s="48"/>
      <c r="F19" s="48"/>
      <c r="G19" s="48"/>
      <c r="H19" s="48"/>
      <c r="I19" s="48"/>
      <c r="J19" s="84"/>
      <c r="K19" s="84"/>
      <c r="L19" s="84"/>
      <c r="M19" s="84"/>
      <c r="N19" s="84"/>
      <c r="O19" s="84"/>
      <c r="P19" s="84"/>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row>
    <row r="20" spans="1:62" ht="12.75">
      <c r="A20" s="86"/>
      <c r="B20" s="48"/>
      <c r="C20" s="87"/>
      <c r="D20" s="86"/>
      <c r="E20" s="48"/>
      <c r="F20" s="48"/>
      <c r="G20" s="48"/>
      <c r="H20" s="48"/>
      <c r="I20" s="48"/>
      <c r="J20" s="84"/>
      <c r="K20" s="84"/>
      <c r="L20" s="84"/>
      <c r="M20" s="84"/>
      <c r="N20" s="84"/>
      <c r="O20" s="84"/>
      <c r="P20" s="84"/>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row>
    <row r="21" spans="1:62" ht="12.75">
      <c r="A21" s="86"/>
      <c r="B21" s="48"/>
      <c r="C21" s="87"/>
      <c r="D21" s="86"/>
      <c r="E21" s="48"/>
      <c r="F21" s="48"/>
      <c r="G21" s="48"/>
      <c r="H21" s="48"/>
      <c r="I21" s="48"/>
      <c r="J21" s="84"/>
      <c r="K21" s="84"/>
      <c r="L21" s="84"/>
      <c r="M21" s="84"/>
      <c r="N21" s="84"/>
      <c r="O21" s="84"/>
      <c r="P21" s="84"/>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row>
    <row r="22" spans="1:62" ht="12.75">
      <c r="A22" s="88"/>
      <c r="B22" s="88"/>
      <c r="C22" s="89"/>
      <c r="D22" s="88"/>
      <c r="E22" s="88"/>
      <c r="F22" s="90"/>
      <c r="G22" s="76"/>
      <c r="H22" s="88"/>
      <c r="I22" s="91"/>
      <c r="J22" s="78"/>
      <c r="K22" s="84"/>
      <c r="L22" s="84"/>
      <c r="M22" s="84"/>
      <c r="N22" s="84"/>
      <c r="O22" s="84"/>
      <c r="P22" s="84"/>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row>
    <row r="23" spans="1:62" ht="12.75">
      <c r="A23" s="81" t="s">
        <v>25</v>
      </c>
      <c r="B23" s="48"/>
      <c r="C23" s="48"/>
      <c r="D23" s="48"/>
      <c r="E23" s="48"/>
      <c r="F23" s="48"/>
      <c r="G23" s="371" t="s">
        <v>49</v>
      </c>
      <c r="H23" s="372"/>
      <c r="I23" s="372"/>
      <c r="J23" s="373"/>
      <c r="K23" s="92"/>
      <c r="L23" s="374" t="s">
        <v>50</v>
      </c>
      <c r="M23" s="375"/>
      <c r="N23" s="375"/>
      <c r="O23" s="376"/>
      <c r="P23" s="93"/>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row>
    <row r="24" spans="1:62" ht="12.75">
      <c r="A24" s="48"/>
      <c r="B24" s="48"/>
      <c r="C24" s="48"/>
      <c r="D24" s="48"/>
      <c r="E24" s="48"/>
      <c r="F24" s="48"/>
      <c r="G24" s="67" t="s">
        <v>46</v>
      </c>
      <c r="H24" s="67" t="s">
        <v>47</v>
      </c>
      <c r="I24" s="67" t="s">
        <v>48</v>
      </c>
      <c r="J24" s="67" t="s">
        <v>27</v>
      </c>
      <c r="K24" s="48"/>
      <c r="L24" s="80" t="s">
        <v>46</v>
      </c>
      <c r="M24" s="80" t="s">
        <v>47</v>
      </c>
      <c r="N24" s="80" t="s">
        <v>48</v>
      </c>
      <c r="O24" s="80" t="s">
        <v>27</v>
      </c>
      <c r="P24" s="94" t="s">
        <v>39</v>
      </c>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row>
    <row r="25" spans="1:62" ht="12.75">
      <c r="A25" s="48" t="s">
        <v>26</v>
      </c>
      <c r="B25" s="48"/>
      <c r="C25" s="48"/>
      <c r="D25" s="48"/>
      <c r="E25" s="48"/>
      <c r="F25" s="48"/>
      <c r="G25" s="95"/>
      <c r="H25" s="96"/>
      <c r="I25" s="96">
        <v>10</v>
      </c>
      <c r="J25" s="145">
        <f>SUM(G25:I25)</f>
        <v>10</v>
      </c>
      <c r="K25" s="48"/>
      <c r="L25" s="58"/>
      <c r="M25" s="58"/>
      <c r="N25" s="58">
        <f>I25</f>
        <v>10</v>
      </c>
      <c r="O25" s="58">
        <f>SUM(L25:N25)</f>
        <v>10</v>
      </c>
      <c r="P25" s="148">
        <v>42005</v>
      </c>
      <c r="Q25" s="48"/>
      <c r="R25" s="48"/>
      <c r="S25" s="48"/>
      <c r="T25" s="48"/>
      <c r="U25" s="108"/>
      <c r="V25" s="61"/>
      <c r="W25" s="62"/>
      <c r="X25" s="48"/>
      <c r="Y25" s="63"/>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row>
    <row r="26" spans="1:62" ht="12.75">
      <c r="A26" s="48" t="s">
        <v>115</v>
      </c>
      <c r="B26" s="48"/>
      <c r="C26" s="48"/>
      <c r="D26" s="1">
        <f>MAX($D$17,0)</f>
        <v>0</v>
      </c>
      <c r="E26" s="54" t="s">
        <v>32</v>
      </c>
      <c r="F26" s="59" t="s">
        <v>6</v>
      </c>
      <c r="G26" s="150"/>
      <c r="H26" s="96"/>
      <c r="I26" s="98">
        <v>0.0263125</v>
      </c>
      <c r="J26" s="56">
        <f>SUM(G26:I26)</f>
        <v>0.0263125</v>
      </c>
      <c r="K26" s="61" t="s">
        <v>61</v>
      </c>
      <c r="L26" s="58"/>
      <c r="M26" s="58"/>
      <c r="N26" s="58">
        <f>ROUND($D26*I26,2)</f>
        <v>0</v>
      </c>
      <c r="O26" s="58">
        <f>SUM(L26:N26)</f>
        <v>0</v>
      </c>
      <c r="P26" s="148">
        <v>42005</v>
      </c>
      <c r="Q26" s="48"/>
      <c r="T26" s="172">
        <f>O26</f>
        <v>0</v>
      </c>
      <c r="U26" s="60"/>
      <c r="V26" s="61"/>
      <c r="W26" s="62"/>
      <c r="X26" s="48"/>
      <c r="Y26" s="63"/>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row>
    <row r="27" spans="1:62" ht="12.75">
      <c r="A27" s="99" t="s">
        <v>37</v>
      </c>
      <c r="B27" s="99"/>
      <c r="C27" s="99"/>
      <c r="D27" s="100"/>
      <c r="E27" s="100"/>
      <c r="F27" s="99"/>
      <c r="G27" s="100"/>
      <c r="H27" s="100"/>
      <c r="I27" s="100"/>
      <c r="J27" s="100"/>
      <c r="K27" s="101"/>
      <c r="L27" s="102"/>
      <c r="M27" s="102"/>
      <c r="N27" s="102">
        <f>SUM(N25:N26)</f>
        <v>10</v>
      </c>
      <c r="O27" s="215">
        <f>SUM(O25:O26)</f>
        <v>10</v>
      </c>
      <c r="P27" s="93"/>
      <c r="Q27" s="48"/>
      <c r="T27" s="172">
        <f>SUM(T26)</f>
        <v>0</v>
      </c>
      <c r="U27" s="60"/>
      <c r="V27" s="61"/>
      <c r="W27" s="62"/>
      <c r="X27" s="48"/>
      <c r="Y27" s="63"/>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row>
    <row r="28" spans="1:62" ht="12.75">
      <c r="A28" s="103"/>
      <c r="B28" s="103"/>
      <c r="C28" s="103"/>
      <c r="D28" s="104"/>
      <c r="E28" s="104"/>
      <c r="F28" s="103"/>
      <c r="G28" s="104"/>
      <c r="H28" s="104"/>
      <c r="I28" s="104"/>
      <c r="J28" s="104"/>
      <c r="K28" s="105"/>
      <c r="L28" s="104"/>
      <c r="M28" s="104"/>
      <c r="N28" s="104"/>
      <c r="O28" s="216"/>
      <c r="P28" s="106"/>
      <c r="Q28" s="48"/>
      <c r="R28" s="48"/>
      <c r="S28" s="48"/>
      <c r="T28" s="48"/>
      <c r="U28" s="60"/>
      <c r="V28" s="61"/>
      <c r="W28" s="62"/>
      <c r="X28" s="48"/>
      <c r="Y28" s="63"/>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row>
    <row r="29" spans="1:224" ht="12.75">
      <c r="A29" s="81" t="s">
        <v>51</v>
      </c>
      <c r="B29" s="99"/>
      <c r="C29" s="99"/>
      <c r="D29" s="100"/>
      <c r="E29" s="100"/>
      <c r="F29" s="99"/>
      <c r="G29" s="100"/>
      <c r="H29" s="100"/>
      <c r="I29" s="100"/>
      <c r="J29" s="100"/>
      <c r="K29" s="100"/>
      <c r="L29" s="100"/>
      <c r="M29" s="100"/>
      <c r="N29" s="100"/>
      <c r="O29" s="217"/>
      <c r="P29" s="93"/>
      <c r="Q29" s="48"/>
      <c r="R29" s="48"/>
      <c r="S29" s="48"/>
      <c r="T29" s="48"/>
      <c r="U29" s="60"/>
      <c r="V29" s="61"/>
      <c r="W29" s="62"/>
      <c r="X29" s="48"/>
      <c r="Y29" s="63"/>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row>
    <row r="30" spans="1:224" ht="12.75">
      <c r="A30" s="84"/>
      <c r="B30" s="84"/>
      <c r="C30" s="84"/>
      <c r="D30" s="84"/>
      <c r="E30" s="84"/>
      <c r="F30" s="84"/>
      <c r="G30" s="84"/>
      <c r="H30" s="84"/>
      <c r="I30" s="84"/>
      <c r="J30" s="84"/>
      <c r="K30" s="84"/>
      <c r="L30" s="84"/>
      <c r="M30" s="84"/>
      <c r="N30" s="84"/>
      <c r="O30" s="137"/>
      <c r="P30" s="107"/>
      <c r="Q30" s="59"/>
      <c r="R30" s="59"/>
      <c r="S30" s="59"/>
      <c r="T30" s="59"/>
      <c r="U30" s="60"/>
      <c r="V30" s="61"/>
      <c r="W30" s="62"/>
      <c r="X30" s="48"/>
      <c r="Y30" s="63"/>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row>
    <row r="31" spans="1:224" ht="12.75">
      <c r="A31" s="218" t="s">
        <v>53</v>
      </c>
      <c r="B31" s="219"/>
      <c r="C31" s="219"/>
      <c r="D31" s="220">
        <f>IF($D$17&lt;0,0,IF($D$17&gt;833000,833000,$D$17))</f>
        <v>0</v>
      </c>
      <c r="E31" s="221" t="s">
        <v>32</v>
      </c>
      <c r="F31" s="222" t="s">
        <v>6</v>
      </c>
      <c r="G31" s="56"/>
      <c r="H31" s="56"/>
      <c r="I31" s="56">
        <f>'012024 Riders'!B4</f>
        <v>0.0059216</v>
      </c>
      <c r="J31" s="56">
        <f aca="true" t="shared" si="0" ref="J31:J37">SUM(G31:I31)</f>
        <v>0.0059216</v>
      </c>
      <c r="K31" s="223" t="s">
        <v>33</v>
      </c>
      <c r="L31" s="58"/>
      <c r="M31" s="58"/>
      <c r="N31" s="58">
        <f>ROUND(D31*I31,2)</f>
        <v>0</v>
      </c>
      <c r="O31" s="58">
        <f aca="true" t="shared" si="1" ref="O31:O53">SUM(L31:N31)</f>
        <v>0</v>
      </c>
      <c r="P31" s="148">
        <f>'012024 Riders'!D4</f>
        <v>45293</v>
      </c>
      <c r="Q31" s="59"/>
      <c r="R31" s="59"/>
      <c r="S31" s="59"/>
      <c r="T31" s="172">
        <f aca="true" t="shared" si="2" ref="T31:T43">O31</f>
        <v>0</v>
      </c>
      <c r="U31" s="60"/>
      <c r="V31" s="61"/>
      <c r="W31" s="62"/>
      <c r="X31" s="48"/>
      <c r="Y31" s="63"/>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row>
    <row r="32" spans="1:224" ht="12.75">
      <c r="A32" s="218" t="s">
        <v>54</v>
      </c>
      <c r="B32" s="190"/>
      <c r="C32" s="190"/>
      <c r="D32" s="224">
        <f>IF($D$17&gt;833000,$D$17-833000,0)</f>
        <v>0</v>
      </c>
      <c r="E32" s="221" t="s">
        <v>32</v>
      </c>
      <c r="F32" s="222" t="s">
        <v>6</v>
      </c>
      <c r="G32" s="56"/>
      <c r="H32" s="56"/>
      <c r="I32" s="56">
        <f>'0923 Riders '!B5</f>
        <v>0.0001756</v>
      </c>
      <c r="J32" s="56">
        <f t="shared" si="0"/>
        <v>0.0001756</v>
      </c>
      <c r="K32" s="223" t="s">
        <v>33</v>
      </c>
      <c r="L32" s="58"/>
      <c r="M32" s="58"/>
      <c r="N32" s="58">
        <f>ROUND(D32*I32,2)</f>
        <v>0</v>
      </c>
      <c r="O32" s="58">
        <f t="shared" si="1"/>
        <v>0</v>
      </c>
      <c r="P32" s="148">
        <f>'0923 Riders '!D5</f>
        <v>44925</v>
      </c>
      <c r="Q32" s="59"/>
      <c r="R32" s="59"/>
      <c r="S32" s="59"/>
      <c r="T32" s="172">
        <f t="shared" si="2"/>
        <v>0</v>
      </c>
      <c r="U32" s="60"/>
      <c r="V32" s="61"/>
      <c r="W32" s="62"/>
      <c r="X32" s="48"/>
      <c r="Y32" s="63"/>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row>
    <row r="33" spans="1:224" ht="12.75">
      <c r="A33" s="218" t="s">
        <v>65</v>
      </c>
      <c r="B33" s="190"/>
      <c r="C33" s="190"/>
      <c r="D33" s="220">
        <f>IF($D$17&lt;0,0,IF($D$17&gt;2000,2000,$D$17))</f>
        <v>0</v>
      </c>
      <c r="E33" s="221" t="s">
        <v>32</v>
      </c>
      <c r="F33" s="222" t="s">
        <v>6</v>
      </c>
      <c r="G33" s="56"/>
      <c r="H33" s="56"/>
      <c r="I33" s="109">
        <f>'0923 Riders '!B8</f>
        <v>0.00465</v>
      </c>
      <c r="J33" s="109">
        <f t="shared" si="0"/>
        <v>0.00465</v>
      </c>
      <c r="K33" s="223" t="s">
        <v>33</v>
      </c>
      <c r="L33" s="58"/>
      <c r="M33" s="58"/>
      <c r="N33" s="58">
        <f>ROUND(D33*I33,2)</f>
        <v>0</v>
      </c>
      <c r="O33" s="58">
        <f t="shared" si="1"/>
        <v>0</v>
      </c>
      <c r="P33" s="148">
        <f>'0923 Riders '!D7</f>
        <v>44531</v>
      </c>
      <c r="Q33" s="59"/>
      <c r="R33" s="59"/>
      <c r="S33" s="59"/>
      <c r="T33" s="172">
        <f t="shared" si="2"/>
        <v>0</v>
      </c>
      <c r="U33" s="60"/>
      <c r="V33" s="61"/>
      <c r="W33" s="62"/>
      <c r="X33" s="48"/>
      <c r="Y33" s="63"/>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row>
    <row r="34" spans="1:224" ht="12.75">
      <c r="A34" s="218" t="s">
        <v>66</v>
      </c>
      <c r="B34" s="190"/>
      <c r="C34" s="190"/>
      <c r="D34" s="220">
        <f>IF($D$17&lt;=2000,0,IF($D$17=0,0,IF($D$17-2000&gt;13000,13000,$D$17-2000)))</f>
        <v>0</v>
      </c>
      <c r="E34" s="221" t="s">
        <v>32</v>
      </c>
      <c r="F34" s="222" t="s">
        <v>6</v>
      </c>
      <c r="G34" s="56"/>
      <c r="H34" s="56"/>
      <c r="I34" s="109">
        <f>'0923 Riders '!B9</f>
        <v>0.00419</v>
      </c>
      <c r="J34" s="109">
        <f t="shared" si="0"/>
        <v>0.00419</v>
      </c>
      <c r="K34" s="223" t="s">
        <v>33</v>
      </c>
      <c r="L34" s="58"/>
      <c r="M34" s="58"/>
      <c r="N34" s="58">
        <f>ROUND(D34*I34,2)</f>
        <v>0</v>
      </c>
      <c r="O34" s="58">
        <f t="shared" si="1"/>
        <v>0</v>
      </c>
      <c r="P34" s="148">
        <f>'0923 Riders '!D7</f>
        <v>44531</v>
      </c>
      <c r="Q34" s="59"/>
      <c r="R34" s="59"/>
      <c r="S34" s="59"/>
      <c r="T34" s="172">
        <f t="shared" si="2"/>
        <v>0</v>
      </c>
      <c r="U34" s="60"/>
      <c r="V34" s="61"/>
      <c r="W34" s="62"/>
      <c r="X34" s="48"/>
      <c r="Y34" s="63"/>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row>
    <row r="35" spans="1:224" ht="12.75">
      <c r="A35" s="218" t="s">
        <v>67</v>
      </c>
      <c r="B35" s="190"/>
      <c r="C35" s="190"/>
      <c r="D35" s="220">
        <f>IF($D$17=0,0,IF($D$17-15000&gt;=0,$D$17-15000,0))</f>
        <v>0</v>
      </c>
      <c r="E35" s="221" t="s">
        <v>32</v>
      </c>
      <c r="F35" s="222" t="s">
        <v>6</v>
      </c>
      <c r="G35" s="56"/>
      <c r="H35" s="56"/>
      <c r="I35" s="109">
        <f>'0923 Riders '!B10</f>
        <v>0.00363</v>
      </c>
      <c r="J35" s="109">
        <f t="shared" si="0"/>
        <v>0.00363</v>
      </c>
      <c r="K35" s="223" t="s">
        <v>33</v>
      </c>
      <c r="L35" s="58"/>
      <c r="M35" s="58"/>
      <c r="N35" s="58">
        <f>ROUND(D35*I35,2)</f>
        <v>0</v>
      </c>
      <c r="O35" s="58">
        <f t="shared" si="1"/>
        <v>0</v>
      </c>
      <c r="P35" s="148">
        <f>'0923 Riders '!D7</f>
        <v>44531</v>
      </c>
      <c r="Q35" s="59"/>
      <c r="R35" s="59"/>
      <c r="S35" s="59"/>
      <c r="T35" s="172">
        <f t="shared" si="2"/>
        <v>0</v>
      </c>
      <c r="U35" s="60"/>
      <c r="V35" s="61"/>
      <c r="W35" s="62"/>
      <c r="X35" s="48"/>
      <c r="Y35" s="63"/>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row>
    <row r="36" spans="1:224" ht="12.75">
      <c r="A36" s="225" t="s">
        <v>153</v>
      </c>
      <c r="B36" s="190"/>
      <c r="C36" s="190"/>
      <c r="D36" s="220"/>
      <c r="E36" s="221" t="s">
        <v>81</v>
      </c>
      <c r="F36" s="222"/>
      <c r="G36" s="56"/>
      <c r="H36" s="56"/>
      <c r="I36" s="56">
        <f>'012024 Riders'!B49</f>
        <v>1.47</v>
      </c>
      <c r="J36" s="56">
        <f t="shared" si="0"/>
        <v>1.47</v>
      </c>
      <c r="K36" s="223"/>
      <c r="L36" s="58"/>
      <c r="M36" s="58"/>
      <c r="N36" s="58">
        <f>J36</f>
        <v>1.47</v>
      </c>
      <c r="O36" s="58">
        <f>SUM(L36:N36)</f>
        <v>1.47</v>
      </c>
      <c r="P36" s="148">
        <f>'012024 Riders'!E49</f>
        <v>45292</v>
      </c>
      <c r="Q36" s="59"/>
      <c r="R36" s="59"/>
      <c r="S36" s="59"/>
      <c r="T36" s="172">
        <f t="shared" si="2"/>
        <v>1.47</v>
      </c>
      <c r="U36" s="60"/>
      <c r="V36" s="61"/>
      <c r="W36" s="62"/>
      <c r="X36" s="48"/>
      <c r="Y36" s="63"/>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row>
    <row r="37" spans="1:224" ht="12.75">
      <c r="A37" s="225" t="s">
        <v>212</v>
      </c>
      <c r="B37" s="190"/>
      <c r="C37" s="190"/>
      <c r="D37" s="226">
        <f>O27</f>
        <v>10</v>
      </c>
      <c r="E37" s="221" t="s">
        <v>86</v>
      </c>
      <c r="F37" s="222" t="s">
        <v>6</v>
      </c>
      <c r="G37" s="56"/>
      <c r="H37" s="56"/>
      <c r="I37" s="110">
        <f>'0923 Riders '!B18</f>
        <v>0</v>
      </c>
      <c r="J37" s="110">
        <f t="shared" si="0"/>
        <v>0</v>
      </c>
      <c r="K37" s="223"/>
      <c r="L37" s="58"/>
      <c r="M37" s="58"/>
      <c r="N37" s="58">
        <f>J37</f>
        <v>0</v>
      </c>
      <c r="O37" s="58">
        <f>SUM(L37:N37)</f>
        <v>0</v>
      </c>
      <c r="P37" s="148">
        <f>'0923 Riders '!D18</f>
        <v>44531</v>
      </c>
      <c r="Q37" s="59"/>
      <c r="R37" s="173">
        <f>$T$27</f>
        <v>0</v>
      </c>
      <c r="S37" s="174">
        <f>I37</f>
        <v>0</v>
      </c>
      <c r="T37" s="172">
        <f>ROUND(R37*S37,2)</f>
        <v>0</v>
      </c>
      <c r="U37" s="60"/>
      <c r="V37" s="61"/>
      <c r="W37" s="62"/>
      <c r="X37" s="48"/>
      <c r="Y37" s="63"/>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row>
    <row r="38" spans="1:224" ht="12.75">
      <c r="A38" s="225" t="s">
        <v>120</v>
      </c>
      <c r="B38" s="190"/>
      <c r="C38" s="190"/>
      <c r="D38" s="220">
        <f>$D$17</f>
        <v>0</v>
      </c>
      <c r="E38" s="221" t="s">
        <v>32</v>
      </c>
      <c r="F38" s="222" t="s">
        <v>6</v>
      </c>
      <c r="G38" s="56">
        <f>'0923 Riders '!B21</f>
        <v>0.10589</v>
      </c>
      <c r="H38" s="56"/>
      <c r="I38" s="56"/>
      <c r="J38" s="143">
        <f>SUM(G38:H38)</f>
        <v>0.10589</v>
      </c>
      <c r="K38" s="223" t="s">
        <v>33</v>
      </c>
      <c r="L38" s="58">
        <f>ROUND(D38*G38,2)</f>
        <v>0</v>
      </c>
      <c r="M38" s="58"/>
      <c r="N38" s="58"/>
      <c r="O38" s="58">
        <f t="shared" si="1"/>
        <v>0</v>
      </c>
      <c r="P38" s="148">
        <f>'0923 Riders '!D21</f>
        <v>45078</v>
      </c>
      <c r="Q38" s="59"/>
      <c r="R38" s="59"/>
      <c r="S38" s="59"/>
      <c r="T38" s="172">
        <f t="shared" si="2"/>
        <v>0</v>
      </c>
      <c r="U38" s="60"/>
      <c r="V38" s="61"/>
      <c r="W38" s="62"/>
      <c r="X38" s="48"/>
      <c r="Y38" s="63"/>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row>
    <row r="39" spans="1:224" ht="12.75">
      <c r="A39" s="225" t="s">
        <v>105</v>
      </c>
      <c r="B39" s="190"/>
      <c r="C39" s="190"/>
      <c r="D39" s="220">
        <f>$D$17</f>
        <v>0</v>
      </c>
      <c r="E39" s="221" t="s">
        <v>32</v>
      </c>
      <c r="F39" s="222" t="s">
        <v>6</v>
      </c>
      <c r="G39" s="56">
        <f>'0923 Riders '!B28</f>
        <v>0.00388</v>
      </c>
      <c r="H39" s="56"/>
      <c r="I39" s="56"/>
      <c r="J39" s="143">
        <f>SUM(G39:H39)</f>
        <v>0.00388</v>
      </c>
      <c r="K39" s="223" t="s">
        <v>33</v>
      </c>
      <c r="L39" s="145">
        <f>IF($D$39&lt;=800,ROUND($D$39*$G$39,2),(ROUND(800*$G$39,2)+(ROUND(($D$39-800)*$G$39,2))))</f>
        <v>0</v>
      </c>
      <c r="M39" s="58"/>
      <c r="N39" s="58"/>
      <c r="O39" s="58">
        <f>SUM(L39:N39)</f>
        <v>0</v>
      </c>
      <c r="P39" s="148">
        <f>'0923 Riders '!D28</f>
        <v>45078</v>
      </c>
      <c r="Q39" s="59"/>
      <c r="R39" s="59"/>
      <c r="S39" s="59"/>
      <c r="T39" s="172">
        <f t="shared" si="2"/>
        <v>0</v>
      </c>
      <c r="U39" s="60"/>
      <c r="V39" s="61"/>
      <c r="W39" s="62"/>
      <c r="X39" s="48"/>
      <c r="Y39" s="63"/>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row>
    <row r="40" spans="1:224" ht="12.75">
      <c r="A40" s="225" t="s">
        <v>124</v>
      </c>
      <c r="B40" s="190"/>
      <c r="C40" s="190"/>
      <c r="D40" s="220">
        <f>$D$17</f>
        <v>0</v>
      </c>
      <c r="E40" s="221" t="s">
        <v>32</v>
      </c>
      <c r="F40" s="222" t="s">
        <v>6</v>
      </c>
      <c r="G40" s="56">
        <f>'042024 Riders  '!B46</f>
        <v>-0.0004864</v>
      </c>
      <c r="H40" s="56"/>
      <c r="I40" s="56"/>
      <c r="J40" s="143">
        <f>SUM(G40:H40)</f>
        <v>-0.0004864</v>
      </c>
      <c r="K40" s="223" t="s">
        <v>33</v>
      </c>
      <c r="L40" s="58">
        <f>ROUND(D40*G40,2)</f>
        <v>0</v>
      </c>
      <c r="M40" s="58"/>
      <c r="N40" s="58"/>
      <c r="O40" s="58">
        <f t="shared" si="1"/>
        <v>0</v>
      </c>
      <c r="P40" s="148">
        <f>'042024 Riders  '!D46</f>
        <v>45383</v>
      </c>
      <c r="Q40" s="59"/>
      <c r="R40" s="59"/>
      <c r="S40" s="59"/>
      <c r="T40" s="172">
        <f t="shared" si="2"/>
        <v>0</v>
      </c>
      <c r="U40" s="60"/>
      <c r="V40" s="61"/>
      <c r="W40" s="62"/>
      <c r="X40" s="48"/>
      <c r="Y40" s="63"/>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48"/>
      <c r="HC40" s="48"/>
      <c r="HD40" s="48"/>
      <c r="HE40" s="48"/>
      <c r="HF40" s="48"/>
      <c r="HG40" s="48"/>
      <c r="HH40" s="48"/>
      <c r="HI40" s="48"/>
      <c r="HJ40" s="48"/>
      <c r="HK40" s="48"/>
      <c r="HL40" s="48"/>
      <c r="HM40" s="48"/>
      <c r="HN40" s="48"/>
      <c r="HO40" s="48"/>
      <c r="HP40" s="48"/>
    </row>
    <row r="41" spans="1:224" ht="12.75">
      <c r="A41" s="225" t="s">
        <v>103</v>
      </c>
      <c r="B41" s="190"/>
      <c r="C41" s="190"/>
      <c r="D41" s="220">
        <f>IF($D$17&lt;0,0,$D$17)</f>
        <v>0</v>
      </c>
      <c r="E41" s="221" t="s">
        <v>32</v>
      </c>
      <c r="F41" s="222" t="s">
        <v>6</v>
      </c>
      <c r="G41" s="56"/>
      <c r="H41" s="56"/>
      <c r="I41" s="56">
        <f>'0923 Riders '!B15</f>
        <v>0</v>
      </c>
      <c r="J41" s="98">
        <f aca="true" t="shared" si="3" ref="J41:J46">SUM(G41:I41)</f>
        <v>0</v>
      </c>
      <c r="K41" s="223" t="s">
        <v>33</v>
      </c>
      <c r="L41" s="58"/>
      <c r="M41" s="58"/>
      <c r="N41" s="96">
        <f>J41*D41</f>
        <v>0</v>
      </c>
      <c r="O41" s="58">
        <f>SUM(L41:N41)</f>
        <v>0</v>
      </c>
      <c r="P41" s="148">
        <f>'0923 Riders '!D15</f>
        <v>45167</v>
      </c>
      <c r="Q41" s="59"/>
      <c r="R41" s="59"/>
      <c r="S41" s="59"/>
      <c r="T41" s="172">
        <f t="shared" si="2"/>
        <v>0</v>
      </c>
      <c r="U41" s="60"/>
      <c r="V41" s="61"/>
      <c r="W41" s="62"/>
      <c r="X41" s="48"/>
      <c r="Y41" s="63"/>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48"/>
      <c r="HC41" s="48"/>
      <c r="HD41" s="48"/>
      <c r="HE41" s="48"/>
      <c r="HF41" s="48"/>
      <c r="HG41" s="48"/>
      <c r="HH41" s="48"/>
      <c r="HI41" s="48"/>
      <c r="HJ41" s="48"/>
      <c r="HK41" s="48"/>
      <c r="HL41" s="48"/>
      <c r="HM41" s="48"/>
      <c r="HN41" s="48"/>
      <c r="HO41" s="48"/>
      <c r="HP41" s="48"/>
    </row>
    <row r="42" spans="1:224" ht="12.75">
      <c r="A42" s="225" t="s">
        <v>122</v>
      </c>
      <c r="B42" s="190"/>
      <c r="C42" s="190"/>
      <c r="D42" s="220">
        <f>IF($D$17&lt;0,0,$D$17)</f>
        <v>0</v>
      </c>
      <c r="E42" s="227" t="s">
        <v>32</v>
      </c>
      <c r="F42" s="222" t="s">
        <v>6</v>
      </c>
      <c r="G42" s="56"/>
      <c r="H42" s="56">
        <f>'042024 Riders  '!B56</f>
        <v>0.0438371</v>
      </c>
      <c r="I42" s="56"/>
      <c r="J42" s="56">
        <f t="shared" si="3"/>
        <v>0.0438371</v>
      </c>
      <c r="K42" s="223" t="s">
        <v>33</v>
      </c>
      <c r="L42" s="58"/>
      <c r="M42" s="58">
        <f>ROUND(D42*H42,2)</f>
        <v>0</v>
      </c>
      <c r="N42" s="129"/>
      <c r="O42" s="58">
        <f t="shared" si="1"/>
        <v>0</v>
      </c>
      <c r="P42" s="148">
        <f>'042024 Riders  '!D56</f>
        <v>45383</v>
      </c>
      <c r="Q42" s="59"/>
      <c r="R42" s="59"/>
      <c r="S42" s="59"/>
      <c r="T42" s="172">
        <f t="shared" si="2"/>
        <v>0</v>
      </c>
      <c r="U42" s="60"/>
      <c r="V42" s="61"/>
      <c r="W42" s="62"/>
      <c r="X42" s="48"/>
      <c r="Y42" s="63"/>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48"/>
      <c r="HC42" s="48"/>
      <c r="HD42" s="48"/>
      <c r="HE42" s="48"/>
      <c r="HF42" s="48"/>
      <c r="HG42" s="48"/>
      <c r="HH42" s="48"/>
      <c r="HI42" s="48"/>
      <c r="HJ42" s="48"/>
      <c r="HK42" s="48"/>
      <c r="HL42" s="48"/>
      <c r="HM42" s="48"/>
      <c r="HN42" s="48"/>
      <c r="HO42" s="48"/>
      <c r="HP42" s="48"/>
    </row>
    <row r="43" spans="1:224" ht="12.75">
      <c r="A43" s="218" t="s">
        <v>64</v>
      </c>
      <c r="B43" s="190"/>
      <c r="C43" s="190"/>
      <c r="D43" s="220">
        <f>IF($D$17&lt;0,0,$D$17)</f>
        <v>0</v>
      </c>
      <c r="E43" s="221" t="s">
        <v>32</v>
      </c>
      <c r="F43" s="222" t="s">
        <v>6</v>
      </c>
      <c r="G43" s="56"/>
      <c r="H43" s="56"/>
      <c r="I43" s="56">
        <f>'0923 Riders '!B68+'0923 Riders '!C68</f>
        <v>0</v>
      </c>
      <c r="J43" s="56">
        <f t="shared" si="3"/>
        <v>0</v>
      </c>
      <c r="K43" s="223" t="s">
        <v>33</v>
      </c>
      <c r="L43" s="58"/>
      <c r="M43" s="58"/>
      <c r="N43" s="58">
        <f>J43*D43</f>
        <v>0</v>
      </c>
      <c r="O43" s="58">
        <f t="shared" si="1"/>
        <v>0</v>
      </c>
      <c r="P43" s="148">
        <f>'0923 Riders '!D68</f>
        <v>44531</v>
      </c>
      <c r="Q43" s="59"/>
      <c r="R43" s="59"/>
      <c r="S43" s="59"/>
      <c r="T43" s="172">
        <f t="shared" si="2"/>
        <v>0</v>
      </c>
      <c r="U43" s="60"/>
      <c r="V43" s="61"/>
      <c r="W43" s="62"/>
      <c r="X43" s="48"/>
      <c r="Y43" s="63"/>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48"/>
      <c r="HC43" s="48"/>
      <c r="HD43" s="48"/>
      <c r="HE43" s="48"/>
      <c r="HF43" s="48"/>
      <c r="HG43" s="48"/>
      <c r="HH43" s="48"/>
      <c r="HI43" s="48"/>
      <c r="HJ43" s="48"/>
      <c r="HK43" s="48"/>
      <c r="HL43" s="48"/>
      <c r="HM43" s="48"/>
      <c r="HN43" s="48"/>
      <c r="HO43" s="48"/>
      <c r="HP43" s="48"/>
    </row>
    <row r="44" spans="1:224" ht="12.75">
      <c r="A44" s="218" t="s">
        <v>55</v>
      </c>
      <c r="B44" s="190"/>
      <c r="C44" s="190"/>
      <c r="D44" s="228">
        <f>$N$27</f>
        <v>10</v>
      </c>
      <c r="E44" s="221" t="s">
        <v>86</v>
      </c>
      <c r="F44" s="222" t="s">
        <v>6</v>
      </c>
      <c r="G44" s="64"/>
      <c r="H44" s="65"/>
      <c r="I44" s="69">
        <f>'042024 Riders  '!B84</f>
        <v>0.029347</v>
      </c>
      <c r="J44" s="69">
        <f t="shared" si="3"/>
        <v>0.029347</v>
      </c>
      <c r="K44" s="223"/>
      <c r="L44" s="58"/>
      <c r="M44" s="58"/>
      <c r="N44" s="58">
        <f>ROUND(D44*I44,2)</f>
        <v>0.29</v>
      </c>
      <c r="O44" s="58">
        <f t="shared" si="1"/>
        <v>0.29</v>
      </c>
      <c r="P44" s="148">
        <f>'042024 Riders  '!D84</f>
        <v>45383</v>
      </c>
      <c r="Q44" s="59"/>
      <c r="R44" s="173">
        <f>$T$27</f>
        <v>0</v>
      </c>
      <c r="S44" s="174">
        <f>I44</f>
        <v>0.029347</v>
      </c>
      <c r="T44" s="172">
        <f>ROUND(R44*S44,2)</f>
        <v>0</v>
      </c>
      <c r="U44" s="60"/>
      <c r="V44" s="61"/>
      <c r="W44" s="62"/>
      <c r="X44" s="48"/>
      <c r="Y44" s="63"/>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48"/>
      <c r="HC44" s="48"/>
      <c r="HD44" s="48"/>
      <c r="HE44" s="48"/>
      <c r="HF44" s="48"/>
      <c r="HG44" s="48"/>
      <c r="HH44" s="48"/>
      <c r="HI44" s="48"/>
      <c r="HJ44" s="48"/>
      <c r="HK44" s="48"/>
      <c r="HL44" s="48"/>
      <c r="HM44" s="48"/>
      <c r="HN44" s="48"/>
      <c r="HO44" s="48"/>
      <c r="HP44" s="48"/>
    </row>
    <row r="45" spans="1:224" ht="12.75">
      <c r="A45" s="218" t="s">
        <v>56</v>
      </c>
      <c r="B45" s="190"/>
      <c r="C45" s="190"/>
      <c r="D45" s="228">
        <f>$N$27</f>
        <v>10</v>
      </c>
      <c r="E45" s="221" t="s">
        <v>86</v>
      </c>
      <c r="F45" s="222" t="s">
        <v>6</v>
      </c>
      <c r="G45" s="229"/>
      <c r="H45" s="65"/>
      <c r="I45" s="69">
        <f>'0923 Riders '!B86</f>
        <v>0.0669857</v>
      </c>
      <c r="J45" s="69">
        <f t="shared" si="3"/>
        <v>0.0669857</v>
      </c>
      <c r="K45" s="223"/>
      <c r="L45" s="58"/>
      <c r="M45" s="58"/>
      <c r="N45" s="58">
        <f>ROUND(D45*I45,2)</f>
        <v>0.67</v>
      </c>
      <c r="O45" s="58">
        <f t="shared" si="1"/>
        <v>0.67</v>
      </c>
      <c r="P45" s="148">
        <f>'1123 Riders  '!D86</f>
        <v>45167</v>
      </c>
      <c r="Q45" s="59"/>
      <c r="R45" s="173">
        <f>$T$27</f>
        <v>0</v>
      </c>
      <c r="S45" s="174">
        <f>I45</f>
        <v>0.0669857</v>
      </c>
      <c r="T45" s="172">
        <f>ROUND(R45*S45,2)</f>
        <v>0</v>
      </c>
      <c r="U45" s="60"/>
      <c r="V45" s="61"/>
      <c r="W45" s="62"/>
      <c r="X45" s="48"/>
      <c r="Y45" s="63"/>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48"/>
      <c r="HC45" s="48"/>
      <c r="HD45" s="48"/>
      <c r="HE45" s="48"/>
      <c r="HF45" s="48"/>
      <c r="HG45" s="48"/>
      <c r="HH45" s="48"/>
      <c r="HI45" s="48"/>
      <c r="HJ45" s="48"/>
      <c r="HK45" s="48"/>
      <c r="HL45" s="48"/>
      <c r="HM45" s="48"/>
      <c r="HN45" s="48"/>
      <c r="HO45" s="48"/>
      <c r="HP45" s="48"/>
    </row>
    <row r="46" spans="1:224" ht="12.75">
      <c r="A46" s="225" t="s">
        <v>141</v>
      </c>
      <c r="B46" s="190"/>
      <c r="C46" s="190"/>
      <c r="D46" s="228"/>
      <c r="E46" s="227" t="s">
        <v>81</v>
      </c>
      <c r="F46" s="230"/>
      <c r="G46" s="229"/>
      <c r="H46" s="65"/>
      <c r="I46" s="125">
        <f>'1223 Riders   '!B89</f>
        <v>1.95</v>
      </c>
      <c r="J46" s="125">
        <f t="shared" si="3"/>
        <v>1.95</v>
      </c>
      <c r="K46" s="223"/>
      <c r="L46" s="58"/>
      <c r="M46" s="58"/>
      <c r="N46" s="58">
        <f>I46</f>
        <v>1.95</v>
      </c>
      <c r="O46" s="58">
        <f>SUM(L46:N46)</f>
        <v>1.95</v>
      </c>
      <c r="P46" s="148">
        <f>'1223 Riders   '!D89</f>
        <v>45259</v>
      </c>
      <c r="Q46" s="59"/>
      <c r="R46" s="59"/>
      <c r="S46" s="59"/>
      <c r="T46" s="172">
        <f>O46</f>
        <v>1.95</v>
      </c>
      <c r="U46" s="60"/>
      <c r="V46" s="61"/>
      <c r="W46" s="62"/>
      <c r="X46" s="48"/>
      <c r="Y46" s="63"/>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48"/>
      <c r="HC46" s="48"/>
      <c r="HD46" s="48"/>
      <c r="HE46" s="48"/>
      <c r="HF46" s="48"/>
      <c r="HG46" s="48"/>
      <c r="HH46" s="48"/>
      <c r="HI46" s="48"/>
      <c r="HJ46" s="48"/>
      <c r="HK46" s="48"/>
      <c r="HL46" s="48"/>
      <c r="HM46" s="48"/>
      <c r="HN46" s="48"/>
      <c r="HO46" s="48"/>
      <c r="HP46" s="48"/>
    </row>
    <row r="47" spans="1:224" ht="12.75">
      <c r="A47" s="225" t="s">
        <v>213</v>
      </c>
      <c r="B47" s="190"/>
      <c r="C47" s="190"/>
      <c r="D47" s="220">
        <f>IF($D$17&lt;0,0,$D$17)</f>
        <v>0</v>
      </c>
      <c r="E47" s="221" t="s">
        <v>32</v>
      </c>
      <c r="F47" s="222" t="s">
        <v>6</v>
      </c>
      <c r="G47" s="56"/>
      <c r="H47" s="56"/>
      <c r="I47" s="56">
        <f>'0923 Riders '!B93</f>
        <v>0</v>
      </c>
      <c r="J47" s="56">
        <f>I47</f>
        <v>0</v>
      </c>
      <c r="K47" s="223" t="s">
        <v>33</v>
      </c>
      <c r="L47" s="58"/>
      <c r="M47" s="58"/>
      <c r="N47" s="58"/>
      <c r="O47" s="58">
        <f>SUM(L47:N47)</f>
        <v>0</v>
      </c>
      <c r="P47" s="148">
        <f>'0923 Riders '!D93</f>
        <v>44531</v>
      </c>
      <c r="Q47" s="59"/>
      <c r="R47" s="59"/>
      <c r="S47" s="59"/>
      <c r="T47" s="172">
        <f>O47</f>
        <v>0</v>
      </c>
      <c r="U47" s="60"/>
      <c r="V47" s="61"/>
      <c r="W47" s="62"/>
      <c r="X47" s="48"/>
      <c r="Y47" s="63"/>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48"/>
      <c r="HC47" s="48"/>
      <c r="HD47" s="48"/>
      <c r="HE47" s="48"/>
      <c r="HF47" s="48"/>
      <c r="HG47" s="48"/>
      <c r="HH47" s="48"/>
      <c r="HI47" s="48"/>
      <c r="HJ47" s="48"/>
      <c r="HK47" s="48"/>
      <c r="HL47" s="48"/>
      <c r="HM47" s="48"/>
      <c r="HN47" s="48"/>
      <c r="HO47" s="48"/>
      <c r="HP47" s="48"/>
    </row>
    <row r="48" spans="1:224" ht="12.75">
      <c r="A48" s="218" t="s">
        <v>100</v>
      </c>
      <c r="B48" s="190"/>
      <c r="C48" s="190"/>
      <c r="D48" s="228">
        <f>$N$27</f>
        <v>10</v>
      </c>
      <c r="E48" s="221" t="s">
        <v>86</v>
      </c>
      <c r="F48" s="222" t="s">
        <v>6</v>
      </c>
      <c r="G48" s="229"/>
      <c r="H48" s="65"/>
      <c r="I48" s="69">
        <f>'032024 Riders  '!B104</f>
        <v>0.2139844</v>
      </c>
      <c r="J48" s="350">
        <f>SUM(G48:I48)</f>
        <v>0.2139844</v>
      </c>
      <c r="K48" s="223"/>
      <c r="L48" s="58"/>
      <c r="M48" s="58"/>
      <c r="N48" s="58">
        <f>ROUND(D48*I48,2)</f>
        <v>2.14</v>
      </c>
      <c r="O48" s="58">
        <f t="shared" si="1"/>
        <v>2.14</v>
      </c>
      <c r="P48" s="148">
        <f>'032024 Riders  '!D104</f>
        <v>45351</v>
      </c>
      <c r="Q48" s="59"/>
      <c r="R48" s="173">
        <f>$T$27</f>
        <v>0</v>
      </c>
      <c r="S48" s="174">
        <f>I48</f>
        <v>0.2139844</v>
      </c>
      <c r="T48" s="172">
        <f>ROUND(R48*S48,2)</f>
        <v>0</v>
      </c>
      <c r="U48" s="60"/>
      <c r="V48" s="61"/>
      <c r="W48" s="62"/>
      <c r="X48" s="48"/>
      <c r="Y48" s="63"/>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48"/>
      <c r="HC48" s="48"/>
      <c r="HD48" s="48"/>
      <c r="HE48" s="48"/>
      <c r="HF48" s="48"/>
      <c r="HG48" s="48"/>
      <c r="HH48" s="48"/>
      <c r="HI48" s="48"/>
      <c r="HJ48" s="48"/>
      <c r="HK48" s="48"/>
      <c r="HL48" s="48"/>
      <c r="HM48" s="48"/>
      <c r="HN48" s="48"/>
      <c r="HO48" s="48"/>
      <c r="HP48" s="48"/>
    </row>
    <row r="49" spans="1:224" ht="12.75">
      <c r="A49" s="225" t="s">
        <v>152</v>
      </c>
      <c r="B49" s="190"/>
      <c r="C49" s="190"/>
      <c r="D49" s="228"/>
      <c r="E49" s="227" t="s">
        <v>81</v>
      </c>
      <c r="F49" s="230"/>
      <c r="G49" s="229"/>
      <c r="H49" s="65"/>
      <c r="I49" s="125">
        <f>'0923 Riders '!B107</f>
        <v>0</v>
      </c>
      <c r="J49" s="125">
        <f>SUM(G49:I49)</f>
        <v>0</v>
      </c>
      <c r="K49" s="223"/>
      <c r="L49" s="58"/>
      <c r="M49" s="58"/>
      <c r="N49" s="58">
        <f>I49</f>
        <v>0</v>
      </c>
      <c r="O49" s="58">
        <f>SUM(L49:N49)</f>
        <v>0</v>
      </c>
      <c r="P49" s="148">
        <f>'0923 Riders '!D107</f>
        <v>44894</v>
      </c>
      <c r="Q49" s="59"/>
      <c r="R49" s="59"/>
      <c r="S49" s="59"/>
      <c r="T49" s="172">
        <f>O49</f>
        <v>0</v>
      </c>
      <c r="U49" s="60"/>
      <c r="V49" s="61"/>
      <c r="W49" s="62"/>
      <c r="X49" s="48"/>
      <c r="Y49" s="63"/>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48"/>
      <c r="HC49" s="48"/>
      <c r="HD49" s="48"/>
      <c r="HE49" s="48"/>
      <c r="HF49" s="48"/>
      <c r="HG49" s="48"/>
      <c r="HH49" s="48"/>
      <c r="HI49" s="48"/>
      <c r="HJ49" s="48"/>
      <c r="HK49" s="48"/>
      <c r="HL49" s="48"/>
      <c r="HM49" s="48"/>
      <c r="HN49" s="48"/>
      <c r="HO49" s="48"/>
      <c r="HP49" s="48"/>
    </row>
    <row r="50" spans="1:224" ht="12.75">
      <c r="A50" s="225" t="s">
        <v>138</v>
      </c>
      <c r="B50" s="190"/>
      <c r="C50" s="190"/>
      <c r="D50" s="228"/>
      <c r="E50" s="227" t="s">
        <v>81</v>
      </c>
      <c r="F50" s="230"/>
      <c r="G50" s="229"/>
      <c r="H50" s="65"/>
      <c r="I50" s="179">
        <f>'1123 Riders  '!B120</f>
        <v>1.26</v>
      </c>
      <c r="J50" s="125">
        <f>SUM(G50:I50)</f>
        <v>1.26</v>
      </c>
      <c r="K50" s="223"/>
      <c r="L50" s="58"/>
      <c r="M50" s="58"/>
      <c r="N50" s="177">
        <f>I50</f>
        <v>1.26</v>
      </c>
      <c r="O50" s="58">
        <f>SUM(L50:N50)</f>
        <v>1.26</v>
      </c>
      <c r="P50" s="148">
        <f>'1123 Riders  '!D120</f>
        <v>45226</v>
      </c>
      <c r="Q50" s="59"/>
      <c r="R50" s="59"/>
      <c r="S50" s="59"/>
      <c r="T50" s="172"/>
      <c r="U50" s="60"/>
      <c r="V50" s="61"/>
      <c r="W50" s="62"/>
      <c r="X50" s="48"/>
      <c r="Y50" s="63"/>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48"/>
      <c r="HC50" s="48"/>
      <c r="HD50" s="48"/>
      <c r="HE50" s="48"/>
      <c r="HF50" s="48"/>
      <c r="HG50" s="48"/>
      <c r="HH50" s="48"/>
      <c r="HI50" s="48"/>
      <c r="HJ50" s="48"/>
      <c r="HK50" s="48"/>
      <c r="HL50" s="48"/>
      <c r="HM50" s="48"/>
      <c r="HN50" s="48"/>
      <c r="HO50" s="48"/>
      <c r="HP50" s="48"/>
    </row>
    <row r="51" spans="1:224" ht="12.75">
      <c r="A51" s="218" t="s">
        <v>101</v>
      </c>
      <c r="B51" s="190"/>
      <c r="C51" s="190"/>
      <c r="D51" s="220">
        <f>$D$17</f>
        <v>0</v>
      </c>
      <c r="E51" s="221" t="s">
        <v>32</v>
      </c>
      <c r="F51" s="222" t="s">
        <v>6</v>
      </c>
      <c r="G51" s="56">
        <f>'0923 Riders '!B111</f>
        <v>0.0038973</v>
      </c>
      <c r="H51" s="56"/>
      <c r="I51" s="56"/>
      <c r="J51" s="143">
        <f>SUM(G51:H51)</f>
        <v>0.0038973</v>
      </c>
      <c r="K51" s="223" t="s">
        <v>33</v>
      </c>
      <c r="L51" s="58">
        <f>ROUND(D51*G51,2)</f>
        <v>0</v>
      </c>
      <c r="M51" s="58"/>
      <c r="N51" s="58"/>
      <c r="O51" s="58">
        <f t="shared" si="1"/>
        <v>0</v>
      </c>
      <c r="P51" s="148">
        <f>'0923 Riders '!D111</f>
        <v>44531</v>
      </c>
      <c r="Q51" s="59"/>
      <c r="R51" s="59"/>
      <c r="S51" s="59"/>
      <c r="T51" s="172">
        <f>O51</f>
        <v>0</v>
      </c>
      <c r="U51" s="60"/>
      <c r="V51" s="61"/>
      <c r="W51" s="62"/>
      <c r="X51" s="48"/>
      <c r="Y51" s="63"/>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48"/>
      <c r="HC51" s="48"/>
      <c r="HD51" s="48"/>
      <c r="HE51" s="48"/>
      <c r="HF51" s="48"/>
      <c r="HG51" s="48"/>
      <c r="HH51" s="48"/>
      <c r="HI51" s="48"/>
      <c r="HJ51" s="48"/>
      <c r="HK51" s="48"/>
      <c r="HL51" s="48"/>
      <c r="HM51" s="48"/>
      <c r="HN51" s="48"/>
      <c r="HO51" s="48"/>
      <c r="HP51" s="48"/>
    </row>
    <row r="52" spans="1:224" ht="12.75">
      <c r="A52" s="231" t="s">
        <v>151</v>
      </c>
      <c r="B52" s="190"/>
      <c r="C52" s="190"/>
      <c r="D52" s="220">
        <f>D17</f>
        <v>0</v>
      </c>
      <c r="E52" s="221" t="s">
        <v>32</v>
      </c>
      <c r="F52" s="222" t="s">
        <v>6</v>
      </c>
      <c r="G52" s="98"/>
      <c r="H52" s="98"/>
      <c r="I52" s="98">
        <f>'0923 Riders '!B116</f>
        <v>-0.00023</v>
      </c>
      <c r="J52" s="143">
        <f>SUM(G52:I52)</f>
        <v>-0.00023</v>
      </c>
      <c r="K52" s="223" t="s">
        <v>33</v>
      </c>
      <c r="L52" s="58"/>
      <c r="M52" s="58"/>
      <c r="N52" s="58">
        <f>J52*D52</f>
        <v>0</v>
      </c>
      <c r="O52" s="58">
        <f t="shared" si="1"/>
        <v>0</v>
      </c>
      <c r="P52" s="148">
        <f>'0923 Riders '!D116</f>
        <v>44531</v>
      </c>
      <c r="Q52" s="59"/>
      <c r="R52" s="59"/>
      <c r="S52" s="59"/>
      <c r="T52" s="172"/>
      <c r="U52" s="60"/>
      <c r="V52" s="61"/>
      <c r="W52" s="62"/>
      <c r="X52" s="48"/>
      <c r="Y52" s="63"/>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48"/>
      <c r="HC52" s="48"/>
      <c r="HD52" s="48"/>
      <c r="HE52" s="48"/>
      <c r="HF52" s="48"/>
      <c r="HG52" s="48"/>
      <c r="HH52" s="48"/>
      <c r="HI52" s="48"/>
      <c r="HJ52" s="48"/>
      <c r="HK52" s="48"/>
      <c r="HL52" s="48"/>
      <c r="HM52" s="48"/>
      <c r="HN52" s="48"/>
      <c r="HO52" s="48"/>
      <c r="HP52" s="48"/>
    </row>
    <row r="53" spans="1:224" ht="12.75">
      <c r="A53" s="231" t="s">
        <v>155</v>
      </c>
      <c r="B53" s="190"/>
      <c r="C53" s="190"/>
      <c r="D53" s="220"/>
      <c r="E53" s="221" t="s">
        <v>81</v>
      </c>
      <c r="F53" s="222" t="s">
        <v>6</v>
      </c>
      <c r="G53" s="98"/>
      <c r="H53" s="98"/>
      <c r="I53" s="98">
        <f>'0923 Riders '!B124</f>
        <v>0.1</v>
      </c>
      <c r="J53" s="143">
        <f>SUM(G53:I53)</f>
        <v>0.1</v>
      </c>
      <c r="K53" s="223"/>
      <c r="L53" s="58"/>
      <c r="M53" s="58"/>
      <c r="N53" s="58">
        <f>J53</f>
        <v>0.1</v>
      </c>
      <c r="O53" s="58">
        <f t="shared" si="1"/>
        <v>0.1</v>
      </c>
      <c r="P53" s="148">
        <f>'0923 Riders '!E124</f>
        <v>44927</v>
      </c>
      <c r="Q53" s="59"/>
      <c r="R53" s="59"/>
      <c r="S53" s="59"/>
      <c r="T53" s="172"/>
      <c r="U53" s="60"/>
      <c r="V53" s="61"/>
      <c r="W53" s="62"/>
      <c r="X53" s="48"/>
      <c r="Y53" s="63"/>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48"/>
      <c r="HC53" s="48"/>
      <c r="HD53" s="48"/>
      <c r="HE53" s="48"/>
      <c r="HF53" s="48"/>
      <c r="HG53" s="48"/>
      <c r="HH53" s="48"/>
      <c r="HI53" s="48"/>
      <c r="HJ53" s="48"/>
      <c r="HK53" s="48"/>
      <c r="HL53" s="48"/>
      <c r="HM53" s="48"/>
      <c r="HN53" s="48"/>
      <c r="HO53" s="48"/>
      <c r="HP53" s="48"/>
    </row>
    <row r="54" spans="1:224" ht="12.75">
      <c r="A54" s="231" t="s">
        <v>208</v>
      </c>
      <c r="B54" s="190"/>
      <c r="C54" s="190"/>
      <c r="D54" s="220">
        <f>D18</f>
        <v>0</v>
      </c>
      <c r="E54" s="221" t="s">
        <v>32</v>
      </c>
      <c r="F54" s="232" t="s">
        <v>6</v>
      </c>
      <c r="G54" s="211"/>
      <c r="H54" s="211"/>
      <c r="I54" s="211">
        <f>'0923 Riders '!B129</f>
        <v>0</v>
      </c>
      <c r="J54" s="143">
        <f>SUM(G54:I54)</f>
        <v>0</v>
      </c>
      <c r="K54" s="223" t="s">
        <v>33</v>
      </c>
      <c r="L54" s="210"/>
      <c r="M54" s="210"/>
      <c r="N54" s="210">
        <f>D54*J54</f>
        <v>0</v>
      </c>
      <c r="O54" s="210">
        <f>SUM(L54:N54)</f>
        <v>0</v>
      </c>
      <c r="P54" s="148">
        <f>'0923 Riders '!D129</f>
        <v>44531</v>
      </c>
      <c r="Q54" s="59"/>
      <c r="R54" s="59"/>
      <c r="S54" s="59"/>
      <c r="T54" s="172"/>
      <c r="U54" s="60"/>
      <c r="V54" s="61"/>
      <c r="W54" s="62"/>
      <c r="X54" s="48"/>
      <c r="Y54" s="63"/>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48"/>
      <c r="HC54" s="48"/>
      <c r="HD54" s="48"/>
      <c r="HE54" s="48"/>
      <c r="HF54" s="48"/>
      <c r="HG54" s="48"/>
      <c r="HH54" s="48"/>
      <c r="HI54" s="48"/>
      <c r="HJ54" s="48"/>
      <c r="HK54" s="48"/>
      <c r="HL54" s="48"/>
      <c r="HM54" s="48"/>
      <c r="HN54" s="48"/>
      <c r="HO54" s="48"/>
      <c r="HP54" s="48"/>
    </row>
    <row r="55" spans="1:224" ht="12.75">
      <c r="A55" s="231" t="s">
        <v>209</v>
      </c>
      <c r="B55" s="190"/>
      <c r="C55" s="190"/>
      <c r="D55" s="220"/>
      <c r="E55" s="221" t="s">
        <v>81</v>
      </c>
      <c r="F55" s="222" t="s">
        <v>6</v>
      </c>
      <c r="G55" s="351"/>
      <c r="H55" s="351"/>
      <c r="I55" s="351">
        <f>'0923 Riders '!B136</f>
        <v>0</v>
      </c>
      <c r="J55" s="351">
        <f>SUM(G55:I55)</f>
        <v>0</v>
      </c>
      <c r="K55" s="223"/>
      <c r="L55" s="213"/>
      <c r="M55" s="213"/>
      <c r="N55" s="213">
        <f>J55</f>
        <v>0</v>
      </c>
      <c r="O55" s="213">
        <f>SUM(L55:N55)</f>
        <v>0</v>
      </c>
      <c r="P55" s="214">
        <f>'0923 Riders '!D136</f>
        <v>44531</v>
      </c>
      <c r="Q55" s="59"/>
      <c r="R55" s="59"/>
      <c r="S55" s="59"/>
      <c r="T55" s="172"/>
      <c r="U55" s="60"/>
      <c r="V55" s="61"/>
      <c r="W55" s="62"/>
      <c r="X55" s="48"/>
      <c r="Y55" s="63"/>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48"/>
      <c r="HC55" s="48"/>
      <c r="HD55" s="48"/>
      <c r="HE55" s="48"/>
      <c r="HF55" s="48"/>
      <c r="HG55" s="48"/>
      <c r="HH55" s="48"/>
      <c r="HI55" s="48"/>
      <c r="HJ55" s="48"/>
      <c r="HK55" s="48"/>
      <c r="HL55" s="48"/>
      <c r="HM55" s="48"/>
      <c r="HN55" s="48"/>
      <c r="HO55" s="48"/>
      <c r="HP55" s="48"/>
    </row>
    <row r="56" spans="1:224" ht="12.75">
      <c r="A56" s="146" t="s">
        <v>210</v>
      </c>
      <c r="B56" s="48"/>
      <c r="C56" s="48"/>
      <c r="D56" s="53"/>
      <c r="E56" s="54"/>
      <c r="F56" s="55"/>
      <c r="G56" s="351"/>
      <c r="H56" s="351"/>
      <c r="I56" s="351"/>
      <c r="J56" s="351"/>
      <c r="K56" s="57"/>
      <c r="L56" s="213"/>
      <c r="M56" s="213"/>
      <c r="N56" s="213"/>
      <c r="O56" s="213"/>
      <c r="P56" s="214"/>
      <c r="Q56" s="59"/>
      <c r="R56" s="59"/>
      <c r="S56" s="59"/>
      <c r="T56" s="172"/>
      <c r="U56" s="60"/>
      <c r="V56" s="61"/>
      <c r="W56" s="62"/>
      <c r="X56" s="48"/>
      <c r="Y56" s="63"/>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48"/>
      <c r="HC56" s="48"/>
      <c r="HD56" s="48"/>
      <c r="HE56" s="48"/>
      <c r="HF56" s="48"/>
      <c r="HG56" s="48"/>
      <c r="HH56" s="48"/>
      <c r="HI56" s="48"/>
      <c r="HJ56" s="48"/>
      <c r="HK56" s="48"/>
      <c r="HL56" s="48"/>
      <c r="HM56" s="48"/>
      <c r="HN56" s="48"/>
      <c r="HO56" s="48"/>
      <c r="HP56" s="48"/>
    </row>
    <row r="57" spans="1:224" ht="12.75">
      <c r="A57" s="111" t="s">
        <v>52</v>
      </c>
      <c r="B57" s="81"/>
      <c r="C57" s="81"/>
      <c r="D57" s="112"/>
      <c r="E57" s="113"/>
      <c r="F57" s="114"/>
      <c r="G57" s="114"/>
      <c r="H57" s="114"/>
      <c r="I57" s="114"/>
      <c r="J57" s="114"/>
      <c r="K57" s="115"/>
      <c r="L57" s="102">
        <f>SUM(L31:L56)</f>
        <v>0</v>
      </c>
      <c r="M57" s="102">
        <f>SUM(M31:M56)</f>
        <v>0</v>
      </c>
      <c r="N57" s="102">
        <f>SUM(N31:N56)</f>
        <v>7.879999999999999</v>
      </c>
      <c r="O57" s="102">
        <f>SUM(O31:O56)</f>
        <v>7.879999999999999</v>
      </c>
      <c r="P57" s="116"/>
      <c r="Q57" s="59"/>
      <c r="R57" s="59"/>
      <c r="S57" s="59"/>
      <c r="T57" s="172">
        <f>SUM(T31:T51)</f>
        <v>3.42</v>
      </c>
      <c r="U57" s="99"/>
      <c r="V57" s="99"/>
      <c r="W57" s="120"/>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48"/>
      <c r="HC57" s="48"/>
      <c r="HD57" s="48"/>
      <c r="HE57" s="48"/>
      <c r="HF57" s="48"/>
      <c r="HG57" s="48"/>
      <c r="HH57" s="48"/>
      <c r="HI57" s="48"/>
      <c r="HJ57" s="48"/>
      <c r="HK57" s="48"/>
      <c r="HL57" s="48"/>
      <c r="HM57" s="48"/>
      <c r="HN57" s="48"/>
      <c r="HO57" s="48"/>
      <c r="HP57" s="48"/>
    </row>
    <row r="58" spans="1:224" ht="12.75">
      <c r="A58" s="48"/>
      <c r="B58" s="48"/>
      <c r="C58" s="48"/>
      <c r="D58" s="53"/>
      <c r="E58" s="66"/>
      <c r="F58" s="59"/>
      <c r="G58" s="59"/>
      <c r="H58" s="59"/>
      <c r="I58" s="59"/>
      <c r="J58" s="60"/>
      <c r="K58" s="57"/>
      <c r="L58" s="59"/>
      <c r="M58" s="59"/>
      <c r="N58" s="59"/>
      <c r="O58" s="59"/>
      <c r="P58" s="97"/>
      <c r="Q58" s="59"/>
      <c r="R58" s="59"/>
      <c r="S58" s="59"/>
      <c r="T58" s="59"/>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48"/>
      <c r="HC58" s="48"/>
      <c r="HD58" s="48"/>
      <c r="HE58" s="48"/>
      <c r="HF58" s="48"/>
      <c r="HG58" s="48"/>
      <c r="HH58" s="48"/>
      <c r="HI58" s="48"/>
      <c r="HJ58" s="48"/>
      <c r="HK58" s="48"/>
      <c r="HL58" s="48"/>
      <c r="HM58" s="48"/>
      <c r="HN58" s="48"/>
      <c r="HO58" s="48"/>
      <c r="HP58" s="48"/>
    </row>
    <row r="59" spans="1:224" ht="12.75">
      <c r="A59" s="117" t="s">
        <v>63</v>
      </c>
      <c r="B59" s="103"/>
      <c r="C59" s="103"/>
      <c r="D59" s="103"/>
      <c r="E59" s="103"/>
      <c r="F59" s="103"/>
      <c r="G59" s="103"/>
      <c r="H59" s="103"/>
      <c r="I59" s="103"/>
      <c r="J59" s="103"/>
      <c r="K59" s="103"/>
      <c r="L59" s="118">
        <f>L27+L57</f>
        <v>0</v>
      </c>
      <c r="M59" s="118">
        <f>M27+M57</f>
        <v>0</v>
      </c>
      <c r="N59" s="118">
        <f>N27+N57</f>
        <v>17.88</v>
      </c>
      <c r="O59" s="119">
        <f>O27+O57</f>
        <v>17.88</v>
      </c>
      <c r="P59" s="119"/>
      <c r="Q59" s="59"/>
      <c r="R59" s="59"/>
      <c r="S59" s="59"/>
      <c r="T59" s="119">
        <f>T27+T57</f>
        <v>3.42</v>
      </c>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8"/>
      <c r="ET59" s="48"/>
      <c r="EU59" s="48"/>
      <c r="EV59" s="48"/>
      <c r="EW59" s="48"/>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48"/>
      <c r="HC59" s="48"/>
      <c r="HD59" s="48"/>
      <c r="HE59" s="48"/>
      <c r="HF59" s="48"/>
      <c r="HG59" s="48"/>
      <c r="HH59" s="48"/>
      <c r="HI59" s="48"/>
      <c r="HJ59" s="48"/>
      <c r="HK59" s="48"/>
      <c r="HL59" s="48"/>
      <c r="HM59" s="48"/>
      <c r="HN59" s="48"/>
      <c r="HO59" s="48"/>
      <c r="HP59" s="48"/>
    </row>
    <row r="60" spans="1:224" ht="12.75">
      <c r="A60" s="48"/>
      <c r="B60" s="48"/>
      <c r="C60" s="48"/>
      <c r="D60" s="48"/>
      <c r="E60" s="48"/>
      <c r="F60" s="48"/>
      <c r="G60" s="48"/>
      <c r="H60" s="48"/>
      <c r="I60" s="48"/>
      <c r="J60" s="48"/>
      <c r="K60" s="48"/>
      <c r="L60" s="48"/>
      <c r="M60" s="48"/>
      <c r="N60" s="84"/>
      <c r="O60" s="84"/>
      <c r="P60" s="84"/>
      <c r="Q60" s="99"/>
      <c r="R60" s="99"/>
      <c r="S60" s="99"/>
      <c r="T60" s="99"/>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48"/>
      <c r="EK60" s="48"/>
      <c r="EL60" s="48"/>
      <c r="EM60" s="48"/>
      <c r="EN60" s="48"/>
      <c r="EO60" s="48"/>
      <c r="EP60" s="48"/>
      <c r="EQ60" s="48"/>
      <c r="ER60" s="48"/>
      <c r="ES60" s="48"/>
      <c r="ET60" s="48"/>
      <c r="EU60" s="48"/>
      <c r="EV60" s="48"/>
      <c r="EW60" s="48"/>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48"/>
      <c r="HC60" s="48"/>
      <c r="HD60" s="48"/>
      <c r="HE60" s="48"/>
      <c r="HF60" s="48"/>
      <c r="HG60" s="48"/>
      <c r="HH60" s="48"/>
      <c r="HI60" s="48"/>
      <c r="HJ60" s="48"/>
      <c r="HK60" s="48"/>
      <c r="HL60" s="48"/>
      <c r="HM60" s="48"/>
      <c r="HN60" s="48"/>
      <c r="HO60" s="48"/>
      <c r="HP60" s="48"/>
    </row>
    <row r="61" spans="1:224" ht="12.75">
      <c r="A61" s="48"/>
      <c r="B61" s="48"/>
      <c r="C61" s="48"/>
      <c r="D61" s="48"/>
      <c r="E61" s="48"/>
      <c r="F61" s="48"/>
      <c r="G61" s="48"/>
      <c r="H61" s="48"/>
      <c r="I61" s="48"/>
      <c r="J61" s="48"/>
      <c r="K61" s="48"/>
      <c r="L61" s="48"/>
      <c r="M61" s="48"/>
      <c r="N61" s="84"/>
      <c r="O61" s="84"/>
      <c r="P61" s="84"/>
      <c r="Q61" s="99"/>
      <c r="R61" s="99"/>
      <c r="S61" s="99"/>
      <c r="T61" s="99"/>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48"/>
      <c r="EK61" s="48"/>
      <c r="EL61" s="48"/>
      <c r="EM61" s="48"/>
      <c r="EN61" s="48"/>
      <c r="EO61" s="48"/>
      <c r="EP61" s="48"/>
      <c r="EQ61" s="48"/>
      <c r="ER61" s="48"/>
      <c r="ES61" s="48"/>
      <c r="ET61" s="48"/>
      <c r="EU61" s="48"/>
      <c r="EV61" s="48"/>
      <c r="EW61" s="48"/>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48"/>
      <c r="HC61" s="48"/>
      <c r="HD61" s="48"/>
      <c r="HE61" s="48"/>
      <c r="HF61" s="48"/>
      <c r="HG61" s="48"/>
      <c r="HH61" s="48"/>
      <c r="HI61" s="48"/>
      <c r="HJ61" s="48"/>
      <c r="HK61" s="48"/>
      <c r="HL61" s="48"/>
      <c r="HM61" s="48"/>
      <c r="HN61" s="48"/>
      <c r="HO61" s="48"/>
      <c r="HP61" s="48"/>
    </row>
    <row r="62" spans="1:224" ht="12.75">
      <c r="A62" s="99" t="s">
        <v>62</v>
      </c>
      <c r="B62" s="48"/>
      <c r="C62" s="48"/>
      <c r="D62" s="48"/>
      <c r="E62" s="48"/>
      <c r="F62" s="48"/>
      <c r="G62" s="48"/>
      <c r="H62" s="48"/>
      <c r="I62" s="48"/>
      <c r="J62" s="48"/>
      <c r="K62" s="48"/>
      <c r="L62" s="48"/>
      <c r="M62" s="48"/>
      <c r="N62" s="48"/>
      <c r="O62" s="62">
        <f>IF(D17&lt;0,MIN(O25,O59),O25)</f>
        <v>10</v>
      </c>
      <c r="P62" s="84"/>
      <c r="Q62" s="99"/>
      <c r="R62" s="99"/>
      <c r="S62" s="99"/>
      <c r="T62" s="99"/>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48"/>
      <c r="EK62" s="48"/>
      <c r="EL62" s="48"/>
      <c r="EM62" s="48"/>
      <c r="EN62" s="48"/>
      <c r="EO62" s="48"/>
      <c r="EP62" s="48"/>
      <c r="EQ62" s="48"/>
      <c r="ER62" s="48"/>
      <c r="ES62" s="48"/>
      <c r="ET62" s="48"/>
      <c r="EU62" s="48"/>
      <c r="EV62" s="48"/>
      <c r="EW62" s="48"/>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48"/>
      <c r="HC62" s="48"/>
      <c r="HD62" s="48"/>
      <c r="HE62" s="48"/>
      <c r="HF62" s="48"/>
      <c r="HG62" s="48"/>
      <c r="HH62" s="48"/>
      <c r="HI62" s="48"/>
      <c r="HJ62" s="48"/>
      <c r="HK62" s="48"/>
      <c r="HL62" s="48"/>
      <c r="HM62" s="48"/>
      <c r="HN62" s="48"/>
      <c r="HO62" s="48"/>
      <c r="HP62" s="48"/>
    </row>
    <row r="63" spans="1:224" ht="12.75">
      <c r="A63" s="99" t="s">
        <v>13</v>
      </c>
      <c r="B63" s="99"/>
      <c r="C63" s="99"/>
      <c r="D63" s="99"/>
      <c r="E63" s="99"/>
      <c r="F63" s="99"/>
      <c r="G63" s="99"/>
      <c r="H63" s="99"/>
      <c r="I63" s="48"/>
      <c r="J63" s="48"/>
      <c r="K63" s="48"/>
      <c r="L63" s="48"/>
      <c r="M63" s="48"/>
      <c r="N63" s="84"/>
      <c r="O63" s="84"/>
      <c r="P63" s="84"/>
      <c r="Q63" s="48"/>
      <c r="R63" s="48"/>
      <c r="S63" s="48"/>
      <c r="T63" s="48"/>
      <c r="U63" s="60"/>
      <c r="V63" s="61"/>
      <c r="W63" s="62"/>
      <c r="X63" s="48"/>
      <c r="Y63" s="63"/>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48"/>
      <c r="EK63" s="48"/>
      <c r="EL63" s="48"/>
      <c r="EM63" s="48"/>
      <c r="EN63" s="48"/>
      <c r="EO63" s="48"/>
      <c r="EP63" s="48"/>
      <c r="EQ63" s="48"/>
      <c r="ER63" s="48"/>
      <c r="ES63" s="48"/>
      <c r="ET63" s="48"/>
      <c r="EU63" s="48"/>
      <c r="EV63" s="48"/>
      <c r="EW63" s="48"/>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48"/>
      <c r="HC63" s="48"/>
      <c r="HD63" s="48"/>
      <c r="HE63" s="48"/>
      <c r="HF63" s="48"/>
      <c r="HG63" s="48"/>
      <c r="HH63" s="48"/>
      <c r="HI63" s="48"/>
      <c r="HJ63" s="48"/>
      <c r="HK63" s="48"/>
      <c r="HL63" s="48"/>
      <c r="HM63" s="48"/>
      <c r="HN63" s="48"/>
      <c r="HO63" s="48"/>
      <c r="HP63" s="48"/>
    </row>
    <row r="64" spans="1:224" ht="12.75">
      <c r="A64" s="81" t="s">
        <v>83</v>
      </c>
      <c r="B64" s="84"/>
      <c r="C64" s="84"/>
      <c r="D64" s="84"/>
      <c r="E64" s="84"/>
      <c r="F64" s="84"/>
      <c r="G64" s="84"/>
      <c r="H64" s="84"/>
      <c r="I64" s="84"/>
      <c r="J64" s="84"/>
      <c r="K64" s="84"/>
      <c r="L64" s="84"/>
      <c r="M64" s="84"/>
      <c r="N64" s="84"/>
      <c r="O64" s="121">
        <f>IF($D$17&lt;0,O59,IF(O59&gt;O62,O59,O62))</f>
        <v>17.88</v>
      </c>
      <c r="P64" s="93"/>
      <c r="Q64" s="48"/>
      <c r="R64" s="48"/>
      <c r="S64" s="48"/>
      <c r="T64" s="121">
        <f>IF($D$17&lt;0,T59,IF(T59&gt;T62,T59,T62))</f>
        <v>3.42</v>
      </c>
      <c r="U64" s="60"/>
      <c r="V64" s="61"/>
      <c r="W64" s="62"/>
      <c r="X64" s="48"/>
      <c r="Y64" s="63"/>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48"/>
      <c r="EK64" s="48"/>
      <c r="EL64" s="48"/>
      <c r="EM64" s="48"/>
      <c r="EN64" s="48"/>
      <c r="EO64" s="48"/>
      <c r="EP64" s="48"/>
      <c r="EQ64" s="48"/>
      <c r="ER64" s="48"/>
      <c r="ES64" s="48"/>
      <c r="ET64" s="48"/>
      <c r="EU64" s="48"/>
      <c r="EV64" s="48"/>
      <c r="EW64" s="48"/>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48"/>
      <c r="HC64" s="48"/>
      <c r="HD64" s="48"/>
      <c r="HE64" s="48"/>
      <c r="HF64" s="48"/>
      <c r="HG64" s="48"/>
      <c r="HH64" s="48"/>
      <c r="HI64" s="48"/>
      <c r="HJ64" s="48"/>
      <c r="HK64" s="48"/>
      <c r="HL64" s="48"/>
      <c r="HM64" s="48"/>
      <c r="HN64" s="48"/>
      <c r="HO64" s="48"/>
      <c r="HP64" s="48"/>
    </row>
    <row r="65" spans="1:224" ht="12.75">
      <c r="A65" s="81"/>
      <c r="B65" s="84"/>
      <c r="C65" s="84"/>
      <c r="D65" s="84"/>
      <c r="E65" s="84"/>
      <c r="F65" s="84"/>
      <c r="G65" s="84"/>
      <c r="H65" s="84"/>
      <c r="I65" s="84"/>
      <c r="J65" s="84"/>
      <c r="K65" s="84"/>
      <c r="L65" s="84"/>
      <c r="M65" s="84"/>
      <c r="N65" s="84"/>
      <c r="O65" s="73"/>
      <c r="P65" s="93"/>
      <c r="Q65" s="48"/>
      <c r="R65" s="48"/>
      <c r="S65" s="48"/>
      <c r="T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48"/>
      <c r="EK65" s="48"/>
      <c r="EL65" s="48"/>
      <c r="EM65" s="48"/>
      <c r="EN65" s="48"/>
      <c r="EO65" s="48"/>
      <c r="EP65" s="48"/>
      <c r="EQ65" s="48"/>
      <c r="ER65" s="48"/>
      <c r="ES65" s="48"/>
      <c r="ET65" s="48"/>
      <c r="EU65" s="48"/>
      <c r="EV65" s="48"/>
      <c r="EW65" s="48"/>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48"/>
      <c r="HC65" s="48"/>
      <c r="HD65" s="48"/>
      <c r="HE65" s="48"/>
      <c r="HF65" s="48"/>
      <c r="HG65" s="48"/>
      <c r="HH65" s="48"/>
      <c r="HI65" s="48"/>
      <c r="HJ65" s="48"/>
      <c r="HK65" s="48"/>
      <c r="HL65" s="48"/>
      <c r="HM65" s="48"/>
      <c r="HN65" s="48"/>
      <c r="HO65" s="48"/>
      <c r="HP65" s="48"/>
    </row>
    <row r="66" spans="1:239" ht="12.75">
      <c r="A66" s="81"/>
      <c r="B66" s="99"/>
      <c r="C66" s="99"/>
      <c r="D66" s="99"/>
      <c r="E66" s="99"/>
      <c r="F66" s="99"/>
      <c r="G66" s="99"/>
      <c r="H66" s="99"/>
      <c r="I66" s="99" t="s">
        <v>85</v>
      </c>
      <c r="J66" s="99"/>
      <c r="K66" s="99"/>
      <c r="L66" s="122"/>
      <c r="M66" s="122"/>
      <c r="N66" s="122"/>
      <c r="O66" s="122">
        <f>ROUND(IF($D$17&lt;1,0,O59/($D$17*100)*10000),2)</f>
        <v>0</v>
      </c>
      <c r="P66" s="29" t="s">
        <v>57</v>
      </c>
      <c r="Q66" s="48"/>
      <c r="R66" s="48"/>
      <c r="S66" s="48"/>
      <c r="T66" s="122">
        <f>ROUND(IF($D$17&lt;1,0,T59/($D$17*100)*10000),2)</f>
        <v>0</v>
      </c>
      <c r="U66" s="29" t="s">
        <v>57</v>
      </c>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48"/>
      <c r="EK66" s="48"/>
      <c r="EL66" s="48"/>
      <c r="EM66" s="48"/>
      <c r="EN66" s="48"/>
      <c r="EO66" s="48"/>
      <c r="EP66" s="48"/>
      <c r="EQ66" s="48"/>
      <c r="ER66" s="48"/>
      <c r="ES66" s="48"/>
      <c r="ET66" s="48"/>
      <c r="EU66" s="48"/>
      <c r="EV66" s="48"/>
      <c r="EW66" s="48"/>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48"/>
      <c r="HC66" s="48"/>
      <c r="HD66" s="48"/>
      <c r="HE66" s="48"/>
      <c r="HF66" s="48"/>
      <c r="HG66" s="48"/>
      <c r="HH66" s="48"/>
      <c r="HI66" s="48"/>
      <c r="HJ66" s="48"/>
      <c r="HK66" s="48"/>
      <c r="HL66" s="48"/>
      <c r="HM66" s="48"/>
      <c r="HN66" s="48"/>
      <c r="HO66" s="48"/>
      <c r="HP66" s="48"/>
      <c r="HQ66" s="48"/>
      <c r="HR66" s="48"/>
      <c r="HS66" s="48"/>
      <c r="HT66" s="48"/>
      <c r="HU66" s="48"/>
      <c r="HV66" s="48"/>
      <c r="HW66" s="48"/>
      <c r="HX66" s="48"/>
      <c r="HY66" s="48"/>
      <c r="HZ66" s="48"/>
      <c r="IA66" s="48"/>
      <c r="IB66" s="48"/>
      <c r="IC66" s="48"/>
      <c r="ID66" s="48"/>
      <c r="IE66" s="48"/>
    </row>
    <row r="67" spans="1:225" ht="12.75">
      <c r="A67" s="29"/>
      <c r="B67" s="48"/>
      <c r="C67" s="48"/>
      <c r="D67" s="48"/>
      <c r="E67" s="48"/>
      <c r="F67" s="48"/>
      <c r="G67" s="48"/>
      <c r="H67" s="123"/>
      <c r="I67" s="164" t="s">
        <v>123</v>
      </c>
      <c r="J67" s="48"/>
      <c r="K67" s="48"/>
      <c r="L67" s="48"/>
      <c r="M67" s="48"/>
      <c r="N67" s="48"/>
      <c r="O67" s="165">
        <f>ROUND(IF($D$17&lt;1,0,(L59)/($D$17*100)*10000),2)</f>
        <v>0</v>
      </c>
      <c r="P67" s="24" t="s">
        <v>57</v>
      </c>
      <c r="Q67" s="48"/>
      <c r="R67" s="48"/>
      <c r="S67" s="48"/>
      <c r="T67" s="48"/>
      <c r="AH67" s="48"/>
      <c r="AI67" s="48"/>
      <c r="AJ67" s="48"/>
      <c r="AK67" s="48"/>
      <c r="AL67" s="48"/>
      <c r="AM67" s="48"/>
      <c r="AN67" s="48"/>
      <c r="AO67" s="48"/>
      <c r="AP67" s="48"/>
      <c r="AQ67" s="48"/>
      <c r="AR67" s="48"/>
      <c r="AS67" s="48"/>
      <c r="AT67" s="48"/>
      <c r="AU67" s="48"/>
      <c r="AV67" s="48"/>
      <c r="AW67" s="48"/>
      <c r="HH67" s="48"/>
      <c r="HI67" s="48"/>
      <c r="HJ67" s="48"/>
      <c r="HK67" s="48"/>
      <c r="HL67" s="48"/>
      <c r="HM67" s="48"/>
      <c r="HN67" s="48"/>
      <c r="HO67" s="48"/>
      <c r="HP67" s="48"/>
      <c r="HQ67" s="48"/>
    </row>
    <row r="68" spans="1:224" ht="12.75">
      <c r="A68" s="52"/>
      <c r="B68" s="48"/>
      <c r="C68" s="48"/>
      <c r="D68" s="53"/>
      <c r="E68" s="54"/>
      <c r="F68" s="59"/>
      <c r="G68" s="70"/>
      <c r="H68" s="33"/>
      <c r="I68" s="70"/>
      <c r="J68" s="24"/>
      <c r="K68" s="24"/>
      <c r="L68" s="71"/>
      <c r="M68" s="71"/>
      <c r="N68" s="71"/>
      <c r="O68" s="72"/>
      <c r="Q68" s="50"/>
      <c r="R68" s="50"/>
      <c r="S68" s="50"/>
      <c r="T68" s="50"/>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48"/>
      <c r="EK68" s="48"/>
      <c r="EL68" s="48"/>
      <c r="EM68" s="48"/>
      <c r="EN68" s="48"/>
      <c r="EO68" s="48"/>
      <c r="EP68" s="48"/>
      <c r="EQ68" s="48"/>
      <c r="ER68" s="48"/>
      <c r="ES68" s="48"/>
      <c r="ET68" s="48"/>
      <c r="EU68" s="48"/>
      <c r="EV68" s="48"/>
      <c r="EW68" s="48"/>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48"/>
      <c r="HC68" s="48"/>
      <c r="HD68" s="48"/>
      <c r="HE68" s="48"/>
      <c r="HF68" s="48"/>
      <c r="HG68" s="48"/>
      <c r="HH68" s="48"/>
      <c r="HI68" s="48"/>
      <c r="HJ68" s="48"/>
      <c r="HK68" s="48"/>
      <c r="HL68" s="48"/>
      <c r="HM68" s="48"/>
      <c r="HN68" s="48"/>
      <c r="HO68" s="48"/>
      <c r="HP68" s="48"/>
    </row>
    <row r="69" spans="1:224" ht="12.75">
      <c r="A69" s="52"/>
      <c r="B69" s="48"/>
      <c r="C69" s="48"/>
      <c r="D69" s="53"/>
      <c r="E69" s="66"/>
      <c r="F69" s="59"/>
      <c r="Q69" s="50"/>
      <c r="R69" s="50"/>
      <c r="S69" s="50"/>
      <c r="T69" s="50"/>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48"/>
      <c r="EK69" s="48"/>
      <c r="EL69" s="48"/>
      <c r="EM69" s="48"/>
      <c r="EN69" s="48"/>
      <c r="EO69" s="48"/>
      <c r="EP69" s="48"/>
      <c r="EQ69" s="48"/>
      <c r="ER69" s="48"/>
      <c r="ES69" s="48"/>
      <c r="ET69" s="48"/>
      <c r="EU69" s="48"/>
      <c r="EV69" s="48"/>
      <c r="EW69" s="48"/>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48"/>
      <c r="HC69" s="48"/>
      <c r="HD69" s="48"/>
      <c r="HE69" s="48"/>
      <c r="HF69" s="48"/>
      <c r="HG69" s="48"/>
      <c r="HH69" s="48"/>
      <c r="HI69" s="48"/>
      <c r="HJ69" s="48"/>
      <c r="HK69" s="48"/>
      <c r="HL69" s="48"/>
      <c r="HM69" s="48"/>
      <c r="HN69" s="48"/>
      <c r="HO69" s="48"/>
      <c r="HP69" s="48"/>
    </row>
    <row r="70" spans="1:20" ht="12.75">
      <c r="A70" s="48"/>
      <c r="D70" s="1"/>
      <c r="E70" s="27"/>
      <c r="F70" s="59"/>
      <c r="Q70" s="50"/>
      <c r="R70" s="50"/>
      <c r="S70" s="50"/>
      <c r="T70" s="50"/>
    </row>
    <row r="71" spans="1:20" ht="12.75">
      <c r="A71" s="51"/>
      <c r="D71" s="1"/>
      <c r="E71" s="27"/>
      <c r="F71" s="4"/>
      <c r="Q71" s="28"/>
      <c r="R71" s="28"/>
      <c r="S71" s="28"/>
      <c r="T71" s="28"/>
    </row>
    <row r="72" spans="1:20" ht="12.75">
      <c r="A72" s="51"/>
      <c r="D72" s="1"/>
      <c r="E72" s="27"/>
      <c r="F72" s="4"/>
      <c r="Q72" s="28"/>
      <c r="R72" s="28"/>
      <c r="S72" s="28"/>
      <c r="T72" s="28"/>
    </row>
    <row r="73" spans="1:6" ht="12.75">
      <c r="A73" s="30"/>
      <c r="B73" s="47"/>
      <c r="C73" s="47"/>
      <c r="D73" s="47"/>
      <c r="E73" s="47"/>
      <c r="F73" s="47"/>
    </row>
    <row r="74" spans="2:20" ht="12.75">
      <c r="B74" s="29"/>
      <c r="C74" s="29"/>
      <c r="D74" s="29"/>
      <c r="E74" s="29"/>
      <c r="F74" s="29"/>
      <c r="P74" s="29"/>
      <c r="Q74" s="29"/>
      <c r="R74" s="29"/>
      <c r="S74" s="29"/>
      <c r="T74" s="29"/>
    </row>
    <row r="75" spans="2:20" ht="12.75">
      <c r="B75" s="29"/>
      <c r="C75" s="29"/>
      <c r="D75" s="29"/>
      <c r="E75" s="29"/>
      <c r="F75" s="29"/>
      <c r="P75" s="24"/>
      <c r="Q75" s="24"/>
      <c r="R75" s="24"/>
      <c r="S75" s="24"/>
      <c r="T75" s="24"/>
    </row>
    <row r="78" ht="12.75">
      <c r="A78" s="377"/>
    </row>
    <row r="79" ht="12.75">
      <c r="A79" s="377"/>
    </row>
    <row r="80" ht="12.75">
      <c r="A80" s="377"/>
    </row>
    <row r="81" ht="12.75">
      <c r="A81" s="377"/>
    </row>
    <row r="82" ht="12.75">
      <c r="A82" s="377"/>
    </row>
    <row r="83" ht="12.75">
      <c r="A83" s="377"/>
    </row>
    <row r="84" ht="12.75">
      <c r="A84" s="377"/>
    </row>
    <row r="85" ht="12.75">
      <c r="A85" s="377"/>
    </row>
    <row r="86" ht="12.75">
      <c r="A86" s="377"/>
    </row>
    <row r="87" ht="12.75">
      <c r="A87" s="377"/>
    </row>
    <row r="88" ht="12.75">
      <c r="A88" s="377"/>
    </row>
    <row r="89" ht="12.75">
      <c r="A89" s="377"/>
    </row>
    <row r="90" ht="12.75">
      <c r="A90" s="377"/>
    </row>
    <row r="91" ht="12.75">
      <c r="A91" s="377"/>
    </row>
    <row r="92" ht="12.75">
      <c r="A92" s="377"/>
    </row>
  </sheetData>
  <sheetProtection password="D7A1" sheet="1"/>
  <mergeCells count="9">
    <mergeCell ref="G23:J23"/>
    <mergeCell ref="L23:O23"/>
    <mergeCell ref="A78:A92"/>
    <mergeCell ref="A1:P1"/>
    <mergeCell ref="A2:P2"/>
    <mergeCell ref="A3:P3"/>
    <mergeCell ref="A4:P4"/>
    <mergeCell ref="B6:O6"/>
    <mergeCell ref="A7:K7"/>
  </mergeCells>
  <printOptions horizontalCentered="1"/>
  <pageMargins left="0" right="0" top="0.5" bottom="0.5" header="0.5" footer="0.5"/>
  <pageSetup fitToHeight="2" horizontalDpi="600" verticalDpi="600" orientation="landscape" scale="60" r:id="rId2"/>
  <legacyDrawing r:id="rId1"/>
</worksheet>
</file>

<file path=xl/worksheets/sheet29.xml><?xml version="1.0" encoding="utf-8"?>
<worksheet xmlns="http://schemas.openxmlformats.org/spreadsheetml/2006/main" xmlns:r="http://schemas.openxmlformats.org/officeDocument/2006/relationships">
  <sheetPr codeName="Sheet32"/>
  <dimension ref="A1:J139"/>
  <sheetViews>
    <sheetView zoomScalePageLayoutView="0" workbookViewId="0" topLeftCell="A76">
      <selection activeCell="B85" sqref="B85"/>
    </sheetView>
  </sheetViews>
  <sheetFormatPr defaultColWidth="9.140625" defaultRowHeight="12.75"/>
  <cols>
    <col min="1" max="1" width="71.421875" style="0" bestFit="1" customWidth="1"/>
    <col min="2" max="2" width="13.421875" style="18" bestFit="1" customWidth="1"/>
    <col min="3" max="3" width="12.28125" style="18" bestFit="1" customWidth="1"/>
    <col min="4" max="4" width="13.57421875" style="18" bestFit="1" customWidth="1"/>
    <col min="5" max="5" width="9.140625" style="18" customWidth="1"/>
    <col min="6" max="6" width="15.140625" style="0" bestFit="1" customWidth="1"/>
    <col min="7" max="7" width="11.7109375" style="0" bestFit="1" customWidth="1"/>
  </cols>
  <sheetData>
    <row r="1" spans="1:6" ht="12.75">
      <c r="A1" s="49" t="s">
        <v>88</v>
      </c>
      <c r="B1" s="319" t="s">
        <v>0</v>
      </c>
      <c r="C1" s="319"/>
      <c r="D1" s="319" t="s">
        <v>5</v>
      </c>
      <c r="E1" s="319" t="s">
        <v>0</v>
      </c>
      <c r="F1" s="49" t="s">
        <v>5</v>
      </c>
    </row>
    <row r="3" spans="1:3" ht="12.75">
      <c r="A3" s="24" t="s">
        <v>91</v>
      </c>
      <c r="C3" s="190"/>
    </row>
    <row r="4" spans="1:4" ht="12.75">
      <c r="A4" s="79" t="s">
        <v>89</v>
      </c>
      <c r="B4" s="18">
        <v>0.0059216</v>
      </c>
      <c r="C4" s="250"/>
      <c r="D4" s="188">
        <v>45293</v>
      </c>
    </row>
    <row r="5" spans="1:4" ht="12.75">
      <c r="A5" s="79" t="s">
        <v>90</v>
      </c>
      <c r="B5" s="18">
        <v>0.0001756</v>
      </c>
      <c r="C5" s="250"/>
      <c r="D5" s="188">
        <v>44925</v>
      </c>
    </row>
    <row r="6" spans="3:4" ht="12.75">
      <c r="C6" s="190"/>
      <c r="D6" s="190"/>
    </row>
    <row r="7" spans="1:4" ht="12.75">
      <c r="A7" s="24" t="s">
        <v>92</v>
      </c>
      <c r="C7" s="190"/>
      <c r="D7" s="188">
        <v>44531</v>
      </c>
    </row>
    <row r="8" spans="1:4" ht="12.75">
      <c r="A8" s="79" t="s">
        <v>93</v>
      </c>
      <c r="B8" s="321">
        <v>0.00465</v>
      </c>
      <c r="C8" s="321"/>
      <c r="D8" s="188"/>
    </row>
    <row r="9" spans="1:4" ht="12.75">
      <c r="A9" s="138" t="s">
        <v>94</v>
      </c>
      <c r="B9" s="321">
        <v>0.00419</v>
      </c>
      <c r="C9" s="321"/>
      <c r="D9" s="188"/>
    </row>
    <row r="10" spans="1:4" ht="12.75">
      <c r="A10" s="79" t="s">
        <v>156</v>
      </c>
      <c r="B10" s="321">
        <v>0.00363</v>
      </c>
      <c r="C10" s="321"/>
      <c r="D10" s="188"/>
    </row>
    <row r="11" spans="2:4" ht="12.75">
      <c r="B11" s="190"/>
      <c r="C11" s="190"/>
      <c r="D11" s="190"/>
    </row>
    <row r="12" spans="1:4" ht="12.75">
      <c r="A12" s="70" t="s">
        <v>95</v>
      </c>
      <c r="B12" s="322">
        <v>0</v>
      </c>
      <c r="C12" s="322"/>
      <c r="D12" s="188">
        <v>44531</v>
      </c>
    </row>
    <row r="13" spans="2:4" ht="12.75">
      <c r="B13" s="190"/>
      <c r="C13" s="190"/>
      <c r="D13" s="190"/>
    </row>
    <row r="14" spans="1:10" ht="12.75">
      <c r="A14" s="185" t="s">
        <v>102</v>
      </c>
      <c r="B14" s="385"/>
      <c r="C14" s="386"/>
      <c r="D14" s="386"/>
      <c r="F14" s="18"/>
      <c r="G14" s="185"/>
      <c r="H14" s="385"/>
      <c r="I14" s="385"/>
      <c r="J14" s="385"/>
    </row>
    <row r="15" spans="1:10" ht="12.75">
      <c r="A15" s="186" t="s">
        <v>157</v>
      </c>
      <c r="B15" s="187">
        <v>0</v>
      </c>
      <c r="C15" s="187"/>
      <c r="D15" s="188">
        <v>45167</v>
      </c>
      <c r="F15" s="18"/>
      <c r="G15" s="186"/>
      <c r="H15" s="187"/>
      <c r="I15" s="187"/>
      <c r="J15" s="188"/>
    </row>
    <row r="16" spans="1:6" ht="12.75">
      <c r="A16" s="189" t="s">
        <v>158</v>
      </c>
      <c r="B16" s="187">
        <v>0</v>
      </c>
      <c r="C16" s="187"/>
      <c r="D16" s="188">
        <v>45197</v>
      </c>
      <c r="F16" s="18"/>
    </row>
    <row r="17" spans="1:6" ht="12.75">
      <c r="A17" s="18"/>
      <c r="B17" s="190"/>
      <c r="C17" s="190"/>
      <c r="D17" s="190"/>
      <c r="F17" s="18"/>
    </row>
    <row r="18" spans="1:6" ht="12.75">
      <c r="A18" s="24" t="s">
        <v>159</v>
      </c>
      <c r="B18" s="323">
        <v>0</v>
      </c>
      <c r="C18" s="188"/>
      <c r="D18" s="188">
        <v>44531</v>
      </c>
      <c r="E18" s="324">
        <v>0</v>
      </c>
      <c r="F18" s="139">
        <v>44531</v>
      </c>
    </row>
    <row r="19" spans="2:4" ht="12.75">
      <c r="B19" s="190"/>
      <c r="C19" s="190"/>
      <c r="D19" s="190"/>
    </row>
    <row r="20" spans="1:4" ht="12.75">
      <c r="A20" s="70" t="s">
        <v>117</v>
      </c>
      <c r="B20" s="325" t="s">
        <v>106</v>
      </c>
      <c r="C20" s="325" t="s">
        <v>107</v>
      </c>
      <c r="D20" s="190"/>
    </row>
    <row r="21" spans="1:4" ht="12.75">
      <c r="A21" s="138" t="s">
        <v>160</v>
      </c>
      <c r="B21" s="321">
        <v>0.10589</v>
      </c>
      <c r="C21" s="321">
        <v>0.10589</v>
      </c>
      <c r="D21" s="326">
        <v>45078</v>
      </c>
    </row>
    <row r="22" spans="1:4" ht="12.75">
      <c r="A22" s="138" t="s">
        <v>161</v>
      </c>
      <c r="B22" s="321">
        <v>0.10589</v>
      </c>
      <c r="C22" s="321">
        <v>0.10589</v>
      </c>
      <c r="D22" s="326">
        <v>45078</v>
      </c>
    </row>
    <row r="23" spans="1:4" ht="12.75">
      <c r="A23" s="138" t="s">
        <v>162</v>
      </c>
      <c r="B23" s="321">
        <v>0.10589</v>
      </c>
      <c r="C23" s="321">
        <v>0.10589</v>
      </c>
      <c r="D23" s="326">
        <v>45078</v>
      </c>
    </row>
    <row r="24" spans="1:4" ht="12.75">
      <c r="A24" s="138" t="s">
        <v>163</v>
      </c>
      <c r="B24" s="321">
        <v>0.10234</v>
      </c>
      <c r="C24" s="321">
        <v>0.10234</v>
      </c>
      <c r="D24" s="326">
        <v>45078</v>
      </c>
    </row>
    <row r="25" spans="1:4" ht="12.75">
      <c r="A25" s="138" t="s">
        <v>164</v>
      </c>
      <c r="B25" s="321">
        <v>0.010048999999999999</v>
      </c>
      <c r="C25" s="321">
        <v>0.10049</v>
      </c>
      <c r="D25" s="326">
        <v>45078</v>
      </c>
    </row>
    <row r="26" spans="1:4" ht="12.75">
      <c r="A26" s="79"/>
      <c r="B26" s="187"/>
      <c r="C26" s="187"/>
      <c r="D26" s="188"/>
    </row>
    <row r="27" spans="1:4" ht="12.75">
      <c r="A27" s="70" t="s">
        <v>104</v>
      </c>
      <c r="B27" s="327" t="s">
        <v>106</v>
      </c>
      <c r="C27" s="327" t="s">
        <v>107</v>
      </c>
      <c r="D27" s="188"/>
    </row>
    <row r="28" spans="1:4" ht="12.75">
      <c r="A28" s="138" t="s">
        <v>165</v>
      </c>
      <c r="B28" s="249">
        <v>0.00388</v>
      </c>
      <c r="C28" s="250"/>
      <c r="D28" s="326">
        <v>45078</v>
      </c>
    </row>
    <row r="29" spans="1:4" ht="12.75">
      <c r="A29" s="79" t="s">
        <v>166</v>
      </c>
      <c r="B29" s="187">
        <v>0.0053821</v>
      </c>
      <c r="C29" s="187">
        <v>0.0053821</v>
      </c>
      <c r="D29" s="326">
        <v>45078</v>
      </c>
    </row>
    <row r="30" spans="1:4" ht="12.75">
      <c r="A30" s="79" t="s">
        <v>167</v>
      </c>
      <c r="B30" s="187">
        <v>0.0051126</v>
      </c>
      <c r="C30" s="187">
        <v>0.0029126</v>
      </c>
      <c r="D30" s="326">
        <v>45078</v>
      </c>
    </row>
    <row r="31" spans="1:4" ht="12.75">
      <c r="A31" s="79" t="s">
        <v>168</v>
      </c>
      <c r="B31" s="187">
        <v>0.10047838</v>
      </c>
      <c r="C31" s="187">
        <v>0.0034062999999999997</v>
      </c>
      <c r="D31" s="326">
        <v>45078</v>
      </c>
    </row>
    <row r="32" spans="1:4" ht="12.75">
      <c r="A32" s="79" t="s">
        <v>169</v>
      </c>
      <c r="B32" s="187">
        <v>0.0067145</v>
      </c>
      <c r="C32" s="187"/>
      <c r="D32" s="326">
        <v>45078</v>
      </c>
    </row>
    <row r="33" spans="1:4" ht="12.75">
      <c r="A33" s="79" t="s">
        <v>170</v>
      </c>
      <c r="B33" s="187">
        <v>0.0023035</v>
      </c>
      <c r="C33" s="250"/>
      <c r="D33" s="326">
        <v>45078</v>
      </c>
    </row>
    <row r="34" spans="1:4" ht="12.75">
      <c r="A34" s="79" t="s">
        <v>171</v>
      </c>
      <c r="B34" s="187">
        <v>0.032414200000000004</v>
      </c>
      <c r="C34" s="250"/>
      <c r="D34" s="326">
        <v>45078</v>
      </c>
    </row>
    <row r="35" spans="1:4" ht="12.75">
      <c r="A35" s="79" t="s">
        <v>172</v>
      </c>
      <c r="B35" s="187">
        <v>0</v>
      </c>
      <c r="C35" s="250"/>
      <c r="D35" s="326">
        <v>45078</v>
      </c>
    </row>
    <row r="36" spans="1:4" ht="12.75">
      <c r="A36" s="79" t="s">
        <v>173</v>
      </c>
      <c r="B36" s="187">
        <v>0.00331</v>
      </c>
      <c r="C36" s="187"/>
      <c r="D36" s="326">
        <v>45078</v>
      </c>
    </row>
    <row r="37" spans="1:4" ht="12.75">
      <c r="A37" s="138" t="s">
        <v>162</v>
      </c>
      <c r="B37" s="187">
        <v>0.00309</v>
      </c>
      <c r="C37" s="250"/>
      <c r="D37" s="326">
        <v>45078</v>
      </c>
    </row>
    <row r="38" spans="1:4" ht="12.75">
      <c r="A38" s="138" t="s">
        <v>174</v>
      </c>
      <c r="B38" s="187">
        <v>0.027757</v>
      </c>
      <c r="C38" s="250"/>
      <c r="D38" s="326">
        <v>45078</v>
      </c>
    </row>
    <row r="39" spans="1:4" ht="12.75">
      <c r="A39" s="138" t="s">
        <v>175</v>
      </c>
      <c r="B39" s="187">
        <v>0</v>
      </c>
      <c r="C39" s="250"/>
      <c r="D39" s="326">
        <v>45078</v>
      </c>
    </row>
    <row r="40" spans="1:4" ht="12.75">
      <c r="A40" s="79" t="s">
        <v>176</v>
      </c>
      <c r="B40" s="187">
        <v>0.0099068</v>
      </c>
      <c r="D40" s="326">
        <v>45078</v>
      </c>
    </row>
    <row r="41" spans="1:4" ht="12.75">
      <c r="A41" s="79" t="s">
        <v>177</v>
      </c>
      <c r="B41" s="250">
        <v>3.39E-05</v>
      </c>
      <c r="D41" s="326">
        <v>45078</v>
      </c>
    </row>
    <row r="42" spans="1:4" ht="12.75">
      <c r="A42" s="138" t="s">
        <v>163</v>
      </c>
      <c r="B42" s="250">
        <v>0.00231</v>
      </c>
      <c r="D42" s="326">
        <v>45078</v>
      </c>
    </row>
    <row r="43" spans="1:4" ht="12.75">
      <c r="A43" s="138" t="s">
        <v>164</v>
      </c>
      <c r="B43" s="250">
        <v>0.00168</v>
      </c>
      <c r="D43" s="326">
        <v>45078</v>
      </c>
    </row>
    <row r="44" spans="2:4" ht="12.75">
      <c r="B44" s="190"/>
      <c r="C44" s="190"/>
      <c r="D44" s="188"/>
    </row>
    <row r="45" spans="1:4" ht="12.75">
      <c r="A45" s="79"/>
      <c r="B45" s="190"/>
      <c r="C45" s="190"/>
      <c r="D45" s="188"/>
    </row>
    <row r="46" spans="1:4" ht="12.75">
      <c r="A46" s="70" t="s">
        <v>118</v>
      </c>
      <c r="B46" s="235">
        <v>-0.0004864</v>
      </c>
      <c r="C46" s="190"/>
      <c r="D46" s="188">
        <v>45383</v>
      </c>
    </row>
    <row r="47" spans="1:4" ht="12.75">
      <c r="A47" s="79"/>
      <c r="B47" s="190"/>
      <c r="C47" s="190"/>
      <c r="D47" s="188"/>
    </row>
    <row r="48" spans="1:5" ht="12.75">
      <c r="A48" s="70" t="s">
        <v>153</v>
      </c>
      <c r="B48" s="329" t="s">
        <v>178</v>
      </c>
      <c r="C48" s="329" t="s">
        <v>179</v>
      </c>
      <c r="D48" s="329" t="s">
        <v>27</v>
      </c>
      <c r="E48" s="329" t="s">
        <v>180</v>
      </c>
    </row>
    <row r="49" spans="1:5" ht="12.75">
      <c r="A49" s="138" t="s">
        <v>181</v>
      </c>
      <c r="B49" s="330">
        <v>1.47</v>
      </c>
      <c r="C49" s="331">
        <v>0</v>
      </c>
      <c r="D49" s="332">
        <f>SUM(B49:C49)</f>
        <v>1.47</v>
      </c>
      <c r="E49" s="333">
        <v>45292</v>
      </c>
    </row>
    <row r="50" spans="1:5" ht="12.75">
      <c r="A50" s="138" t="s">
        <v>182</v>
      </c>
      <c r="B50" s="330">
        <v>0.0018007</v>
      </c>
      <c r="C50" s="331">
        <v>-1.8E-05</v>
      </c>
      <c r="D50" s="359">
        <f>SUM(B50:C50)</f>
        <v>0.0017827</v>
      </c>
      <c r="E50" s="333">
        <v>45292</v>
      </c>
    </row>
    <row r="51" spans="1:4" ht="12.75">
      <c r="A51" s="138"/>
      <c r="B51" s="239"/>
      <c r="C51" s="190"/>
      <c r="D51" s="188"/>
    </row>
    <row r="52" spans="1:4" ht="12.75">
      <c r="A52" s="138"/>
      <c r="B52" s="239"/>
      <c r="C52" s="190"/>
      <c r="D52" s="188"/>
    </row>
    <row r="53" spans="1:4" ht="12.75">
      <c r="A53" s="138"/>
      <c r="B53" s="239"/>
      <c r="C53" s="190"/>
      <c r="D53" s="188"/>
    </row>
    <row r="54" spans="1:4" ht="12.75">
      <c r="A54" s="79"/>
      <c r="B54" s="190"/>
      <c r="C54" s="190"/>
      <c r="D54" s="188"/>
    </row>
    <row r="55" spans="1:4" ht="12.75">
      <c r="A55" s="70" t="s">
        <v>119</v>
      </c>
      <c r="B55" s="190"/>
      <c r="C55" s="190"/>
      <c r="D55" s="190"/>
    </row>
    <row r="56" spans="1:8" ht="12.75">
      <c r="A56" s="138" t="s">
        <v>160</v>
      </c>
      <c r="B56" s="360">
        <v>0.0438371</v>
      </c>
      <c r="C56" s="190"/>
      <c r="D56" s="357">
        <v>45383</v>
      </c>
      <c r="F56" s="3" t="s">
        <v>183</v>
      </c>
      <c r="G56" s="361">
        <v>0.0234674</v>
      </c>
      <c r="H56" s="357">
        <v>45383</v>
      </c>
    </row>
    <row r="57" spans="1:8" ht="12.75">
      <c r="A57" s="138" t="s">
        <v>161</v>
      </c>
      <c r="B57" s="360">
        <v>0.0234674</v>
      </c>
      <c r="C57" s="190"/>
      <c r="D57" s="357">
        <v>45383</v>
      </c>
      <c r="F57" s="3" t="s">
        <v>184</v>
      </c>
      <c r="G57" s="361">
        <v>0.32699</v>
      </c>
      <c r="H57" s="357">
        <v>45383</v>
      </c>
    </row>
    <row r="58" spans="1:4" ht="12.75">
      <c r="A58" s="138" t="s">
        <v>162</v>
      </c>
      <c r="B58" s="360">
        <v>0.0006008</v>
      </c>
      <c r="C58" s="190"/>
      <c r="D58" s="357">
        <v>45383</v>
      </c>
    </row>
    <row r="59" spans="1:4" ht="12.75">
      <c r="A59" s="138" t="s">
        <v>163</v>
      </c>
      <c r="B59" s="360">
        <v>0.0005806</v>
      </c>
      <c r="C59" s="190"/>
      <c r="D59" s="357">
        <v>45383</v>
      </c>
    </row>
    <row r="60" spans="1:4" ht="12.75">
      <c r="A60" s="138" t="s">
        <v>164</v>
      </c>
      <c r="B60" s="360">
        <v>0.0005702</v>
      </c>
      <c r="C60" s="190"/>
      <c r="D60" s="357">
        <v>45383</v>
      </c>
    </row>
    <row r="61" spans="2:4" ht="12.75">
      <c r="B61" s="187"/>
      <c r="C61" s="190"/>
      <c r="D61" s="190"/>
    </row>
    <row r="62" spans="1:4" ht="12.75">
      <c r="A62" s="70" t="s">
        <v>185</v>
      </c>
      <c r="B62" s="190"/>
      <c r="C62" s="190"/>
      <c r="D62" s="190"/>
    </row>
    <row r="63" spans="1:4" ht="12.75">
      <c r="A63" s="138" t="s">
        <v>162</v>
      </c>
      <c r="B63" s="362">
        <v>6.73</v>
      </c>
      <c r="C63" s="190"/>
      <c r="D63" s="357">
        <v>45383</v>
      </c>
    </row>
    <row r="64" spans="1:4" ht="12.75">
      <c r="A64" s="138" t="s">
        <v>163</v>
      </c>
      <c r="B64" s="362">
        <v>6.76</v>
      </c>
      <c r="C64" s="190"/>
      <c r="D64" s="357">
        <v>45383</v>
      </c>
    </row>
    <row r="65" spans="1:4" ht="12.75">
      <c r="A65" s="138" t="s">
        <v>164</v>
      </c>
      <c r="B65" s="362">
        <v>7.45</v>
      </c>
      <c r="C65" s="190"/>
      <c r="D65" s="357">
        <v>45383</v>
      </c>
    </row>
    <row r="66" spans="1:4" ht="12.75">
      <c r="A66" s="79"/>
      <c r="B66" s="190"/>
      <c r="C66" s="190"/>
      <c r="D66" s="188"/>
    </row>
    <row r="67" spans="1:4" ht="12.75">
      <c r="A67" s="70" t="s">
        <v>96</v>
      </c>
      <c r="B67" s="190"/>
      <c r="C67" s="336" t="s">
        <v>186</v>
      </c>
      <c r="D67" s="188"/>
    </row>
    <row r="68" spans="1:4" ht="12.75">
      <c r="A68" s="79" t="s">
        <v>187</v>
      </c>
      <c r="B68" s="250">
        <v>0</v>
      </c>
      <c r="C68" s="250">
        <v>0</v>
      </c>
      <c r="D68" s="188">
        <v>44531</v>
      </c>
    </row>
    <row r="69" spans="1:4" ht="12.75">
      <c r="A69" s="79" t="s">
        <v>173</v>
      </c>
      <c r="B69" s="250">
        <v>0</v>
      </c>
      <c r="C69" s="250">
        <v>0</v>
      </c>
      <c r="D69" s="188">
        <v>44531</v>
      </c>
    </row>
    <row r="70" spans="1:4" ht="12.75">
      <c r="A70" s="79" t="s">
        <v>188</v>
      </c>
      <c r="B70" s="250">
        <v>0</v>
      </c>
      <c r="C70" s="250">
        <v>0</v>
      </c>
      <c r="D70" s="188">
        <v>44531</v>
      </c>
    </row>
    <row r="71" spans="1:4" ht="12.75">
      <c r="A71" s="79" t="s">
        <v>189</v>
      </c>
      <c r="B71" s="250">
        <v>0</v>
      </c>
      <c r="C71" s="250">
        <v>0</v>
      </c>
      <c r="D71" s="188">
        <v>44531</v>
      </c>
    </row>
    <row r="72" spans="1:4" ht="12.75">
      <c r="A72" s="79" t="s">
        <v>190</v>
      </c>
      <c r="B72" s="250">
        <v>0</v>
      </c>
      <c r="C72" s="250">
        <v>0</v>
      </c>
      <c r="D72" s="188">
        <v>44531</v>
      </c>
    </row>
    <row r="73" spans="1:4" ht="12.75">
      <c r="A73" s="79" t="s">
        <v>191</v>
      </c>
      <c r="B73" s="250">
        <v>0</v>
      </c>
      <c r="C73" s="250">
        <v>0</v>
      </c>
      <c r="D73" s="188">
        <v>44531</v>
      </c>
    </row>
    <row r="74" spans="1:4" ht="12.75">
      <c r="A74" s="79"/>
      <c r="B74" s="187"/>
      <c r="C74" s="187"/>
      <c r="D74" s="188"/>
    </row>
    <row r="75" spans="1:4" ht="12.75">
      <c r="A75" s="70" t="s">
        <v>192</v>
      </c>
      <c r="B75" s="190"/>
      <c r="C75" s="190"/>
      <c r="D75" s="188"/>
    </row>
    <row r="76" spans="1:4" ht="12.75">
      <c r="A76" s="79" t="s">
        <v>173</v>
      </c>
      <c r="B76" s="335">
        <v>0</v>
      </c>
      <c r="C76" s="250"/>
      <c r="D76" s="188">
        <v>44197</v>
      </c>
    </row>
    <row r="77" spans="1:4" ht="12.75">
      <c r="A77" s="79" t="s">
        <v>189</v>
      </c>
      <c r="B77" s="335">
        <v>0</v>
      </c>
      <c r="C77" s="250"/>
      <c r="D77" s="188">
        <v>44197</v>
      </c>
    </row>
    <row r="78" spans="1:4" ht="12.75">
      <c r="A78" s="79"/>
      <c r="B78" s="187"/>
      <c r="C78" s="187"/>
      <c r="D78" s="188"/>
    </row>
    <row r="79" spans="1:4" ht="12.75">
      <c r="A79" s="70" t="s">
        <v>193</v>
      </c>
      <c r="B79" s="190"/>
      <c r="C79" s="190"/>
      <c r="D79" s="188"/>
    </row>
    <row r="80" spans="1:4" ht="12.75">
      <c r="A80" s="79" t="s">
        <v>188</v>
      </c>
      <c r="B80" s="335">
        <v>0</v>
      </c>
      <c r="C80" s="250"/>
      <c r="D80" s="188">
        <v>44197</v>
      </c>
    </row>
    <row r="81" spans="1:4" ht="12.75">
      <c r="A81" s="79" t="s">
        <v>190</v>
      </c>
      <c r="B81" s="335">
        <v>0</v>
      </c>
      <c r="C81" s="250"/>
      <c r="D81" s="188">
        <v>44197</v>
      </c>
    </row>
    <row r="82" spans="1:4" ht="12.75">
      <c r="A82" s="79" t="s">
        <v>191</v>
      </c>
      <c r="B82" s="335">
        <v>0</v>
      </c>
      <c r="C82" s="187"/>
      <c r="D82" s="188">
        <v>44197</v>
      </c>
    </row>
    <row r="83" spans="1:4" ht="12.75">
      <c r="A83" s="79"/>
      <c r="B83" s="187"/>
      <c r="C83" s="187"/>
      <c r="D83" s="188"/>
    </row>
    <row r="84" spans="1:4" ht="12.75">
      <c r="A84" s="70" t="s">
        <v>97</v>
      </c>
      <c r="B84" s="348">
        <v>0.029347</v>
      </c>
      <c r="C84" s="356"/>
      <c r="D84" s="357">
        <v>45383</v>
      </c>
    </row>
    <row r="85" spans="1:4" ht="12.75">
      <c r="A85" s="79"/>
      <c r="B85" s="190"/>
      <c r="C85" s="190"/>
      <c r="D85" s="188"/>
    </row>
    <row r="86" spans="1:4" ht="12.75">
      <c r="A86" s="24" t="s">
        <v>98</v>
      </c>
      <c r="B86" s="337">
        <v>0.0669857</v>
      </c>
      <c r="C86" s="337"/>
      <c r="D86" s="188">
        <v>45167</v>
      </c>
    </row>
    <row r="87" spans="2:4" ht="12.75">
      <c r="B87" s="190"/>
      <c r="C87" s="190"/>
      <c r="D87" s="190"/>
    </row>
    <row r="88" spans="1:4" ht="12.75">
      <c r="A88" s="243" t="s">
        <v>140</v>
      </c>
      <c r="B88" s="190"/>
      <c r="C88" s="190"/>
      <c r="D88" s="188"/>
    </row>
    <row r="89" spans="1:4" ht="12.75">
      <c r="A89" s="244" t="s">
        <v>160</v>
      </c>
      <c r="B89" s="338">
        <v>1.95</v>
      </c>
      <c r="C89" s="338"/>
      <c r="D89" s="188">
        <v>45259</v>
      </c>
    </row>
    <row r="90" spans="1:4" ht="12.75">
      <c r="A90" s="244" t="s">
        <v>194</v>
      </c>
      <c r="B90" s="338">
        <v>15.91</v>
      </c>
      <c r="C90" s="338"/>
      <c r="D90" s="188">
        <v>45351</v>
      </c>
    </row>
    <row r="91" spans="1:4" ht="12.75">
      <c r="A91" s="137"/>
      <c r="B91" s="190"/>
      <c r="C91" s="190"/>
      <c r="D91" s="190"/>
    </row>
    <row r="92" spans="1:4" ht="12.75">
      <c r="A92" s="243" t="s">
        <v>195</v>
      </c>
      <c r="B92" s="337"/>
      <c r="C92" s="337"/>
      <c r="D92" s="188"/>
    </row>
    <row r="93" spans="1:6" ht="12.75">
      <c r="A93" s="246" t="s">
        <v>187</v>
      </c>
      <c r="B93" s="250">
        <v>0</v>
      </c>
      <c r="C93" s="250"/>
      <c r="D93" s="188">
        <v>44531</v>
      </c>
      <c r="E93" s="339"/>
      <c r="F93" s="25"/>
    </row>
    <row r="94" spans="1:6" ht="12.75">
      <c r="A94" s="246" t="s">
        <v>173</v>
      </c>
      <c r="B94" s="250">
        <v>0</v>
      </c>
      <c r="C94" s="250"/>
      <c r="D94" s="188">
        <v>44531</v>
      </c>
      <c r="E94" s="339"/>
      <c r="F94" s="25"/>
    </row>
    <row r="95" spans="1:6" ht="12.75">
      <c r="A95" s="246" t="s">
        <v>196</v>
      </c>
      <c r="B95" s="250">
        <v>0</v>
      </c>
      <c r="C95" s="250"/>
      <c r="D95" s="188">
        <v>44531</v>
      </c>
      <c r="E95" s="339"/>
      <c r="F95" s="25"/>
    </row>
    <row r="96" spans="1:6" ht="12.75">
      <c r="A96" s="246" t="s">
        <v>197</v>
      </c>
      <c r="B96" s="250">
        <v>0</v>
      </c>
      <c r="C96" s="250"/>
      <c r="D96" s="188">
        <v>44531</v>
      </c>
      <c r="E96" s="339"/>
      <c r="F96" s="25"/>
    </row>
    <row r="97" spans="1:6" ht="12.75">
      <c r="A97" s="246" t="s">
        <v>198</v>
      </c>
      <c r="B97" s="250">
        <v>0</v>
      </c>
      <c r="C97" s="250"/>
      <c r="D97" s="188">
        <v>44531</v>
      </c>
      <c r="E97" s="339"/>
      <c r="F97" s="25"/>
    </row>
    <row r="98" spans="1:6" ht="12.75">
      <c r="A98" s="246" t="s">
        <v>199</v>
      </c>
      <c r="B98" s="250">
        <v>0</v>
      </c>
      <c r="C98" s="250"/>
      <c r="D98" s="188">
        <v>44531</v>
      </c>
      <c r="E98" s="339"/>
      <c r="F98" s="25"/>
    </row>
    <row r="99" spans="1:6" ht="12.75">
      <c r="A99" s="246" t="s">
        <v>200</v>
      </c>
      <c r="B99" s="250">
        <v>0</v>
      </c>
      <c r="C99" s="250"/>
      <c r="D99" s="188">
        <v>44531</v>
      </c>
      <c r="E99" s="339"/>
      <c r="F99" s="25"/>
    </row>
    <row r="100" spans="1:6" ht="12.75">
      <c r="A100" s="246" t="s">
        <v>201</v>
      </c>
      <c r="B100" s="250">
        <v>0</v>
      </c>
      <c r="C100" s="250"/>
      <c r="D100" s="188">
        <v>44531</v>
      </c>
      <c r="E100" s="339"/>
      <c r="F100" s="25"/>
    </row>
    <row r="101" spans="1:6" ht="12.75">
      <c r="A101" s="246" t="s">
        <v>202</v>
      </c>
      <c r="B101" s="250">
        <v>0</v>
      </c>
      <c r="C101" s="250"/>
      <c r="D101" s="188">
        <v>44531</v>
      </c>
      <c r="E101" s="339"/>
      <c r="F101" s="25"/>
    </row>
    <row r="102" spans="1:6" ht="12.75">
      <c r="A102" s="246" t="s">
        <v>203</v>
      </c>
      <c r="B102" s="250">
        <v>0</v>
      </c>
      <c r="C102" s="250"/>
      <c r="D102" s="188">
        <v>44531</v>
      </c>
      <c r="E102" s="339"/>
      <c r="F102" s="25"/>
    </row>
    <row r="103" spans="1:4" ht="12.75">
      <c r="A103" s="137"/>
      <c r="B103" s="190"/>
      <c r="C103" s="190"/>
      <c r="D103" s="190"/>
    </row>
    <row r="104" spans="1:4" ht="12.75">
      <c r="A104" s="243" t="s">
        <v>99</v>
      </c>
      <c r="B104" s="352">
        <v>0.2139844</v>
      </c>
      <c r="C104" s="337"/>
      <c r="D104" s="188">
        <v>45351</v>
      </c>
    </row>
    <row r="105" spans="1:4" ht="12.75">
      <c r="A105" s="137"/>
      <c r="B105" s="190"/>
      <c r="C105" s="190"/>
      <c r="D105" s="190"/>
    </row>
    <row r="106" spans="1:4" ht="12.75">
      <c r="A106" s="243" t="s">
        <v>152</v>
      </c>
      <c r="B106" s="190"/>
      <c r="C106" s="190"/>
      <c r="D106" s="188"/>
    </row>
    <row r="107" spans="1:4" ht="12.75">
      <c r="A107" s="244" t="s">
        <v>160</v>
      </c>
      <c r="B107" s="338">
        <v>0</v>
      </c>
      <c r="C107" s="338"/>
      <c r="D107" s="188">
        <v>44894</v>
      </c>
    </row>
    <row r="108" spans="1:4" ht="12.75">
      <c r="A108" s="244" t="s">
        <v>194</v>
      </c>
      <c r="B108" s="338">
        <v>0</v>
      </c>
      <c r="C108" s="338"/>
      <c r="D108" s="188">
        <v>44894</v>
      </c>
    </row>
    <row r="109" spans="1:4" ht="12.75">
      <c r="A109" s="137"/>
      <c r="B109" s="190"/>
      <c r="C109" s="190"/>
      <c r="D109" s="190"/>
    </row>
    <row r="110" spans="1:4" ht="12.75">
      <c r="A110" s="70" t="s">
        <v>139</v>
      </c>
      <c r="D110" s="188"/>
    </row>
    <row r="111" spans="1:4" ht="12.75">
      <c r="A111" s="79" t="s">
        <v>204</v>
      </c>
      <c r="B111" s="203">
        <v>0.0038973</v>
      </c>
      <c r="C111" s="187"/>
      <c r="D111" s="326">
        <v>44531</v>
      </c>
    </row>
    <row r="112" spans="1:4" ht="12.75">
      <c r="A112" s="79" t="s">
        <v>205</v>
      </c>
      <c r="B112" s="203">
        <v>0.0037618</v>
      </c>
      <c r="C112" s="187"/>
      <c r="D112" s="326">
        <v>44531</v>
      </c>
    </row>
    <row r="113" spans="1:4" ht="12.75">
      <c r="A113" s="79" t="s">
        <v>206</v>
      </c>
      <c r="B113" s="203">
        <v>0.0036866</v>
      </c>
      <c r="C113" s="187"/>
      <c r="D113" s="326">
        <v>44531</v>
      </c>
    </row>
    <row r="115" ht="12.75">
      <c r="A115" s="70" t="s">
        <v>150</v>
      </c>
    </row>
    <row r="116" spans="1:4" ht="12.75">
      <c r="A116" s="79" t="s">
        <v>160</v>
      </c>
      <c r="B116" s="340">
        <v>-0.00023</v>
      </c>
      <c r="D116" s="326">
        <v>44531</v>
      </c>
    </row>
    <row r="117" spans="1:4" ht="12.75">
      <c r="A117" s="79" t="s">
        <v>194</v>
      </c>
      <c r="B117" s="340">
        <v>-0.00062</v>
      </c>
      <c r="D117" s="326">
        <v>44531</v>
      </c>
    </row>
    <row r="118" ht="12.75">
      <c r="C118" s="341"/>
    </row>
    <row r="119" spans="1:4" ht="12.75">
      <c r="A119" s="24" t="s">
        <v>138</v>
      </c>
      <c r="B119" s="190"/>
      <c r="C119" s="190"/>
      <c r="D119" s="188"/>
    </row>
    <row r="120" spans="1:4" ht="12.75">
      <c r="A120" s="138" t="s">
        <v>160</v>
      </c>
      <c r="B120" s="342">
        <v>1.26</v>
      </c>
      <c r="C120" s="343"/>
      <c r="D120" s="357">
        <v>45226</v>
      </c>
    </row>
    <row r="121" spans="1:4" ht="12.75">
      <c r="A121" s="138" t="s">
        <v>194</v>
      </c>
      <c r="B121" s="342">
        <v>8.53</v>
      </c>
      <c r="C121" s="343"/>
      <c r="D121" s="357">
        <v>45226</v>
      </c>
    </row>
    <row r="123" spans="1:5" ht="12.75">
      <c r="A123" s="70" t="s">
        <v>155</v>
      </c>
      <c r="B123" s="344"/>
      <c r="E123" s="188"/>
    </row>
    <row r="124" spans="1:5" ht="12.75">
      <c r="A124" s="138" t="s">
        <v>160</v>
      </c>
      <c r="B124" s="18">
        <v>0.1</v>
      </c>
      <c r="C124" s="326"/>
      <c r="E124" s="326">
        <v>44927</v>
      </c>
    </row>
    <row r="125" spans="1:5" ht="12.75">
      <c r="A125" s="79" t="s">
        <v>89</v>
      </c>
      <c r="B125" s="18">
        <v>0.0002905</v>
      </c>
      <c r="C125" s="345">
        <v>242</v>
      </c>
      <c r="D125" s="18" t="s">
        <v>207</v>
      </c>
      <c r="E125" s="326">
        <v>45292</v>
      </c>
    </row>
    <row r="126" spans="1:5" ht="12.75">
      <c r="A126" s="79" t="s">
        <v>90</v>
      </c>
      <c r="B126" s="18">
        <v>0</v>
      </c>
      <c r="E126" s="326">
        <v>44927</v>
      </c>
    </row>
    <row r="128" ht="12.75">
      <c r="A128" s="70" t="s">
        <v>208</v>
      </c>
    </row>
    <row r="129" spans="1:4" ht="12.75">
      <c r="A129" s="138" t="s">
        <v>160</v>
      </c>
      <c r="B129" s="345">
        <v>0</v>
      </c>
      <c r="D129" s="326">
        <v>44531</v>
      </c>
    </row>
    <row r="130" spans="1:4" ht="12.75">
      <c r="A130" s="138" t="s">
        <v>161</v>
      </c>
      <c r="B130" s="345">
        <v>0</v>
      </c>
      <c r="D130" s="326">
        <v>44531</v>
      </c>
    </row>
    <row r="131" spans="1:4" ht="12.75">
      <c r="A131" s="138" t="s">
        <v>162</v>
      </c>
      <c r="B131" s="345">
        <v>0</v>
      </c>
      <c r="D131" s="326">
        <v>44531</v>
      </c>
    </row>
    <row r="132" spans="1:4" ht="12.75">
      <c r="A132" s="138" t="s">
        <v>163</v>
      </c>
      <c r="B132" s="345">
        <v>0</v>
      </c>
      <c r="D132" s="326">
        <v>44531</v>
      </c>
    </row>
    <row r="133" spans="1:4" ht="12.75">
      <c r="A133" s="138" t="s">
        <v>164</v>
      </c>
      <c r="B133" s="345">
        <v>0</v>
      </c>
      <c r="D133" s="326">
        <v>44531</v>
      </c>
    </row>
    <row r="135" spans="1:4" ht="12.75">
      <c r="A135" s="24" t="s">
        <v>209</v>
      </c>
      <c r="B135" s="190"/>
      <c r="C135" s="190"/>
      <c r="D135" s="188"/>
    </row>
    <row r="136" spans="1:4" ht="12.75">
      <c r="A136" s="138" t="s">
        <v>160</v>
      </c>
      <c r="B136" s="343">
        <v>0</v>
      </c>
      <c r="C136" s="343"/>
      <c r="D136" s="326">
        <v>44531</v>
      </c>
    </row>
    <row r="137" spans="1:4" ht="12.75">
      <c r="A137" s="138" t="s">
        <v>194</v>
      </c>
      <c r="B137" s="343">
        <v>0</v>
      </c>
      <c r="C137" s="343"/>
      <c r="D137" s="326">
        <v>44531</v>
      </c>
    </row>
    <row r="139" spans="1:4" ht="12.75">
      <c r="A139" s="24" t="s">
        <v>210</v>
      </c>
      <c r="D139" s="18" t="s">
        <v>211</v>
      </c>
    </row>
  </sheetData>
  <sheetProtection password="D7A1" sheet="1"/>
  <mergeCells count="2">
    <mergeCell ref="B14:D14"/>
    <mergeCell ref="H14:J14"/>
  </mergeCells>
  <hyperlinks>
    <hyperlink ref="A40" r:id="rId1" display="GS-@ TOD (On-Peak)"/>
    <hyperlink ref="A41" r:id="rId2" display="GS-@ TOD (On-Peak)"/>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36"/>
  <dimension ref="A1:IE92"/>
  <sheetViews>
    <sheetView showGridLines="0" zoomScale="85" zoomScaleNormal="85" zoomScalePageLayoutView="0" workbookViewId="0" topLeftCell="A31">
      <selection activeCell="H70" sqref="H70:H71"/>
    </sheetView>
  </sheetViews>
  <sheetFormatPr defaultColWidth="9.140625" defaultRowHeight="12.75"/>
  <cols>
    <col min="1" max="1" width="39.00390625" style="0" customWidth="1"/>
    <col min="2" max="2" width="2.57421875" style="0" customWidth="1"/>
    <col min="3" max="3" width="13.57421875" style="0" customWidth="1"/>
    <col min="4" max="4" width="15.28125" style="0" customWidth="1"/>
    <col min="5" max="5" width="9.7109375" style="0" customWidth="1"/>
    <col min="6" max="6" width="2.7109375" style="0" customWidth="1"/>
    <col min="7" max="8" width="13.28125" style="0" customWidth="1"/>
    <col min="9" max="9" width="14.57421875" style="0" customWidth="1"/>
    <col min="10" max="10" width="13.28125" style="0" customWidth="1"/>
    <col min="11" max="11" width="6.57421875" style="0" customWidth="1"/>
    <col min="12" max="12" width="15.140625" style="0" customWidth="1"/>
    <col min="13" max="13" width="17.28125" style="0" bestFit="1" customWidth="1"/>
    <col min="14" max="14" width="17.421875" style="0" customWidth="1"/>
    <col min="15" max="15" width="17.28125" style="0" bestFit="1" customWidth="1"/>
    <col min="16" max="16" width="13.00390625" style="0" customWidth="1"/>
    <col min="17" max="17" width="12.8515625" style="0" customWidth="1"/>
    <col min="18" max="20" width="12.8515625" style="0" hidden="1" customWidth="1"/>
    <col min="21" max="21" width="10.57421875" style="0" hidden="1" customWidth="1"/>
    <col min="22" max="22" width="10.28125" style="0" hidden="1" customWidth="1"/>
    <col min="23" max="26" width="10.8515625" style="0" hidden="1" customWidth="1"/>
    <col min="27" max="29" width="10.28125" style="0" hidden="1" customWidth="1"/>
    <col min="30" max="30" width="10.57421875" style="0" hidden="1" customWidth="1"/>
    <col min="31" max="31" width="10.8515625" style="0" hidden="1" customWidth="1"/>
    <col min="32" max="33" width="10.00390625" style="0" hidden="1" customWidth="1"/>
    <col min="34" max="34" width="9.140625" style="0" customWidth="1"/>
    <col min="35" max="35" width="10.28125" style="0" customWidth="1"/>
    <col min="36" max="36" width="10.8515625" style="0" customWidth="1"/>
    <col min="37" max="37" width="10.28125" style="0" customWidth="1"/>
    <col min="38" max="50" width="9.140625" style="0" customWidth="1"/>
  </cols>
  <sheetData>
    <row r="1" spans="1:20" ht="20.25">
      <c r="A1" s="378" t="s">
        <v>84</v>
      </c>
      <c r="B1" s="378"/>
      <c r="C1" s="378"/>
      <c r="D1" s="378"/>
      <c r="E1" s="378"/>
      <c r="F1" s="378"/>
      <c r="G1" s="378"/>
      <c r="H1" s="378"/>
      <c r="I1" s="378"/>
      <c r="J1" s="378"/>
      <c r="K1" s="378"/>
      <c r="L1" s="378"/>
      <c r="M1" s="378"/>
      <c r="N1" s="378"/>
      <c r="O1" s="378"/>
      <c r="P1" s="378"/>
      <c r="Q1" s="126"/>
      <c r="R1" s="126"/>
      <c r="S1" s="126"/>
      <c r="T1" s="126"/>
    </row>
    <row r="2" spans="1:16" ht="20.25">
      <c r="A2" s="378" t="s">
        <v>87</v>
      </c>
      <c r="B2" s="378"/>
      <c r="C2" s="378"/>
      <c r="D2" s="378"/>
      <c r="E2" s="378"/>
      <c r="F2" s="378"/>
      <c r="G2" s="378"/>
      <c r="H2" s="378"/>
      <c r="I2" s="378"/>
      <c r="J2" s="378"/>
      <c r="K2" s="378"/>
      <c r="L2" s="378"/>
      <c r="M2" s="378"/>
      <c r="N2" s="378"/>
      <c r="O2" s="378"/>
      <c r="P2" s="378"/>
    </row>
    <row r="3" spans="1:20" ht="18">
      <c r="A3" s="379" t="s">
        <v>82</v>
      </c>
      <c r="B3" s="379"/>
      <c r="C3" s="379"/>
      <c r="D3" s="379"/>
      <c r="E3" s="379"/>
      <c r="F3" s="379"/>
      <c r="G3" s="379"/>
      <c r="H3" s="379"/>
      <c r="I3" s="379"/>
      <c r="J3" s="379"/>
      <c r="K3" s="379"/>
      <c r="L3" s="379"/>
      <c r="M3" s="379"/>
      <c r="N3" s="379"/>
      <c r="O3" s="379"/>
      <c r="P3" s="379"/>
      <c r="Q3" s="127"/>
      <c r="R3" s="127"/>
      <c r="S3" s="127"/>
      <c r="T3" s="127"/>
    </row>
    <row r="4" spans="1:20" ht="15.75">
      <c r="A4" s="380"/>
      <c r="B4" s="380"/>
      <c r="C4" s="380"/>
      <c r="D4" s="380"/>
      <c r="E4" s="380"/>
      <c r="F4" s="380"/>
      <c r="G4" s="380"/>
      <c r="H4" s="380"/>
      <c r="I4" s="380"/>
      <c r="J4" s="380"/>
      <c r="K4" s="380"/>
      <c r="L4" s="380"/>
      <c r="M4" s="380"/>
      <c r="N4" s="380"/>
      <c r="O4" s="380"/>
      <c r="P4" s="380"/>
      <c r="Q4" s="128"/>
      <c r="R4" s="128"/>
      <c r="S4" s="128"/>
      <c r="T4" s="128"/>
    </row>
    <row r="5" spans="1:20" ht="15">
      <c r="A5" s="45"/>
      <c r="B5" s="45"/>
      <c r="C5" s="45"/>
      <c r="D5" s="45"/>
      <c r="E5" s="45"/>
      <c r="F5" s="45"/>
      <c r="G5" s="45"/>
      <c r="H5" s="45"/>
      <c r="I5" s="45"/>
      <c r="J5" s="45"/>
      <c r="K5" s="45"/>
      <c r="L5" s="45"/>
      <c r="M5" s="45"/>
      <c r="N5" s="45"/>
      <c r="O5" s="45"/>
      <c r="P5" s="45"/>
      <c r="Q5" s="45"/>
      <c r="R5" s="45"/>
      <c r="S5" s="45"/>
      <c r="T5" s="45"/>
    </row>
    <row r="6" spans="1:15" ht="12.75">
      <c r="A6" s="46">
        <f ca="1">TODAY()</f>
        <v>45400</v>
      </c>
      <c r="B6" s="381" t="s">
        <v>116</v>
      </c>
      <c r="C6" s="381"/>
      <c r="D6" s="381"/>
      <c r="E6" s="381"/>
      <c r="F6" s="381"/>
      <c r="G6" s="381"/>
      <c r="H6" s="381"/>
      <c r="I6" s="381"/>
      <c r="J6" s="381"/>
      <c r="K6" s="381"/>
      <c r="L6" s="381"/>
      <c r="M6" s="381"/>
      <c r="N6" s="381"/>
      <c r="O6" s="381"/>
    </row>
    <row r="7" spans="1:11" ht="12.75">
      <c r="A7" s="382" t="s">
        <v>13</v>
      </c>
      <c r="B7" s="382"/>
      <c r="C7" s="382"/>
      <c r="D7" s="382"/>
      <c r="E7" s="382"/>
      <c r="F7" s="382"/>
      <c r="G7" s="382"/>
      <c r="H7" s="382"/>
      <c r="I7" s="382"/>
      <c r="J7" s="382"/>
      <c r="K7" s="382"/>
    </row>
    <row r="8" spans="3:11" ht="12.75">
      <c r="C8" s="18"/>
      <c r="D8" s="18"/>
      <c r="E8" s="18"/>
      <c r="F8" s="18"/>
      <c r="G8" s="18"/>
      <c r="H8" s="18"/>
      <c r="I8" s="18"/>
      <c r="J8" s="18"/>
      <c r="K8" s="18"/>
    </row>
    <row r="9" spans="1:9" ht="15">
      <c r="A9" s="22" t="s">
        <v>1</v>
      </c>
      <c r="B9" s="23"/>
      <c r="C9" s="24">
        <f>'Customer Info'!B7</f>
        <v>0</v>
      </c>
      <c r="I9" s="25"/>
    </row>
    <row r="10" spans="1:3" ht="15">
      <c r="A10" s="26" t="s">
        <v>23</v>
      </c>
      <c r="B10" s="23"/>
      <c r="C10" s="24">
        <f>'Customer Info'!B8</f>
        <v>0</v>
      </c>
    </row>
    <row r="11" spans="1:33" ht="12.75">
      <c r="A11" s="22" t="s">
        <v>68</v>
      </c>
      <c r="B11" s="160">
        <f>'Customer Info'!B28</f>
        <v>12</v>
      </c>
      <c r="C11" s="161" t="s">
        <v>72</v>
      </c>
      <c r="D11" s="161">
        <v>2023</v>
      </c>
      <c r="V11">
        <v>1</v>
      </c>
      <c r="W11">
        <v>2</v>
      </c>
      <c r="X11">
        <v>3</v>
      </c>
      <c r="Y11">
        <v>4</v>
      </c>
      <c r="Z11">
        <v>5</v>
      </c>
      <c r="AA11">
        <v>6</v>
      </c>
      <c r="AB11">
        <v>7</v>
      </c>
      <c r="AC11">
        <v>8</v>
      </c>
      <c r="AD11">
        <v>9</v>
      </c>
      <c r="AE11">
        <v>10</v>
      </c>
      <c r="AF11">
        <v>11</v>
      </c>
      <c r="AG11">
        <v>12</v>
      </c>
    </row>
    <row r="12" spans="1:33" ht="12.75">
      <c r="A12" s="76"/>
      <c r="B12" s="77"/>
      <c r="C12" s="78"/>
      <c r="D12" s="78"/>
      <c r="E12" s="78"/>
      <c r="F12" s="78"/>
      <c r="G12" s="78"/>
      <c r="H12" s="78"/>
      <c r="I12" s="78"/>
      <c r="J12" s="78"/>
      <c r="K12" s="78"/>
      <c r="L12" s="78"/>
      <c r="M12" s="78"/>
      <c r="N12" s="78"/>
      <c r="O12" s="78"/>
      <c r="P12" s="78"/>
      <c r="U12" t="s">
        <v>81</v>
      </c>
      <c r="V12" s="79" t="s">
        <v>69</v>
      </c>
      <c r="W12" s="79" t="s">
        <v>70</v>
      </c>
      <c r="X12" s="79" t="s">
        <v>71</v>
      </c>
      <c r="Y12" s="79" t="s">
        <v>72</v>
      </c>
      <c r="Z12" s="79" t="s">
        <v>73</v>
      </c>
      <c r="AA12" s="79" t="s">
        <v>74</v>
      </c>
      <c r="AB12" s="79" t="s">
        <v>75</v>
      </c>
      <c r="AC12" s="79" t="s">
        <v>76</v>
      </c>
      <c r="AD12" s="79" t="s">
        <v>77</v>
      </c>
      <c r="AE12" s="79" t="s">
        <v>79</v>
      </c>
      <c r="AF12" s="79" t="s">
        <v>78</v>
      </c>
      <c r="AG12" s="79" t="s">
        <v>80</v>
      </c>
    </row>
    <row r="13" spans="1:34" ht="15">
      <c r="A13" s="81" t="s">
        <v>24</v>
      </c>
      <c r="B13" s="82"/>
      <c r="C13" s="83"/>
      <c r="D13" s="48"/>
      <c r="E13" s="48"/>
      <c r="F13" s="48"/>
      <c r="G13" s="48"/>
      <c r="H13" s="48"/>
      <c r="I13" s="48"/>
      <c r="J13" s="84"/>
      <c r="K13" s="84"/>
      <c r="L13" s="84"/>
      <c r="M13" s="84"/>
      <c r="N13" s="84"/>
      <c r="O13" s="84"/>
      <c r="P13" s="84"/>
      <c r="U13" s="48" t="s">
        <v>113</v>
      </c>
      <c r="V13" s="149" t="e">
        <f>#REF!</f>
        <v>#REF!</v>
      </c>
      <c r="W13" s="149" t="e">
        <f>#REF!</f>
        <v>#REF!</v>
      </c>
      <c r="X13" s="149" t="e">
        <f>#REF!</f>
        <v>#REF!</v>
      </c>
      <c r="Y13" s="149" t="e">
        <f>#REF!</f>
        <v>#REF!</v>
      </c>
      <c r="Z13" s="149" t="e">
        <f>#REF!</f>
        <v>#REF!</v>
      </c>
      <c r="AA13" s="149" t="e">
        <f>#REF!</f>
        <v>#REF!</v>
      </c>
      <c r="AB13" s="149" t="e">
        <f>#REF!</f>
        <v>#REF!</v>
      </c>
      <c r="AC13" s="149" t="e">
        <f>#REF!</f>
        <v>#REF!</v>
      </c>
      <c r="AD13" s="149" t="e">
        <f>#REF!</f>
        <v>#REF!</v>
      </c>
      <c r="AE13" s="149" t="e">
        <f>#REF!</f>
        <v>#REF!</v>
      </c>
      <c r="AF13" s="149" t="e">
        <f>#REF!</f>
        <v>#REF!</v>
      </c>
      <c r="AG13" s="149" t="e">
        <f>#REF!</f>
        <v>#REF!</v>
      </c>
      <c r="AH13" s="48"/>
    </row>
    <row r="14" spans="1:62" ht="12.75">
      <c r="A14" s="48"/>
      <c r="B14" s="48"/>
      <c r="C14" s="48"/>
      <c r="D14" s="48"/>
      <c r="E14" s="48"/>
      <c r="F14" s="48"/>
      <c r="G14" s="74" t="s">
        <v>13</v>
      </c>
      <c r="H14" s="74"/>
      <c r="I14" s="85" t="s">
        <v>13</v>
      </c>
      <c r="J14" s="84"/>
      <c r="K14" s="84"/>
      <c r="L14" s="84"/>
      <c r="M14" s="84"/>
      <c r="N14" s="84"/>
      <c r="O14" s="84"/>
      <c r="P14" s="84"/>
      <c r="Q14" s="48"/>
      <c r="R14" s="48"/>
      <c r="S14" s="48"/>
      <c r="T14" s="48"/>
      <c r="U14" s="48" t="s">
        <v>114</v>
      </c>
      <c r="V14" s="149" t="e">
        <f>#REF!</f>
        <v>#REF!</v>
      </c>
      <c r="W14" s="149" t="e">
        <f>#REF!</f>
        <v>#REF!</v>
      </c>
      <c r="X14" s="149" t="e">
        <f>#REF!</f>
        <v>#REF!</v>
      </c>
      <c r="Y14" s="149" t="e">
        <f>#REF!</f>
        <v>#REF!</v>
      </c>
      <c r="Z14" s="149" t="e">
        <f>#REF!</f>
        <v>#REF!</v>
      </c>
      <c r="AA14" s="149" t="e">
        <f>#REF!</f>
        <v>#REF!</v>
      </c>
      <c r="AB14" s="149" t="e">
        <f>#REF!</f>
        <v>#REF!</v>
      </c>
      <c r="AC14" s="149" t="e">
        <f>#REF!</f>
        <v>#REF!</v>
      </c>
      <c r="AD14" s="149" t="e">
        <f>#REF!</f>
        <v>#REF!</v>
      </c>
      <c r="AE14" s="149" t="e">
        <f>#REF!</f>
        <v>#REF!</v>
      </c>
      <c r="AF14" s="149" t="e">
        <f>#REF!</f>
        <v>#REF!</v>
      </c>
      <c r="AG14" s="149" t="e">
        <f>#REF!</f>
        <v>#REF!</v>
      </c>
      <c r="AH14" s="48"/>
      <c r="AJ14" s="79"/>
      <c r="AK14" s="79"/>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row>
    <row r="15" spans="1:62" ht="12.75">
      <c r="A15" s="48"/>
      <c r="B15" s="48"/>
      <c r="C15" s="48"/>
      <c r="D15" s="48"/>
      <c r="E15" s="48"/>
      <c r="F15" s="48"/>
      <c r="G15" s="48"/>
      <c r="H15" s="48"/>
      <c r="I15" s="48"/>
      <c r="J15" s="84"/>
      <c r="K15" s="84"/>
      <c r="L15" s="84"/>
      <c r="M15" s="84"/>
      <c r="N15" s="84"/>
      <c r="O15" s="84"/>
      <c r="P15" s="84"/>
      <c r="Q15" s="48"/>
      <c r="R15" s="48"/>
      <c r="S15" s="48"/>
      <c r="T15" s="48"/>
      <c r="U15" s="130" t="s">
        <v>121</v>
      </c>
      <c r="V15" s="48" t="e">
        <f>#REF!</f>
        <v>#REF!</v>
      </c>
      <c r="W15" s="48" t="e">
        <f>#REF!</f>
        <v>#REF!</v>
      </c>
      <c r="X15" s="48" t="e">
        <f>#REF!</f>
        <v>#REF!</v>
      </c>
      <c r="Y15" s="48" t="e">
        <f>#REF!</f>
        <v>#REF!</v>
      </c>
      <c r="Z15" s="48" t="e">
        <f>#REF!</f>
        <v>#REF!</v>
      </c>
      <c r="AA15" s="48" t="e">
        <f>#REF!</f>
        <v>#REF!</v>
      </c>
      <c r="AB15" s="48" t="e">
        <f>#REF!</f>
        <v>#REF!</v>
      </c>
      <c r="AC15" s="48" t="e">
        <f>#REF!</f>
        <v>#REF!</v>
      </c>
      <c r="AD15" s="48" t="e">
        <f>#REF!</f>
        <v>#REF!</v>
      </c>
      <c r="AE15" s="48" t="e">
        <f>#REF!</f>
        <v>#REF!</v>
      </c>
      <c r="AF15" s="48" t="e">
        <f>#REF!</f>
        <v>#REF!</v>
      </c>
      <c r="AG15" s="48" t="e">
        <f>#REF!</f>
        <v>#REF!</v>
      </c>
      <c r="AH15" s="48"/>
      <c r="AJ15" s="124"/>
      <c r="AK15" s="124"/>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row>
    <row r="16" spans="1:62" ht="12.75">
      <c r="A16" s="86"/>
      <c r="B16" s="48"/>
      <c r="C16" s="87"/>
      <c r="D16" s="86"/>
      <c r="E16" s="48"/>
      <c r="F16" s="48"/>
      <c r="G16" s="48"/>
      <c r="H16" s="48"/>
      <c r="I16" s="48"/>
      <c r="J16" s="84"/>
      <c r="K16" s="84"/>
      <c r="L16" s="84"/>
      <c r="M16" s="84"/>
      <c r="N16" s="84"/>
      <c r="O16" s="84"/>
      <c r="P16" s="84"/>
      <c r="Q16" s="48"/>
      <c r="R16" s="48"/>
      <c r="S16" s="48"/>
      <c r="T16" s="48"/>
      <c r="U16" s="48"/>
      <c r="V16" s="48"/>
      <c r="W16" s="48"/>
      <c r="X16" s="48"/>
      <c r="Y16" s="48"/>
      <c r="Z16" s="48"/>
      <c r="AA16" s="48"/>
      <c r="AB16" s="48"/>
      <c r="AC16" s="48"/>
      <c r="AD16" s="48"/>
      <c r="AE16" s="48"/>
      <c r="AF16" s="48"/>
      <c r="AG16" s="48"/>
      <c r="AH16" s="48"/>
      <c r="AI16" s="48"/>
      <c r="AJ16" s="124"/>
      <c r="AK16" s="124"/>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row>
    <row r="17" spans="1:62" ht="12.75">
      <c r="A17" s="86" t="s">
        <v>38</v>
      </c>
      <c r="B17" s="48"/>
      <c r="D17" s="87">
        <f>'Customer Info'!D20</f>
        <v>0</v>
      </c>
      <c r="E17" s="86" t="s">
        <v>32</v>
      </c>
      <c r="F17" s="48"/>
      <c r="G17" s="48"/>
      <c r="H17" s="48"/>
      <c r="I17" s="48"/>
      <c r="J17" s="84"/>
      <c r="K17" s="84"/>
      <c r="L17" s="84"/>
      <c r="M17" s="84"/>
      <c r="N17" s="84"/>
      <c r="O17" s="84"/>
      <c r="P17" s="84"/>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row>
    <row r="18" spans="1:62" ht="12.75">
      <c r="A18" s="86"/>
      <c r="B18" s="48"/>
      <c r="C18" s="87"/>
      <c r="D18" s="86"/>
      <c r="E18" s="48"/>
      <c r="F18" s="48"/>
      <c r="G18" s="48"/>
      <c r="H18" s="48"/>
      <c r="I18" s="48"/>
      <c r="J18" s="84"/>
      <c r="K18" s="84"/>
      <c r="L18" s="84"/>
      <c r="M18" s="84"/>
      <c r="N18" s="84"/>
      <c r="O18" s="84"/>
      <c r="P18" s="84"/>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row>
    <row r="19" spans="1:62" ht="12.75">
      <c r="A19" s="86"/>
      <c r="B19" s="48"/>
      <c r="C19" s="87"/>
      <c r="D19" s="86"/>
      <c r="E19" s="48"/>
      <c r="F19" s="48"/>
      <c r="G19" s="48"/>
      <c r="H19" s="48"/>
      <c r="I19" s="48"/>
      <c r="J19" s="84"/>
      <c r="K19" s="84"/>
      <c r="L19" s="84"/>
      <c r="M19" s="84"/>
      <c r="N19" s="84"/>
      <c r="O19" s="84"/>
      <c r="P19" s="84"/>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row>
    <row r="20" spans="1:62" ht="12.75">
      <c r="A20" s="86"/>
      <c r="B20" s="48"/>
      <c r="C20" s="87"/>
      <c r="D20" s="86"/>
      <c r="E20" s="48"/>
      <c r="F20" s="48"/>
      <c r="G20" s="48"/>
      <c r="H20" s="48"/>
      <c r="I20" s="48"/>
      <c r="J20" s="84"/>
      <c r="K20" s="84"/>
      <c r="L20" s="84"/>
      <c r="M20" s="84"/>
      <c r="N20" s="84"/>
      <c r="O20" s="84"/>
      <c r="P20" s="84"/>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row>
    <row r="21" spans="1:62" ht="12.75">
      <c r="A21" s="86"/>
      <c r="B21" s="48"/>
      <c r="C21" s="87"/>
      <c r="D21" s="86"/>
      <c r="E21" s="48"/>
      <c r="F21" s="48"/>
      <c r="G21" s="48"/>
      <c r="H21" s="48"/>
      <c r="I21" s="48"/>
      <c r="J21" s="84"/>
      <c r="K21" s="84"/>
      <c r="L21" s="84"/>
      <c r="M21" s="84"/>
      <c r="N21" s="84"/>
      <c r="O21" s="84"/>
      <c r="P21" s="84"/>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row>
    <row r="22" spans="1:62" ht="12.75">
      <c r="A22" s="88"/>
      <c r="B22" s="88"/>
      <c r="C22" s="89"/>
      <c r="D22" s="88"/>
      <c r="E22" s="88"/>
      <c r="F22" s="90"/>
      <c r="G22" s="76"/>
      <c r="H22" s="88"/>
      <c r="I22" s="91"/>
      <c r="J22" s="78"/>
      <c r="K22" s="84"/>
      <c r="L22" s="84"/>
      <c r="M22" s="84"/>
      <c r="N22" s="84"/>
      <c r="O22" s="84"/>
      <c r="P22" s="84"/>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row>
    <row r="23" spans="1:62" ht="12.75">
      <c r="A23" s="81" t="s">
        <v>25</v>
      </c>
      <c r="B23" s="48"/>
      <c r="C23" s="48"/>
      <c r="D23" s="48"/>
      <c r="E23" s="48"/>
      <c r="F23" s="48"/>
      <c r="G23" s="371" t="s">
        <v>49</v>
      </c>
      <c r="H23" s="372"/>
      <c r="I23" s="372"/>
      <c r="J23" s="373"/>
      <c r="K23" s="92"/>
      <c r="L23" s="374" t="s">
        <v>50</v>
      </c>
      <c r="M23" s="375"/>
      <c r="N23" s="375"/>
      <c r="O23" s="376"/>
      <c r="P23" s="93"/>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row>
    <row r="24" spans="1:62" ht="12.75">
      <c r="A24" s="48"/>
      <c r="B24" s="48"/>
      <c r="C24" s="48"/>
      <c r="D24" s="48"/>
      <c r="E24" s="48"/>
      <c r="F24" s="48"/>
      <c r="G24" s="67" t="s">
        <v>46</v>
      </c>
      <c r="H24" s="67" t="s">
        <v>47</v>
      </c>
      <c r="I24" s="67" t="s">
        <v>48</v>
      </c>
      <c r="J24" s="67" t="s">
        <v>27</v>
      </c>
      <c r="K24" s="48"/>
      <c r="L24" s="80" t="s">
        <v>46</v>
      </c>
      <c r="M24" s="80" t="s">
        <v>47</v>
      </c>
      <c r="N24" s="80" t="s">
        <v>48</v>
      </c>
      <c r="O24" s="80" t="s">
        <v>27</v>
      </c>
      <c r="P24" s="94" t="s">
        <v>39</v>
      </c>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row>
    <row r="25" spans="1:62" ht="12.75">
      <c r="A25" s="48" t="s">
        <v>26</v>
      </c>
      <c r="B25" s="48"/>
      <c r="C25" s="48"/>
      <c r="D25" s="48"/>
      <c r="E25" s="48"/>
      <c r="F25" s="48"/>
      <c r="G25" s="95"/>
      <c r="H25" s="96"/>
      <c r="I25" s="96">
        <v>10</v>
      </c>
      <c r="J25" s="145">
        <f>SUM(G25:I25)</f>
        <v>10</v>
      </c>
      <c r="K25" s="48"/>
      <c r="L25" s="58"/>
      <c r="M25" s="58"/>
      <c r="N25" s="58">
        <f>I25</f>
        <v>10</v>
      </c>
      <c r="O25" s="58">
        <f>SUM(L25:N25)</f>
        <v>10</v>
      </c>
      <c r="P25" s="148">
        <v>42005</v>
      </c>
      <c r="Q25" s="48"/>
      <c r="R25" s="48"/>
      <c r="S25" s="48"/>
      <c r="T25" s="48"/>
      <c r="U25" s="108"/>
      <c r="V25" s="61"/>
      <c r="W25" s="62"/>
      <c r="X25" s="48"/>
      <c r="Y25" s="63"/>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row>
    <row r="26" spans="1:62" ht="12.75">
      <c r="A26" s="48" t="s">
        <v>115</v>
      </c>
      <c r="B26" s="48"/>
      <c r="C26" s="48"/>
      <c r="D26" s="1">
        <f>MAX($D$17,0)</f>
        <v>0</v>
      </c>
      <c r="E26" s="54" t="s">
        <v>32</v>
      </c>
      <c r="F26" s="59" t="s">
        <v>6</v>
      </c>
      <c r="G26" s="150"/>
      <c r="H26" s="96"/>
      <c r="I26" s="98">
        <v>0.0263125</v>
      </c>
      <c r="J26" s="56">
        <f>SUM(G26:I26)</f>
        <v>0.0263125</v>
      </c>
      <c r="K26" s="61" t="s">
        <v>61</v>
      </c>
      <c r="L26" s="58"/>
      <c r="M26" s="58"/>
      <c r="N26" s="58">
        <f>ROUND($D26*I26,2)</f>
        <v>0</v>
      </c>
      <c r="O26" s="58">
        <f>SUM(L26:N26)</f>
        <v>0</v>
      </c>
      <c r="P26" s="148">
        <v>42005</v>
      </c>
      <c r="Q26" s="48"/>
      <c r="T26" s="172">
        <f>O26</f>
        <v>0</v>
      </c>
      <c r="U26" s="60"/>
      <c r="V26" s="61"/>
      <c r="W26" s="62"/>
      <c r="X26" s="48"/>
      <c r="Y26" s="63"/>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row>
    <row r="27" spans="1:62" ht="12.75">
      <c r="A27" s="99" t="s">
        <v>37</v>
      </c>
      <c r="B27" s="99"/>
      <c r="C27" s="99"/>
      <c r="D27" s="100"/>
      <c r="E27" s="100"/>
      <c r="F27" s="99"/>
      <c r="G27" s="100"/>
      <c r="H27" s="100"/>
      <c r="I27" s="100"/>
      <c r="J27" s="100"/>
      <c r="K27" s="101"/>
      <c r="L27" s="102"/>
      <c r="M27" s="102"/>
      <c r="N27" s="102">
        <f>SUM(N25:N26)</f>
        <v>10</v>
      </c>
      <c r="O27" s="215">
        <f>SUM(O25:O26)</f>
        <v>10</v>
      </c>
      <c r="P27" s="93"/>
      <c r="Q27" s="48"/>
      <c r="T27" s="172">
        <f>SUM(T26)</f>
        <v>0</v>
      </c>
      <c r="U27" s="60"/>
      <c r="V27" s="61"/>
      <c r="W27" s="62"/>
      <c r="X27" s="48"/>
      <c r="Y27" s="63"/>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row>
    <row r="28" spans="1:62" ht="12.75">
      <c r="A28" s="103"/>
      <c r="B28" s="103"/>
      <c r="C28" s="103"/>
      <c r="D28" s="104"/>
      <c r="E28" s="104"/>
      <c r="F28" s="103"/>
      <c r="G28" s="104"/>
      <c r="H28" s="104"/>
      <c r="I28" s="104"/>
      <c r="J28" s="104"/>
      <c r="K28" s="105"/>
      <c r="L28" s="104"/>
      <c r="M28" s="104"/>
      <c r="N28" s="104"/>
      <c r="O28" s="216"/>
      <c r="P28" s="106"/>
      <c r="Q28" s="48"/>
      <c r="R28" s="48"/>
      <c r="S28" s="48"/>
      <c r="T28" s="48"/>
      <c r="U28" s="60"/>
      <c r="V28" s="61"/>
      <c r="W28" s="62"/>
      <c r="X28" s="48"/>
      <c r="Y28" s="63"/>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row>
    <row r="29" spans="1:224" ht="12.75">
      <c r="A29" s="81" t="s">
        <v>51</v>
      </c>
      <c r="B29" s="99"/>
      <c r="C29" s="99"/>
      <c r="D29" s="100"/>
      <c r="E29" s="100"/>
      <c r="F29" s="99"/>
      <c r="G29" s="100"/>
      <c r="H29" s="100"/>
      <c r="I29" s="100"/>
      <c r="J29" s="100"/>
      <c r="K29" s="100"/>
      <c r="L29" s="100"/>
      <c r="M29" s="100"/>
      <c r="N29" s="100"/>
      <c r="O29" s="217"/>
      <c r="P29" s="93"/>
      <c r="Q29" s="48"/>
      <c r="R29" s="48"/>
      <c r="S29" s="48"/>
      <c r="T29" s="48"/>
      <c r="U29" s="60"/>
      <c r="V29" s="61"/>
      <c r="W29" s="62"/>
      <c r="X29" s="48"/>
      <c r="Y29" s="63"/>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row>
    <row r="30" spans="1:224" ht="12.75">
      <c r="A30" s="84"/>
      <c r="B30" s="84"/>
      <c r="C30" s="84"/>
      <c r="D30" s="84"/>
      <c r="E30" s="84"/>
      <c r="F30" s="84"/>
      <c r="G30" s="84"/>
      <c r="H30" s="84"/>
      <c r="I30" s="84"/>
      <c r="J30" s="84"/>
      <c r="K30" s="84"/>
      <c r="L30" s="84"/>
      <c r="M30" s="84"/>
      <c r="N30" s="84"/>
      <c r="O30" s="137"/>
      <c r="P30" s="107"/>
      <c r="Q30" s="59"/>
      <c r="R30" s="59"/>
      <c r="S30" s="59"/>
      <c r="T30" s="59"/>
      <c r="U30" s="60"/>
      <c r="V30" s="61"/>
      <c r="W30" s="62"/>
      <c r="X30" s="48"/>
      <c r="Y30" s="63"/>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row>
    <row r="31" spans="1:224" ht="12.75">
      <c r="A31" s="218" t="s">
        <v>53</v>
      </c>
      <c r="B31" s="219"/>
      <c r="C31" s="219"/>
      <c r="D31" s="220">
        <f>IF($D$17&lt;0,0,IF($D$17&gt;833000,833000,$D$17))</f>
        <v>0</v>
      </c>
      <c r="E31" s="221" t="s">
        <v>32</v>
      </c>
      <c r="F31" s="222" t="s">
        <v>6</v>
      </c>
      <c r="G31" s="56"/>
      <c r="H31" s="56"/>
      <c r="I31" s="56">
        <f>'0423 Riders'!B4</f>
        <v>0.0053667</v>
      </c>
      <c r="J31" s="56">
        <f aca="true" t="shared" si="0" ref="J31:J37">SUM(G31:I31)</f>
        <v>0.0053667</v>
      </c>
      <c r="K31" s="223" t="s">
        <v>33</v>
      </c>
      <c r="L31" s="58"/>
      <c r="M31" s="58"/>
      <c r="N31" s="58">
        <f>ROUND(D31*I31,2)</f>
        <v>0</v>
      </c>
      <c r="O31" s="58">
        <f aca="true" t="shared" si="1" ref="O31:O53">SUM(L31:N31)</f>
        <v>0</v>
      </c>
      <c r="P31" s="148">
        <f>'0423 Riders'!D4</f>
        <v>44925</v>
      </c>
      <c r="Q31" s="59"/>
      <c r="R31" s="59"/>
      <c r="S31" s="59"/>
      <c r="T31" s="172">
        <f aca="true" t="shared" si="2" ref="T31:T43">O31</f>
        <v>0</v>
      </c>
      <c r="U31" s="60"/>
      <c r="V31" s="61"/>
      <c r="W31" s="62"/>
      <c r="X31" s="48"/>
      <c r="Y31" s="63"/>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row>
    <row r="32" spans="1:224" ht="12.75">
      <c r="A32" s="218" t="s">
        <v>54</v>
      </c>
      <c r="B32" s="190"/>
      <c r="C32" s="190"/>
      <c r="D32" s="224">
        <f>IF($D$17&gt;833000,$D$17-833000,0)</f>
        <v>0</v>
      </c>
      <c r="E32" s="221" t="s">
        <v>32</v>
      </c>
      <c r="F32" s="222" t="s">
        <v>6</v>
      </c>
      <c r="G32" s="56"/>
      <c r="H32" s="56"/>
      <c r="I32" s="56">
        <f>'0423 Riders'!$B$5</f>
        <v>0.0001756</v>
      </c>
      <c r="J32" s="56">
        <f t="shared" si="0"/>
        <v>0.0001756</v>
      </c>
      <c r="K32" s="223" t="s">
        <v>33</v>
      </c>
      <c r="L32" s="58"/>
      <c r="M32" s="58"/>
      <c r="N32" s="58">
        <f>ROUND(D32*I32,2)</f>
        <v>0</v>
      </c>
      <c r="O32" s="58">
        <f t="shared" si="1"/>
        <v>0</v>
      </c>
      <c r="P32" s="148">
        <f>'0423 Riders'!$D$5</f>
        <v>44925</v>
      </c>
      <c r="Q32" s="59"/>
      <c r="R32" s="59"/>
      <c r="S32" s="59"/>
      <c r="T32" s="172">
        <f t="shared" si="2"/>
        <v>0</v>
      </c>
      <c r="U32" s="60"/>
      <c r="V32" s="61"/>
      <c r="W32" s="62"/>
      <c r="X32" s="48"/>
      <c r="Y32" s="63"/>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row>
    <row r="33" spans="1:224" ht="12.75">
      <c r="A33" s="218" t="s">
        <v>65</v>
      </c>
      <c r="B33" s="190"/>
      <c r="C33" s="190"/>
      <c r="D33" s="220">
        <f>IF($D$17&lt;0,0,IF($D$17&gt;2000,2000,$D$17))</f>
        <v>0</v>
      </c>
      <c r="E33" s="221" t="s">
        <v>32</v>
      </c>
      <c r="F33" s="222" t="s">
        <v>6</v>
      </c>
      <c r="G33" s="56"/>
      <c r="H33" s="56"/>
      <c r="I33" s="109">
        <f>'0423 Riders'!$B$8</f>
        <v>0.00465</v>
      </c>
      <c r="J33" s="109">
        <f t="shared" si="0"/>
        <v>0.00465</v>
      </c>
      <c r="K33" s="223" t="s">
        <v>33</v>
      </c>
      <c r="L33" s="58"/>
      <c r="M33" s="58"/>
      <c r="N33" s="58">
        <f>ROUND(D33*I33,2)</f>
        <v>0</v>
      </c>
      <c r="O33" s="58">
        <f t="shared" si="1"/>
        <v>0</v>
      </c>
      <c r="P33" s="148">
        <f>'0423 Riders'!$D$8</f>
        <v>0</v>
      </c>
      <c r="Q33" s="59"/>
      <c r="R33" s="59"/>
      <c r="S33" s="59"/>
      <c r="T33" s="172">
        <f t="shared" si="2"/>
        <v>0</v>
      </c>
      <c r="U33" s="60"/>
      <c r="V33" s="61"/>
      <c r="W33" s="62"/>
      <c r="X33" s="48"/>
      <c r="Y33" s="63"/>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row>
    <row r="34" spans="1:224" ht="12.75">
      <c r="A34" s="218" t="s">
        <v>66</v>
      </c>
      <c r="B34" s="190"/>
      <c r="C34" s="190"/>
      <c r="D34" s="220">
        <f>IF($D$17&lt;=2000,0,IF($D$17=0,0,IF($D$17-2000&gt;13000,13000,$D$17-2000)))</f>
        <v>0</v>
      </c>
      <c r="E34" s="221" t="s">
        <v>32</v>
      </c>
      <c r="F34" s="222" t="s">
        <v>6</v>
      </c>
      <c r="G34" s="56"/>
      <c r="H34" s="56"/>
      <c r="I34" s="109">
        <f>'0423 Riders'!$B$9</f>
        <v>0.00419</v>
      </c>
      <c r="J34" s="109">
        <f t="shared" si="0"/>
        <v>0.00419</v>
      </c>
      <c r="K34" s="223" t="s">
        <v>33</v>
      </c>
      <c r="L34" s="58"/>
      <c r="M34" s="58"/>
      <c r="N34" s="58">
        <f>ROUND(D34*I34,2)</f>
        <v>0</v>
      </c>
      <c r="O34" s="58">
        <f t="shared" si="1"/>
        <v>0</v>
      </c>
      <c r="P34" s="148">
        <f>'0423 Riders'!$D$9</f>
        <v>0</v>
      </c>
      <c r="Q34" s="59"/>
      <c r="R34" s="59"/>
      <c r="S34" s="59"/>
      <c r="T34" s="172">
        <f t="shared" si="2"/>
        <v>0</v>
      </c>
      <c r="U34" s="60"/>
      <c r="V34" s="61"/>
      <c r="W34" s="62"/>
      <c r="X34" s="48"/>
      <c r="Y34" s="63"/>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row>
    <row r="35" spans="1:224" ht="12.75">
      <c r="A35" s="218" t="s">
        <v>67</v>
      </c>
      <c r="B35" s="190"/>
      <c r="C35" s="190"/>
      <c r="D35" s="220">
        <f>IF($D$17=0,0,IF($D$17-15000&gt;=0,$D$17-15000,0))</f>
        <v>0</v>
      </c>
      <c r="E35" s="221" t="s">
        <v>32</v>
      </c>
      <c r="F35" s="222" t="s">
        <v>6</v>
      </c>
      <c r="G35" s="56"/>
      <c r="H35" s="56"/>
      <c r="I35" s="109">
        <f>'0423 Riders'!$B$10</f>
        <v>0.00363</v>
      </c>
      <c r="J35" s="109">
        <f t="shared" si="0"/>
        <v>0.00363</v>
      </c>
      <c r="K35" s="223" t="s">
        <v>33</v>
      </c>
      <c r="L35" s="58"/>
      <c r="M35" s="58"/>
      <c r="N35" s="58">
        <f>ROUND(D35*I35,2)</f>
        <v>0</v>
      </c>
      <c r="O35" s="58">
        <f t="shared" si="1"/>
        <v>0</v>
      </c>
      <c r="P35" s="148">
        <f>'0423 Riders'!$D$10</f>
        <v>0</v>
      </c>
      <c r="Q35" s="59"/>
      <c r="R35" s="59"/>
      <c r="S35" s="59"/>
      <c r="T35" s="172">
        <f t="shared" si="2"/>
        <v>0</v>
      </c>
      <c r="U35" s="60"/>
      <c r="V35" s="61"/>
      <c r="W35" s="62"/>
      <c r="X35" s="48"/>
      <c r="Y35" s="63"/>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row>
    <row r="36" spans="1:224" ht="12.75">
      <c r="A36" s="225" t="s">
        <v>153</v>
      </c>
      <c r="B36" s="190"/>
      <c r="C36" s="190"/>
      <c r="D36" s="220"/>
      <c r="E36" s="221" t="s">
        <v>81</v>
      </c>
      <c r="F36" s="222"/>
      <c r="G36" s="56"/>
      <c r="H36" s="56"/>
      <c r="I36" s="56">
        <f>'0423 Riders'!$D$49</f>
        <v>-0.48000000000000004</v>
      </c>
      <c r="J36" s="56">
        <f t="shared" si="0"/>
        <v>-0.48000000000000004</v>
      </c>
      <c r="K36" s="223"/>
      <c r="L36" s="58"/>
      <c r="M36" s="58"/>
      <c r="N36" s="58">
        <f>J36</f>
        <v>-0.48000000000000004</v>
      </c>
      <c r="O36" s="58">
        <f>SUM(L36:N36)</f>
        <v>-0.48000000000000004</v>
      </c>
      <c r="P36" s="148">
        <f>'0423 Riders'!$E$49</f>
        <v>44927</v>
      </c>
      <c r="Q36" s="59"/>
      <c r="R36" s="59"/>
      <c r="S36" s="59"/>
      <c r="T36" s="172">
        <f t="shared" si="2"/>
        <v>-0.48000000000000004</v>
      </c>
      <c r="U36" s="60"/>
      <c r="V36" s="61"/>
      <c r="W36" s="62"/>
      <c r="X36" s="48"/>
      <c r="Y36" s="63"/>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row>
    <row r="37" spans="1:224" ht="12.75">
      <c r="A37" s="225" t="s">
        <v>212</v>
      </c>
      <c r="B37" s="190"/>
      <c r="C37" s="190"/>
      <c r="D37" s="226">
        <f>O27</f>
        <v>10</v>
      </c>
      <c r="E37" s="221" t="s">
        <v>86</v>
      </c>
      <c r="F37" s="222" t="s">
        <v>6</v>
      </c>
      <c r="G37" s="56"/>
      <c r="H37" s="56"/>
      <c r="I37" s="110">
        <f>'0423 Riders'!B18</f>
        <v>0</v>
      </c>
      <c r="J37" s="110">
        <f t="shared" si="0"/>
        <v>0</v>
      </c>
      <c r="K37" s="223"/>
      <c r="L37" s="58"/>
      <c r="M37" s="58"/>
      <c r="N37" s="58">
        <f>J37</f>
        <v>0</v>
      </c>
      <c r="O37" s="58">
        <f>SUM(L37:N37)</f>
        <v>0</v>
      </c>
      <c r="P37" s="148">
        <f>'0423 Riders'!D18</f>
        <v>44531</v>
      </c>
      <c r="Q37" s="59"/>
      <c r="R37" s="173">
        <f>$T$27</f>
        <v>0</v>
      </c>
      <c r="S37" s="174">
        <f>I37</f>
        <v>0</v>
      </c>
      <c r="T37" s="172">
        <f>ROUND(R37*S37,2)</f>
        <v>0</v>
      </c>
      <c r="U37" s="60"/>
      <c r="V37" s="61"/>
      <c r="W37" s="62"/>
      <c r="X37" s="48"/>
      <c r="Y37" s="63"/>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row>
    <row r="38" spans="1:224" ht="12.75">
      <c r="A38" s="225" t="s">
        <v>120</v>
      </c>
      <c r="B38" s="190"/>
      <c r="C38" s="190"/>
      <c r="D38" s="220">
        <f>$D$17</f>
        <v>0</v>
      </c>
      <c r="E38" s="221" t="s">
        <v>32</v>
      </c>
      <c r="F38" s="222" t="s">
        <v>6</v>
      </c>
      <c r="G38" s="56">
        <f>'0423 Riders'!B21</f>
        <v>0.06041</v>
      </c>
      <c r="H38" s="56"/>
      <c r="I38" s="56"/>
      <c r="J38" s="143">
        <f>SUM(G38:H38)</f>
        <v>0.06041</v>
      </c>
      <c r="K38" s="223" t="s">
        <v>33</v>
      </c>
      <c r="L38" s="58">
        <f>ROUND(D38*G38,2)</f>
        <v>0</v>
      </c>
      <c r="M38" s="58"/>
      <c r="N38" s="58"/>
      <c r="O38" s="58">
        <f t="shared" si="1"/>
        <v>0</v>
      </c>
      <c r="P38" s="148">
        <f>'0423 Riders'!D21</f>
        <v>44713</v>
      </c>
      <c r="Q38" s="59"/>
      <c r="R38" s="59"/>
      <c r="S38" s="59"/>
      <c r="T38" s="172">
        <f t="shared" si="2"/>
        <v>0</v>
      </c>
      <c r="U38" s="60"/>
      <c r="V38" s="61"/>
      <c r="W38" s="62"/>
      <c r="X38" s="48"/>
      <c r="Y38" s="63"/>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row>
    <row r="39" spans="1:224" ht="12.75">
      <c r="A39" s="225" t="s">
        <v>105</v>
      </c>
      <c r="B39" s="190"/>
      <c r="C39" s="190"/>
      <c r="D39" s="220">
        <f>$D$17</f>
        <v>0</v>
      </c>
      <c r="E39" s="221" t="s">
        <v>32</v>
      </c>
      <c r="F39" s="222" t="s">
        <v>6</v>
      </c>
      <c r="G39" s="56">
        <f>'0423 Riders'!B28</f>
        <v>0.00581</v>
      </c>
      <c r="H39" s="56"/>
      <c r="I39" s="56"/>
      <c r="J39" s="143">
        <f>SUM(G39:H39)</f>
        <v>0.00581</v>
      </c>
      <c r="K39" s="223" t="s">
        <v>33</v>
      </c>
      <c r="L39" s="145">
        <f>IF($D$39&lt;=800,ROUND($D$39*$G$39,2),(ROUND(800*$G$39,2)+(ROUND(($D$39-800)*$G$39,2))))</f>
        <v>0</v>
      </c>
      <c r="M39" s="58"/>
      <c r="N39" s="58"/>
      <c r="O39" s="58">
        <f>SUM(L39:N39)</f>
        <v>0</v>
      </c>
      <c r="P39" s="148">
        <f>'0423 Riders'!$D$28</f>
        <v>44713</v>
      </c>
      <c r="Q39" s="59"/>
      <c r="R39" s="59"/>
      <c r="S39" s="59"/>
      <c r="T39" s="172">
        <f t="shared" si="2"/>
        <v>0</v>
      </c>
      <c r="U39" s="60"/>
      <c r="V39" s="61"/>
      <c r="W39" s="62"/>
      <c r="X39" s="48"/>
      <c r="Y39" s="63"/>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row>
    <row r="40" spans="1:224" ht="12.75">
      <c r="A40" s="225" t="s">
        <v>124</v>
      </c>
      <c r="B40" s="190"/>
      <c r="C40" s="190"/>
      <c r="D40" s="220">
        <f>$D$17</f>
        <v>0</v>
      </c>
      <c r="E40" s="221" t="s">
        <v>32</v>
      </c>
      <c r="F40" s="222" t="s">
        <v>6</v>
      </c>
      <c r="G40" s="56">
        <f>'0423 Riders'!B46</f>
        <v>0.0047805</v>
      </c>
      <c r="H40" s="56"/>
      <c r="I40" s="56"/>
      <c r="J40" s="143">
        <f>SUM(G40:H40)</f>
        <v>0.0047805</v>
      </c>
      <c r="K40" s="223" t="s">
        <v>33</v>
      </c>
      <c r="L40" s="58">
        <f>ROUND(D40*G40,2)</f>
        <v>0</v>
      </c>
      <c r="M40" s="58"/>
      <c r="N40" s="58"/>
      <c r="O40" s="58">
        <f t="shared" si="1"/>
        <v>0</v>
      </c>
      <c r="P40" s="148">
        <f>'0423 Riders'!$D$23</f>
        <v>44713</v>
      </c>
      <c r="Q40" s="59"/>
      <c r="R40" s="59"/>
      <c r="S40" s="59"/>
      <c r="T40" s="172">
        <f t="shared" si="2"/>
        <v>0</v>
      </c>
      <c r="U40" s="60"/>
      <c r="V40" s="61"/>
      <c r="W40" s="62"/>
      <c r="X40" s="48"/>
      <c r="Y40" s="63"/>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48"/>
      <c r="HC40" s="48"/>
      <c r="HD40" s="48"/>
      <c r="HE40" s="48"/>
      <c r="HF40" s="48"/>
      <c r="HG40" s="48"/>
      <c r="HH40" s="48"/>
      <c r="HI40" s="48"/>
      <c r="HJ40" s="48"/>
      <c r="HK40" s="48"/>
      <c r="HL40" s="48"/>
      <c r="HM40" s="48"/>
      <c r="HN40" s="48"/>
      <c r="HO40" s="48"/>
      <c r="HP40" s="48"/>
    </row>
    <row r="41" spans="1:224" ht="12.75">
      <c r="A41" s="225" t="s">
        <v>103</v>
      </c>
      <c r="B41" s="190"/>
      <c r="C41" s="190"/>
      <c r="D41" s="220">
        <f>IF($D$17&lt;0,0,$D$17)</f>
        <v>0</v>
      </c>
      <c r="E41" s="221" t="s">
        <v>32</v>
      </c>
      <c r="F41" s="222" t="s">
        <v>6</v>
      </c>
      <c r="G41" s="56"/>
      <c r="H41" s="56"/>
      <c r="I41" s="56">
        <f>'0423 Riders'!B15</f>
        <v>0.0015688</v>
      </c>
      <c r="J41" s="98">
        <f aca="true" t="shared" si="3" ref="J41:J46">SUM(G41:I41)</f>
        <v>0.0015688</v>
      </c>
      <c r="K41" s="223" t="s">
        <v>33</v>
      </c>
      <c r="L41" s="58"/>
      <c r="M41" s="58"/>
      <c r="N41" s="96">
        <f>J41*D41</f>
        <v>0</v>
      </c>
      <c r="O41" s="58">
        <f>SUM(L41:N41)</f>
        <v>0</v>
      </c>
      <c r="P41" s="148">
        <f>'0423 Riders'!D15</f>
        <v>44743</v>
      </c>
      <c r="Q41" s="59"/>
      <c r="R41" s="59"/>
      <c r="S41" s="59"/>
      <c r="T41" s="172">
        <f t="shared" si="2"/>
        <v>0</v>
      </c>
      <c r="U41" s="60"/>
      <c r="V41" s="61"/>
      <c r="W41" s="62"/>
      <c r="X41" s="48"/>
      <c r="Y41" s="63"/>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48"/>
      <c r="HC41" s="48"/>
      <c r="HD41" s="48"/>
      <c r="HE41" s="48"/>
      <c r="HF41" s="48"/>
      <c r="HG41" s="48"/>
      <c r="HH41" s="48"/>
      <c r="HI41" s="48"/>
      <c r="HJ41" s="48"/>
      <c r="HK41" s="48"/>
      <c r="HL41" s="48"/>
      <c r="HM41" s="48"/>
      <c r="HN41" s="48"/>
      <c r="HO41" s="48"/>
      <c r="HP41" s="48"/>
    </row>
    <row r="42" spans="1:224" ht="12.75">
      <c r="A42" s="225" t="s">
        <v>122</v>
      </c>
      <c r="B42" s="190"/>
      <c r="C42" s="190"/>
      <c r="D42" s="220">
        <f>IF($D$17&lt;0,0,$D$17)</f>
        <v>0</v>
      </c>
      <c r="E42" s="227" t="s">
        <v>32</v>
      </c>
      <c r="F42" s="222" t="s">
        <v>6</v>
      </c>
      <c r="G42" s="56"/>
      <c r="H42" s="56">
        <f>'0423 Riders'!B56</f>
        <v>0.0331659</v>
      </c>
      <c r="I42" s="56"/>
      <c r="J42" s="56">
        <f t="shared" si="3"/>
        <v>0.0331659</v>
      </c>
      <c r="K42" s="223" t="s">
        <v>33</v>
      </c>
      <c r="L42" s="58"/>
      <c r="M42" s="58">
        <f>ROUND(D42*H42,2)</f>
        <v>0</v>
      </c>
      <c r="N42" s="129"/>
      <c r="O42" s="58">
        <f t="shared" si="1"/>
        <v>0</v>
      </c>
      <c r="P42" s="148">
        <f>'0423 Riders'!D56</f>
        <v>45016</v>
      </c>
      <c r="Q42" s="59"/>
      <c r="R42" s="59"/>
      <c r="S42" s="59"/>
      <c r="T42" s="172">
        <f t="shared" si="2"/>
        <v>0</v>
      </c>
      <c r="U42" s="60"/>
      <c r="V42" s="61"/>
      <c r="W42" s="62"/>
      <c r="X42" s="48"/>
      <c r="Y42" s="63"/>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48"/>
      <c r="HC42" s="48"/>
      <c r="HD42" s="48"/>
      <c r="HE42" s="48"/>
      <c r="HF42" s="48"/>
      <c r="HG42" s="48"/>
      <c r="HH42" s="48"/>
      <c r="HI42" s="48"/>
      <c r="HJ42" s="48"/>
      <c r="HK42" s="48"/>
      <c r="HL42" s="48"/>
      <c r="HM42" s="48"/>
      <c r="HN42" s="48"/>
      <c r="HO42" s="48"/>
      <c r="HP42" s="48"/>
    </row>
    <row r="43" spans="1:224" ht="12.75">
      <c r="A43" s="218" t="s">
        <v>64</v>
      </c>
      <c r="B43" s="190"/>
      <c r="C43" s="190"/>
      <c r="D43" s="220">
        <f>IF($D$17&lt;0,0,$D$17)</f>
        <v>0</v>
      </c>
      <c r="E43" s="221" t="s">
        <v>32</v>
      </c>
      <c r="F43" s="222" t="s">
        <v>6</v>
      </c>
      <c r="G43" s="56"/>
      <c r="H43" s="56"/>
      <c r="I43" s="56">
        <f>'0423 Riders'!B68+'0423 Riders'!C68</f>
        <v>0</v>
      </c>
      <c r="J43" s="56">
        <f t="shared" si="3"/>
        <v>0</v>
      </c>
      <c r="K43" s="223" t="s">
        <v>33</v>
      </c>
      <c r="L43" s="58"/>
      <c r="M43" s="58"/>
      <c r="N43" s="58">
        <f>J43*D43</f>
        <v>0</v>
      </c>
      <c r="O43" s="58">
        <f t="shared" si="1"/>
        <v>0</v>
      </c>
      <c r="P43" s="148">
        <f>'0423 Riders'!D28</f>
        <v>44713</v>
      </c>
      <c r="Q43" s="59"/>
      <c r="R43" s="59"/>
      <c r="S43" s="59"/>
      <c r="T43" s="172">
        <f t="shared" si="2"/>
        <v>0</v>
      </c>
      <c r="U43" s="60"/>
      <c r="V43" s="61"/>
      <c r="W43" s="62"/>
      <c r="X43" s="48"/>
      <c r="Y43" s="63"/>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48"/>
      <c r="HC43" s="48"/>
      <c r="HD43" s="48"/>
      <c r="HE43" s="48"/>
      <c r="HF43" s="48"/>
      <c r="HG43" s="48"/>
      <c r="HH43" s="48"/>
      <c r="HI43" s="48"/>
      <c r="HJ43" s="48"/>
      <c r="HK43" s="48"/>
      <c r="HL43" s="48"/>
      <c r="HM43" s="48"/>
      <c r="HN43" s="48"/>
      <c r="HO43" s="48"/>
      <c r="HP43" s="48"/>
    </row>
    <row r="44" spans="1:224" ht="12.75">
      <c r="A44" s="218" t="s">
        <v>55</v>
      </c>
      <c r="B44" s="190"/>
      <c r="C44" s="190"/>
      <c r="D44" s="228">
        <f>$N$27</f>
        <v>10</v>
      </c>
      <c r="E44" s="221" t="s">
        <v>86</v>
      </c>
      <c r="F44" s="222" t="s">
        <v>6</v>
      </c>
      <c r="G44" s="64"/>
      <c r="H44" s="65"/>
      <c r="I44" s="69">
        <f>'0423 Riders'!B84</f>
        <v>0.018765</v>
      </c>
      <c r="J44" s="69">
        <f t="shared" si="3"/>
        <v>0.018765</v>
      </c>
      <c r="K44" s="223"/>
      <c r="L44" s="58"/>
      <c r="M44" s="58"/>
      <c r="N44" s="58">
        <f>ROUND(D44*I44,2)</f>
        <v>0.19</v>
      </c>
      <c r="O44" s="58">
        <f t="shared" si="1"/>
        <v>0.19</v>
      </c>
      <c r="P44" s="148">
        <f>'0423 Riders'!D84</f>
        <v>45016</v>
      </c>
      <c r="Q44" s="59"/>
      <c r="R44" s="173">
        <f>$T$27</f>
        <v>0</v>
      </c>
      <c r="S44" s="174">
        <f>I44</f>
        <v>0.018765</v>
      </c>
      <c r="T44" s="172">
        <f>ROUND(R44*S44,2)</f>
        <v>0</v>
      </c>
      <c r="U44" s="60"/>
      <c r="V44" s="61"/>
      <c r="W44" s="62"/>
      <c r="X44" s="48"/>
      <c r="Y44" s="63"/>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48"/>
      <c r="HC44" s="48"/>
      <c r="HD44" s="48"/>
      <c r="HE44" s="48"/>
      <c r="HF44" s="48"/>
      <c r="HG44" s="48"/>
      <c r="HH44" s="48"/>
      <c r="HI44" s="48"/>
      <c r="HJ44" s="48"/>
      <c r="HK44" s="48"/>
      <c r="HL44" s="48"/>
      <c r="HM44" s="48"/>
      <c r="HN44" s="48"/>
      <c r="HO44" s="48"/>
      <c r="HP44" s="48"/>
    </row>
    <row r="45" spans="1:224" ht="12.75">
      <c r="A45" s="218" t="s">
        <v>56</v>
      </c>
      <c r="B45" s="190"/>
      <c r="C45" s="190"/>
      <c r="D45" s="228">
        <f>$N$27</f>
        <v>10</v>
      </c>
      <c r="E45" s="221" t="s">
        <v>86</v>
      </c>
      <c r="F45" s="222" t="s">
        <v>6</v>
      </c>
      <c r="G45" s="229"/>
      <c r="H45" s="65"/>
      <c r="I45" s="69">
        <f>'0423 Riders'!B86</f>
        <v>0.0590761</v>
      </c>
      <c r="J45" s="69">
        <f t="shared" si="3"/>
        <v>0.0590761</v>
      </c>
      <c r="K45" s="223"/>
      <c r="L45" s="58"/>
      <c r="M45" s="58"/>
      <c r="N45" s="58">
        <f>ROUND(D45*I45,2)</f>
        <v>0.59</v>
      </c>
      <c r="O45" s="58">
        <f t="shared" si="1"/>
        <v>0.59</v>
      </c>
      <c r="P45" s="148">
        <f>'0423 Riders'!D86</f>
        <v>44986</v>
      </c>
      <c r="Q45" s="59"/>
      <c r="R45" s="173">
        <f>$T$27</f>
        <v>0</v>
      </c>
      <c r="S45" s="174">
        <f>I45</f>
        <v>0.0590761</v>
      </c>
      <c r="T45" s="172">
        <f>ROUND(R45*S45,2)</f>
        <v>0</v>
      </c>
      <c r="U45" s="60"/>
      <c r="V45" s="61"/>
      <c r="W45" s="62"/>
      <c r="X45" s="48"/>
      <c r="Y45" s="63"/>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48"/>
      <c r="HC45" s="48"/>
      <c r="HD45" s="48"/>
      <c r="HE45" s="48"/>
      <c r="HF45" s="48"/>
      <c r="HG45" s="48"/>
      <c r="HH45" s="48"/>
      <c r="HI45" s="48"/>
      <c r="HJ45" s="48"/>
      <c r="HK45" s="48"/>
      <c r="HL45" s="48"/>
      <c r="HM45" s="48"/>
      <c r="HN45" s="48"/>
      <c r="HO45" s="48"/>
      <c r="HP45" s="48"/>
    </row>
    <row r="46" spans="1:224" ht="12.75">
      <c r="A46" s="225" t="s">
        <v>141</v>
      </c>
      <c r="B46" s="190"/>
      <c r="C46" s="190"/>
      <c r="D46" s="228"/>
      <c r="E46" s="227" t="s">
        <v>81</v>
      </c>
      <c r="F46" s="230"/>
      <c r="G46" s="229"/>
      <c r="H46" s="65"/>
      <c r="I46" s="125">
        <f>'0423 Riders'!B89</f>
        <v>1.95</v>
      </c>
      <c r="J46" s="125">
        <f t="shared" si="3"/>
        <v>1.95</v>
      </c>
      <c r="K46" s="223"/>
      <c r="L46" s="58"/>
      <c r="M46" s="58"/>
      <c r="N46" s="58">
        <f>I46</f>
        <v>1.95</v>
      </c>
      <c r="O46" s="58">
        <f>SUM(L46:N46)</f>
        <v>1.95</v>
      </c>
      <c r="P46" s="148">
        <f>'0423 Riders'!D89</f>
        <v>44986</v>
      </c>
      <c r="Q46" s="59"/>
      <c r="R46" s="59"/>
      <c r="S46" s="59"/>
      <c r="T46" s="172">
        <f>O46</f>
        <v>1.95</v>
      </c>
      <c r="U46" s="60"/>
      <c r="V46" s="61"/>
      <c r="W46" s="62"/>
      <c r="X46" s="48"/>
      <c r="Y46" s="63"/>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48"/>
      <c r="HC46" s="48"/>
      <c r="HD46" s="48"/>
      <c r="HE46" s="48"/>
      <c r="HF46" s="48"/>
      <c r="HG46" s="48"/>
      <c r="HH46" s="48"/>
      <c r="HI46" s="48"/>
      <c r="HJ46" s="48"/>
      <c r="HK46" s="48"/>
      <c r="HL46" s="48"/>
      <c r="HM46" s="48"/>
      <c r="HN46" s="48"/>
      <c r="HO46" s="48"/>
      <c r="HP46" s="48"/>
    </row>
    <row r="47" spans="1:224" ht="12.75">
      <c r="A47" s="225" t="s">
        <v>213</v>
      </c>
      <c r="B47" s="190"/>
      <c r="C47" s="190"/>
      <c r="D47" s="220">
        <f>IF($D$17&lt;0,0,$D$17)</f>
        <v>0</v>
      </c>
      <c r="E47" s="221" t="s">
        <v>32</v>
      </c>
      <c r="F47" s="222" t="s">
        <v>6</v>
      </c>
      <c r="G47" s="56"/>
      <c r="H47" s="56"/>
      <c r="I47" s="56"/>
      <c r="J47" s="56">
        <f>'0423 Riders'!B93</f>
        <v>0</v>
      </c>
      <c r="K47" s="223" t="s">
        <v>33</v>
      </c>
      <c r="L47" s="58"/>
      <c r="M47" s="58"/>
      <c r="N47" s="58"/>
      <c r="O47" s="58">
        <f>SUM(L47:N47)</f>
        <v>0</v>
      </c>
      <c r="P47" s="148">
        <f>'0423 Riders'!D93</f>
        <v>44531</v>
      </c>
      <c r="Q47" s="59"/>
      <c r="R47" s="59"/>
      <c r="S47" s="59"/>
      <c r="T47" s="172">
        <f>O47</f>
        <v>0</v>
      </c>
      <c r="U47" s="60"/>
      <c r="V47" s="61"/>
      <c r="W47" s="62"/>
      <c r="X47" s="48"/>
      <c r="Y47" s="63"/>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48"/>
      <c r="HC47" s="48"/>
      <c r="HD47" s="48"/>
      <c r="HE47" s="48"/>
      <c r="HF47" s="48"/>
      <c r="HG47" s="48"/>
      <c r="HH47" s="48"/>
      <c r="HI47" s="48"/>
      <c r="HJ47" s="48"/>
      <c r="HK47" s="48"/>
      <c r="HL47" s="48"/>
      <c r="HM47" s="48"/>
      <c r="HN47" s="48"/>
      <c r="HO47" s="48"/>
      <c r="HP47" s="48"/>
    </row>
    <row r="48" spans="1:224" ht="12.75">
      <c r="A48" s="218" t="s">
        <v>100</v>
      </c>
      <c r="B48" s="190"/>
      <c r="C48" s="190"/>
      <c r="D48" s="228">
        <f>$N$27</f>
        <v>10</v>
      </c>
      <c r="E48" s="221" t="s">
        <v>86</v>
      </c>
      <c r="F48" s="222" t="s">
        <v>6</v>
      </c>
      <c r="G48" s="229"/>
      <c r="H48" s="65"/>
      <c r="I48" s="69">
        <f>'0423 Riders'!B104</f>
        <v>0.0826965</v>
      </c>
      <c r="J48" s="144">
        <f>SUM(G48:I48)</f>
        <v>0.0826965</v>
      </c>
      <c r="K48" s="223"/>
      <c r="L48" s="58"/>
      <c r="M48" s="58"/>
      <c r="N48" s="58">
        <f>ROUND(D48*I48,2)</f>
        <v>0.83</v>
      </c>
      <c r="O48" s="58">
        <f t="shared" si="1"/>
        <v>0.83</v>
      </c>
      <c r="P48" s="148">
        <f>'0423 Riders'!D104</f>
        <v>44986</v>
      </c>
      <c r="Q48" s="59"/>
      <c r="R48" s="173">
        <f>$T$27</f>
        <v>0</v>
      </c>
      <c r="S48" s="174">
        <f>I48</f>
        <v>0.0826965</v>
      </c>
      <c r="T48" s="172">
        <f>ROUND(R48*S48,2)</f>
        <v>0</v>
      </c>
      <c r="U48" s="60"/>
      <c r="V48" s="61"/>
      <c r="W48" s="62"/>
      <c r="X48" s="48"/>
      <c r="Y48" s="63"/>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48"/>
      <c r="HC48" s="48"/>
      <c r="HD48" s="48"/>
      <c r="HE48" s="48"/>
      <c r="HF48" s="48"/>
      <c r="HG48" s="48"/>
      <c r="HH48" s="48"/>
      <c r="HI48" s="48"/>
      <c r="HJ48" s="48"/>
      <c r="HK48" s="48"/>
      <c r="HL48" s="48"/>
      <c r="HM48" s="48"/>
      <c r="HN48" s="48"/>
      <c r="HO48" s="48"/>
      <c r="HP48" s="48"/>
    </row>
    <row r="49" spans="1:224" ht="12.75">
      <c r="A49" s="225" t="s">
        <v>152</v>
      </c>
      <c r="B49" s="190"/>
      <c r="C49" s="190"/>
      <c r="D49" s="228"/>
      <c r="E49" s="227" t="s">
        <v>81</v>
      </c>
      <c r="F49" s="230"/>
      <c r="G49" s="229"/>
      <c r="H49" s="65"/>
      <c r="I49" s="125">
        <f>'0423 Riders'!B107</f>
        <v>0</v>
      </c>
      <c r="J49" s="125">
        <f>SUM(G49:I49)</f>
        <v>0</v>
      </c>
      <c r="K49" s="223"/>
      <c r="L49" s="58"/>
      <c r="M49" s="58"/>
      <c r="N49" s="58">
        <f>I49</f>
        <v>0</v>
      </c>
      <c r="O49" s="58">
        <f>SUM(L49:N49)</f>
        <v>0</v>
      </c>
      <c r="P49" s="148">
        <f>'0423 Riders'!$D$40</f>
        <v>44713</v>
      </c>
      <c r="Q49" s="59"/>
      <c r="R49" s="59"/>
      <c r="S49" s="59"/>
      <c r="T49" s="172">
        <f>O49</f>
        <v>0</v>
      </c>
      <c r="U49" s="60"/>
      <c r="V49" s="61"/>
      <c r="W49" s="62"/>
      <c r="X49" s="48"/>
      <c r="Y49" s="63"/>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48"/>
      <c r="HC49" s="48"/>
      <c r="HD49" s="48"/>
      <c r="HE49" s="48"/>
      <c r="HF49" s="48"/>
      <c r="HG49" s="48"/>
      <c r="HH49" s="48"/>
      <c r="HI49" s="48"/>
      <c r="HJ49" s="48"/>
      <c r="HK49" s="48"/>
      <c r="HL49" s="48"/>
      <c r="HM49" s="48"/>
      <c r="HN49" s="48"/>
      <c r="HO49" s="48"/>
      <c r="HP49" s="48"/>
    </row>
    <row r="50" spans="1:224" ht="12.75">
      <c r="A50" s="225" t="s">
        <v>138</v>
      </c>
      <c r="B50" s="190"/>
      <c r="C50" s="190"/>
      <c r="D50" s="228"/>
      <c r="E50" s="227" t="s">
        <v>81</v>
      </c>
      <c r="F50" s="230"/>
      <c r="G50" s="229"/>
      <c r="H50" s="65"/>
      <c r="I50" s="179">
        <f>'0423 Riders'!B120</f>
        <v>0</v>
      </c>
      <c r="J50" s="125">
        <f>SUM(G50:I50)</f>
        <v>0</v>
      </c>
      <c r="K50" s="223"/>
      <c r="L50" s="58"/>
      <c r="M50" s="58"/>
      <c r="N50" s="177">
        <f>I50</f>
        <v>0</v>
      </c>
      <c r="O50" s="58">
        <f>SUM(L50:N50)</f>
        <v>0</v>
      </c>
      <c r="P50" s="148">
        <f>'0423 Riders'!D120</f>
        <v>44894</v>
      </c>
      <c r="Q50" s="59"/>
      <c r="R50" s="59"/>
      <c r="S50" s="59"/>
      <c r="T50" s="172"/>
      <c r="U50" s="60"/>
      <c r="V50" s="61"/>
      <c r="W50" s="62"/>
      <c r="X50" s="48"/>
      <c r="Y50" s="63"/>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48"/>
      <c r="HC50" s="48"/>
      <c r="HD50" s="48"/>
      <c r="HE50" s="48"/>
      <c r="HF50" s="48"/>
      <c r="HG50" s="48"/>
      <c r="HH50" s="48"/>
      <c r="HI50" s="48"/>
      <c r="HJ50" s="48"/>
      <c r="HK50" s="48"/>
      <c r="HL50" s="48"/>
      <c r="HM50" s="48"/>
      <c r="HN50" s="48"/>
      <c r="HO50" s="48"/>
      <c r="HP50" s="48"/>
    </row>
    <row r="51" spans="1:224" ht="12.75">
      <c r="A51" s="218" t="s">
        <v>101</v>
      </c>
      <c r="B51" s="190"/>
      <c r="C51" s="190"/>
      <c r="D51" s="220">
        <f>$D$17</f>
        <v>0</v>
      </c>
      <c r="E51" s="221" t="s">
        <v>32</v>
      </c>
      <c r="F51" s="222" t="s">
        <v>6</v>
      </c>
      <c r="G51" s="56">
        <f>'0423 Riders'!B111</f>
        <v>0.0038973</v>
      </c>
      <c r="H51" s="56"/>
      <c r="I51" s="56"/>
      <c r="J51" s="143">
        <f>SUM(G51:H51)</f>
        <v>0.0038973</v>
      </c>
      <c r="K51" s="223" t="s">
        <v>33</v>
      </c>
      <c r="L51" s="58">
        <f>ROUND(D51*G51,2)</f>
        <v>0</v>
      </c>
      <c r="M51" s="58"/>
      <c r="N51" s="58"/>
      <c r="O51" s="58">
        <f t="shared" si="1"/>
        <v>0</v>
      </c>
      <c r="P51" s="148">
        <f>'0423 Riders'!D111</f>
        <v>44531</v>
      </c>
      <c r="Q51" s="59"/>
      <c r="R51" s="59"/>
      <c r="S51" s="59"/>
      <c r="T51" s="172">
        <f>O51</f>
        <v>0</v>
      </c>
      <c r="U51" s="60"/>
      <c r="V51" s="61"/>
      <c r="W51" s="62"/>
      <c r="X51" s="48"/>
      <c r="Y51" s="63"/>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48"/>
      <c r="HC51" s="48"/>
      <c r="HD51" s="48"/>
      <c r="HE51" s="48"/>
      <c r="HF51" s="48"/>
      <c r="HG51" s="48"/>
      <c r="HH51" s="48"/>
      <c r="HI51" s="48"/>
      <c r="HJ51" s="48"/>
      <c r="HK51" s="48"/>
      <c r="HL51" s="48"/>
      <c r="HM51" s="48"/>
      <c r="HN51" s="48"/>
      <c r="HO51" s="48"/>
      <c r="HP51" s="48"/>
    </row>
    <row r="52" spans="1:224" ht="12.75">
      <c r="A52" s="231" t="s">
        <v>151</v>
      </c>
      <c r="B52" s="190"/>
      <c r="C52" s="190"/>
      <c r="D52" s="220">
        <f>D17</f>
        <v>0</v>
      </c>
      <c r="E52" s="221" t="s">
        <v>32</v>
      </c>
      <c r="F52" s="222" t="s">
        <v>6</v>
      </c>
      <c r="G52" s="98"/>
      <c r="H52" s="98"/>
      <c r="I52" s="98">
        <f>'0423 Riders'!B116</f>
        <v>-0.00023</v>
      </c>
      <c r="J52" s="143">
        <f>SUM(G52:I52)</f>
        <v>-0.00023</v>
      </c>
      <c r="K52" s="223" t="s">
        <v>33</v>
      </c>
      <c r="L52" s="58"/>
      <c r="M52" s="58"/>
      <c r="N52" s="58">
        <f>J52*D52</f>
        <v>0</v>
      </c>
      <c r="O52" s="58">
        <f t="shared" si="1"/>
        <v>0</v>
      </c>
      <c r="P52" s="148">
        <f>'0423 Riders'!D116</f>
        <v>44531</v>
      </c>
      <c r="Q52" s="59"/>
      <c r="R52" s="59"/>
      <c r="S52" s="59"/>
      <c r="T52" s="172"/>
      <c r="U52" s="60"/>
      <c r="V52" s="61"/>
      <c r="W52" s="62"/>
      <c r="X52" s="48"/>
      <c r="Y52" s="63"/>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48"/>
      <c r="HC52" s="48"/>
      <c r="HD52" s="48"/>
      <c r="HE52" s="48"/>
      <c r="HF52" s="48"/>
      <c r="HG52" s="48"/>
      <c r="HH52" s="48"/>
      <c r="HI52" s="48"/>
      <c r="HJ52" s="48"/>
      <c r="HK52" s="48"/>
      <c r="HL52" s="48"/>
      <c r="HM52" s="48"/>
      <c r="HN52" s="48"/>
      <c r="HO52" s="48"/>
      <c r="HP52" s="48"/>
    </row>
    <row r="53" spans="1:224" ht="12.75">
      <c r="A53" s="231" t="s">
        <v>155</v>
      </c>
      <c r="B53" s="190"/>
      <c r="C53" s="190"/>
      <c r="D53" s="220"/>
      <c r="E53" s="221" t="s">
        <v>81</v>
      </c>
      <c r="F53" s="222" t="s">
        <v>6</v>
      </c>
      <c r="G53" s="98"/>
      <c r="H53" s="98"/>
      <c r="I53" s="98">
        <f>'0423 Riders'!B124</f>
        <v>0.1</v>
      </c>
      <c r="J53" s="143">
        <f>SUM(G53:I53)</f>
        <v>0.1</v>
      </c>
      <c r="K53" s="223"/>
      <c r="L53" s="58"/>
      <c r="M53" s="58"/>
      <c r="N53" s="58">
        <f>J53</f>
        <v>0.1</v>
      </c>
      <c r="O53" s="58">
        <f t="shared" si="1"/>
        <v>0.1</v>
      </c>
      <c r="P53" s="148">
        <f>'0423 Riders'!E124</f>
        <v>44927</v>
      </c>
      <c r="Q53" s="59"/>
      <c r="R53" s="59"/>
      <c r="S53" s="59"/>
      <c r="T53" s="172"/>
      <c r="U53" s="60"/>
      <c r="V53" s="61"/>
      <c r="W53" s="62"/>
      <c r="X53" s="48"/>
      <c r="Y53" s="63"/>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48"/>
      <c r="HC53" s="48"/>
      <c r="HD53" s="48"/>
      <c r="HE53" s="48"/>
      <c r="HF53" s="48"/>
      <c r="HG53" s="48"/>
      <c r="HH53" s="48"/>
      <c r="HI53" s="48"/>
      <c r="HJ53" s="48"/>
      <c r="HK53" s="48"/>
      <c r="HL53" s="48"/>
      <c r="HM53" s="48"/>
      <c r="HN53" s="48"/>
      <c r="HO53" s="48"/>
      <c r="HP53" s="48"/>
    </row>
    <row r="54" spans="1:224" ht="12.75">
      <c r="A54" s="231" t="s">
        <v>208</v>
      </c>
      <c r="B54" s="190"/>
      <c r="C54" s="190"/>
      <c r="D54" s="220">
        <f>D18</f>
        <v>0</v>
      </c>
      <c r="E54" s="221" t="s">
        <v>32</v>
      </c>
      <c r="F54" s="232" t="s">
        <v>6</v>
      </c>
      <c r="G54" s="211"/>
      <c r="H54" s="211"/>
      <c r="I54" s="211">
        <f>'0423 Riders'!B129</f>
        <v>0</v>
      </c>
      <c r="J54" s="143">
        <f>SUM(G54:I54)</f>
        <v>0</v>
      </c>
      <c r="K54" s="223" t="s">
        <v>33</v>
      </c>
      <c r="L54" s="210"/>
      <c r="M54" s="210"/>
      <c r="N54" s="210">
        <f>D54*J54</f>
        <v>0</v>
      </c>
      <c r="O54" s="210">
        <f>SUM(L54:N54)</f>
        <v>0</v>
      </c>
      <c r="P54" s="148">
        <f>'0423 Riders'!D129</f>
        <v>44531</v>
      </c>
      <c r="Q54" s="59"/>
      <c r="R54" s="59"/>
      <c r="S54" s="59"/>
      <c r="T54" s="172"/>
      <c r="U54" s="60"/>
      <c r="V54" s="61"/>
      <c r="W54" s="62"/>
      <c r="X54" s="48"/>
      <c r="Y54" s="63"/>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48"/>
      <c r="HC54" s="48"/>
      <c r="HD54" s="48"/>
      <c r="HE54" s="48"/>
      <c r="HF54" s="48"/>
      <c r="HG54" s="48"/>
      <c r="HH54" s="48"/>
      <c r="HI54" s="48"/>
      <c r="HJ54" s="48"/>
      <c r="HK54" s="48"/>
      <c r="HL54" s="48"/>
      <c r="HM54" s="48"/>
      <c r="HN54" s="48"/>
      <c r="HO54" s="48"/>
      <c r="HP54" s="48"/>
    </row>
    <row r="55" spans="1:224" ht="12.75">
      <c r="A55" s="231" t="s">
        <v>209</v>
      </c>
      <c r="B55" s="190"/>
      <c r="C55" s="190"/>
      <c r="D55" s="220"/>
      <c r="E55" s="221" t="s">
        <v>81</v>
      </c>
      <c r="F55" s="222" t="s">
        <v>6</v>
      </c>
      <c r="G55" s="212"/>
      <c r="H55" s="212"/>
      <c r="I55" s="212">
        <f>'0423 Riders'!B136</f>
        <v>0</v>
      </c>
      <c r="J55" s="212">
        <f>SUM(G55:I55)</f>
        <v>0</v>
      </c>
      <c r="K55" s="223"/>
      <c r="L55" s="213"/>
      <c r="M55" s="213"/>
      <c r="N55" s="213">
        <f>J55</f>
        <v>0</v>
      </c>
      <c r="O55" s="213">
        <f>SUM(L55:N55)</f>
        <v>0</v>
      </c>
      <c r="P55" s="214">
        <f>'0423 Riders'!D136</f>
        <v>44531</v>
      </c>
      <c r="Q55" s="59"/>
      <c r="R55" s="59"/>
      <c r="S55" s="59"/>
      <c r="T55" s="172"/>
      <c r="U55" s="60"/>
      <c r="V55" s="61"/>
      <c r="W55" s="62"/>
      <c r="X55" s="48"/>
      <c r="Y55" s="63"/>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48"/>
      <c r="HC55" s="48"/>
      <c r="HD55" s="48"/>
      <c r="HE55" s="48"/>
      <c r="HF55" s="48"/>
      <c r="HG55" s="48"/>
      <c r="HH55" s="48"/>
      <c r="HI55" s="48"/>
      <c r="HJ55" s="48"/>
      <c r="HK55" s="48"/>
      <c r="HL55" s="48"/>
      <c r="HM55" s="48"/>
      <c r="HN55" s="48"/>
      <c r="HO55" s="48"/>
      <c r="HP55" s="48"/>
    </row>
    <row r="56" spans="1:224" ht="12.75">
      <c r="A56" s="146" t="s">
        <v>210</v>
      </c>
      <c r="B56" s="48"/>
      <c r="C56" s="48"/>
      <c r="D56" s="53"/>
      <c r="E56" s="54"/>
      <c r="F56" s="55"/>
      <c r="G56" s="212"/>
      <c r="H56" s="212"/>
      <c r="I56" s="212"/>
      <c r="J56" s="212"/>
      <c r="K56" s="57"/>
      <c r="L56" s="213"/>
      <c r="M56" s="213"/>
      <c r="N56" s="213"/>
      <c r="O56" s="213"/>
      <c r="P56" s="214"/>
      <c r="Q56" s="59"/>
      <c r="R56" s="59"/>
      <c r="S56" s="59"/>
      <c r="T56" s="172"/>
      <c r="U56" s="60"/>
      <c r="V56" s="61"/>
      <c r="W56" s="62"/>
      <c r="X56" s="48"/>
      <c r="Y56" s="63"/>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48"/>
      <c r="HC56" s="48"/>
      <c r="HD56" s="48"/>
      <c r="HE56" s="48"/>
      <c r="HF56" s="48"/>
      <c r="HG56" s="48"/>
      <c r="HH56" s="48"/>
      <c r="HI56" s="48"/>
      <c r="HJ56" s="48"/>
      <c r="HK56" s="48"/>
      <c r="HL56" s="48"/>
      <c r="HM56" s="48"/>
      <c r="HN56" s="48"/>
      <c r="HO56" s="48"/>
      <c r="HP56" s="48"/>
    </row>
    <row r="57" spans="1:224" ht="12.75">
      <c r="A57" s="111" t="s">
        <v>52</v>
      </c>
      <c r="B57" s="81"/>
      <c r="C57" s="81"/>
      <c r="D57" s="112"/>
      <c r="E57" s="113"/>
      <c r="F57" s="114"/>
      <c r="G57" s="114"/>
      <c r="H57" s="114"/>
      <c r="I57" s="114"/>
      <c r="J57" s="114"/>
      <c r="K57" s="115"/>
      <c r="L57" s="102">
        <f>SUM(L31:L56)</f>
        <v>0</v>
      </c>
      <c r="M57" s="102">
        <f>SUM(M31:M56)</f>
        <v>0</v>
      </c>
      <c r="N57" s="102">
        <f>SUM(N31:N56)</f>
        <v>3.18</v>
      </c>
      <c r="O57" s="102">
        <f>SUM(O31:O56)</f>
        <v>3.18</v>
      </c>
      <c r="P57" s="116"/>
      <c r="Q57" s="59"/>
      <c r="R57" s="59"/>
      <c r="S57" s="59"/>
      <c r="T57" s="172">
        <f>SUM(T31:T51)</f>
        <v>1.47</v>
      </c>
      <c r="U57" s="99"/>
      <c r="V57" s="99"/>
      <c r="W57" s="120"/>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48"/>
      <c r="HC57" s="48"/>
      <c r="HD57" s="48"/>
      <c r="HE57" s="48"/>
      <c r="HF57" s="48"/>
      <c r="HG57" s="48"/>
      <c r="HH57" s="48"/>
      <c r="HI57" s="48"/>
      <c r="HJ57" s="48"/>
      <c r="HK57" s="48"/>
      <c r="HL57" s="48"/>
      <c r="HM57" s="48"/>
      <c r="HN57" s="48"/>
      <c r="HO57" s="48"/>
      <c r="HP57" s="48"/>
    </row>
    <row r="58" spans="1:224" ht="12.75">
      <c r="A58" s="48"/>
      <c r="B58" s="48"/>
      <c r="C58" s="48"/>
      <c r="D58" s="53"/>
      <c r="E58" s="66"/>
      <c r="F58" s="59"/>
      <c r="G58" s="59"/>
      <c r="H58" s="59"/>
      <c r="I58" s="59"/>
      <c r="J58" s="60"/>
      <c r="K58" s="57"/>
      <c r="L58" s="59"/>
      <c r="M58" s="59"/>
      <c r="N58" s="59"/>
      <c r="O58" s="59"/>
      <c r="P58" s="97"/>
      <c r="Q58" s="59"/>
      <c r="R58" s="59"/>
      <c r="S58" s="59"/>
      <c r="T58" s="59"/>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48"/>
      <c r="HC58" s="48"/>
      <c r="HD58" s="48"/>
      <c r="HE58" s="48"/>
      <c r="HF58" s="48"/>
      <c r="HG58" s="48"/>
      <c r="HH58" s="48"/>
      <c r="HI58" s="48"/>
      <c r="HJ58" s="48"/>
      <c r="HK58" s="48"/>
      <c r="HL58" s="48"/>
      <c r="HM58" s="48"/>
      <c r="HN58" s="48"/>
      <c r="HO58" s="48"/>
      <c r="HP58" s="48"/>
    </row>
    <row r="59" spans="1:224" ht="12.75">
      <c r="A59" s="117" t="s">
        <v>63</v>
      </c>
      <c r="B59" s="103"/>
      <c r="C59" s="103"/>
      <c r="D59" s="103"/>
      <c r="E59" s="103"/>
      <c r="F59" s="103"/>
      <c r="G59" s="103"/>
      <c r="H59" s="103"/>
      <c r="I59" s="103"/>
      <c r="J59" s="103"/>
      <c r="K59" s="103"/>
      <c r="L59" s="118">
        <f>L27+L57</f>
        <v>0</v>
      </c>
      <c r="M59" s="118">
        <f>M27+M57</f>
        <v>0</v>
      </c>
      <c r="N59" s="118">
        <f>N27+N57</f>
        <v>13.18</v>
      </c>
      <c r="O59" s="119">
        <f>O27+O57</f>
        <v>13.18</v>
      </c>
      <c r="P59" s="119"/>
      <c r="Q59" s="59"/>
      <c r="R59" s="59"/>
      <c r="S59" s="59"/>
      <c r="T59" s="119">
        <f>T27+T57</f>
        <v>1.47</v>
      </c>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8"/>
      <c r="ET59" s="48"/>
      <c r="EU59" s="48"/>
      <c r="EV59" s="48"/>
      <c r="EW59" s="48"/>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48"/>
      <c r="HC59" s="48"/>
      <c r="HD59" s="48"/>
      <c r="HE59" s="48"/>
      <c r="HF59" s="48"/>
      <c r="HG59" s="48"/>
      <c r="HH59" s="48"/>
      <c r="HI59" s="48"/>
      <c r="HJ59" s="48"/>
      <c r="HK59" s="48"/>
      <c r="HL59" s="48"/>
      <c r="HM59" s="48"/>
      <c r="HN59" s="48"/>
      <c r="HO59" s="48"/>
      <c r="HP59" s="48"/>
    </row>
    <row r="60" spans="1:224" ht="12.75">
      <c r="A60" s="48"/>
      <c r="B60" s="48"/>
      <c r="C60" s="48"/>
      <c r="D60" s="48"/>
      <c r="E60" s="48"/>
      <c r="F60" s="48"/>
      <c r="G60" s="48"/>
      <c r="H60" s="48"/>
      <c r="I60" s="48"/>
      <c r="J60" s="48"/>
      <c r="K60" s="48"/>
      <c r="L60" s="48"/>
      <c r="M60" s="48"/>
      <c r="N60" s="84"/>
      <c r="O60" s="84"/>
      <c r="P60" s="84"/>
      <c r="Q60" s="99"/>
      <c r="R60" s="99"/>
      <c r="S60" s="99"/>
      <c r="T60" s="99"/>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48"/>
      <c r="EK60" s="48"/>
      <c r="EL60" s="48"/>
      <c r="EM60" s="48"/>
      <c r="EN60" s="48"/>
      <c r="EO60" s="48"/>
      <c r="EP60" s="48"/>
      <c r="EQ60" s="48"/>
      <c r="ER60" s="48"/>
      <c r="ES60" s="48"/>
      <c r="ET60" s="48"/>
      <c r="EU60" s="48"/>
      <c r="EV60" s="48"/>
      <c r="EW60" s="48"/>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48"/>
      <c r="HC60" s="48"/>
      <c r="HD60" s="48"/>
      <c r="HE60" s="48"/>
      <c r="HF60" s="48"/>
      <c r="HG60" s="48"/>
      <c r="HH60" s="48"/>
      <c r="HI60" s="48"/>
      <c r="HJ60" s="48"/>
      <c r="HK60" s="48"/>
      <c r="HL60" s="48"/>
      <c r="HM60" s="48"/>
      <c r="HN60" s="48"/>
      <c r="HO60" s="48"/>
      <c r="HP60" s="48"/>
    </row>
    <row r="61" spans="1:224" ht="12.75">
      <c r="A61" s="48"/>
      <c r="B61" s="48"/>
      <c r="C61" s="48"/>
      <c r="D61" s="48"/>
      <c r="E61" s="48"/>
      <c r="F61" s="48"/>
      <c r="G61" s="48"/>
      <c r="H61" s="48"/>
      <c r="I61" s="48"/>
      <c r="J61" s="48"/>
      <c r="K61" s="48"/>
      <c r="L61" s="48"/>
      <c r="M61" s="48"/>
      <c r="N61" s="84"/>
      <c r="O61" s="84"/>
      <c r="P61" s="84"/>
      <c r="Q61" s="99"/>
      <c r="R61" s="99"/>
      <c r="S61" s="99"/>
      <c r="T61" s="99"/>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48"/>
      <c r="EK61" s="48"/>
      <c r="EL61" s="48"/>
      <c r="EM61" s="48"/>
      <c r="EN61" s="48"/>
      <c r="EO61" s="48"/>
      <c r="EP61" s="48"/>
      <c r="EQ61" s="48"/>
      <c r="ER61" s="48"/>
      <c r="ES61" s="48"/>
      <c r="ET61" s="48"/>
      <c r="EU61" s="48"/>
      <c r="EV61" s="48"/>
      <c r="EW61" s="48"/>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48"/>
      <c r="HC61" s="48"/>
      <c r="HD61" s="48"/>
      <c r="HE61" s="48"/>
      <c r="HF61" s="48"/>
      <c r="HG61" s="48"/>
      <c r="HH61" s="48"/>
      <c r="HI61" s="48"/>
      <c r="HJ61" s="48"/>
      <c r="HK61" s="48"/>
      <c r="HL61" s="48"/>
      <c r="HM61" s="48"/>
      <c r="HN61" s="48"/>
      <c r="HO61" s="48"/>
      <c r="HP61" s="48"/>
    </row>
    <row r="62" spans="1:224" ht="12.75">
      <c r="A62" s="99" t="s">
        <v>62</v>
      </c>
      <c r="B62" s="48"/>
      <c r="C62" s="48"/>
      <c r="D62" s="48"/>
      <c r="E62" s="48"/>
      <c r="F62" s="48"/>
      <c r="G62" s="48"/>
      <c r="H62" s="48"/>
      <c r="I62" s="48"/>
      <c r="J62" s="48"/>
      <c r="K62" s="48"/>
      <c r="L62" s="48"/>
      <c r="M62" s="48"/>
      <c r="N62" s="48"/>
      <c r="O62" s="62">
        <f>IF(D17&lt;0,MIN(O25,O59),O25)</f>
        <v>10</v>
      </c>
      <c r="P62" s="84"/>
      <c r="Q62" s="99"/>
      <c r="R62" s="99"/>
      <c r="S62" s="99"/>
      <c r="T62" s="99"/>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48"/>
      <c r="EK62" s="48"/>
      <c r="EL62" s="48"/>
      <c r="EM62" s="48"/>
      <c r="EN62" s="48"/>
      <c r="EO62" s="48"/>
      <c r="EP62" s="48"/>
      <c r="EQ62" s="48"/>
      <c r="ER62" s="48"/>
      <c r="ES62" s="48"/>
      <c r="ET62" s="48"/>
      <c r="EU62" s="48"/>
      <c r="EV62" s="48"/>
      <c r="EW62" s="48"/>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48"/>
      <c r="HC62" s="48"/>
      <c r="HD62" s="48"/>
      <c r="HE62" s="48"/>
      <c r="HF62" s="48"/>
      <c r="HG62" s="48"/>
      <c r="HH62" s="48"/>
      <c r="HI62" s="48"/>
      <c r="HJ62" s="48"/>
      <c r="HK62" s="48"/>
      <c r="HL62" s="48"/>
      <c r="HM62" s="48"/>
      <c r="HN62" s="48"/>
      <c r="HO62" s="48"/>
      <c r="HP62" s="48"/>
    </row>
    <row r="63" spans="1:224" ht="12.75">
      <c r="A63" s="99" t="s">
        <v>13</v>
      </c>
      <c r="B63" s="99"/>
      <c r="C63" s="99"/>
      <c r="D63" s="99"/>
      <c r="E63" s="99"/>
      <c r="F63" s="99"/>
      <c r="G63" s="99"/>
      <c r="H63" s="99"/>
      <c r="I63" s="48"/>
      <c r="J63" s="48"/>
      <c r="K63" s="48"/>
      <c r="L63" s="48"/>
      <c r="M63" s="48"/>
      <c r="N63" s="84"/>
      <c r="O63" s="84"/>
      <c r="P63" s="84"/>
      <c r="Q63" s="48"/>
      <c r="R63" s="48"/>
      <c r="S63" s="48"/>
      <c r="T63" s="48"/>
      <c r="U63" s="60"/>
      <c r="V63" s="61"/>
      <c r="W63" s="62"/>
      <c r="X63" s="48"/>
      <c r="Y63" s="63"/>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48"/>
      <c r="EK63" s="48"/>
      <c r="EL63" s="48"/>
      <c r="EM63" s="48"/>
      <c r="EN63" s="48"/>
      <c r="EO63" s="48"/>
      <c r="EP63" s="48"/>
      <c r="EQ63" s="48"/>
      <c r="ER63" s="48"/>
      <c r="ES63" s="48"/>
      <c r="ET63" s="48"/>
      <c r="EU63" s="48"/>
      <c r="EV63" s="48"/>
      <c r="EW63" s="48"/>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48"/>
      <c r="HC63" s="48"/>
      <c r="HD63" s="48"/>
      <c r="HE63" s="48"/>
      <c r="HF63" s="48"/>
      <c r="HG63" s="48"/>
      <c r="HH63" s="48"/>
      <c r="HI63" s="48"/>
      <c r="HJ63" s="48"/>
      <c r="HK63" s="48"/>
      <c r="HL63" s="48"/>
      <c r="HM63" s="48"/>
      <c r="HN63" s="48"/>
      <c r="HO63" s="48"/>
      <c r="HP63" s="48"/>
    </row>
    <row r="64" spans="1:224" ht="12.75">
      <c r="A64" s="81" t="s">
        <v>83</v>
      </c>
      <c r="B64" s="84"/>
      <c r="C64" s="84"/>
      <c r="D64" s="84"/>
      <c r="E64" s="84"/>
      <c r="F64" s="84"/>
      <c r="G64" s="84"/>
      <c r="H64" s="84"/>
      <c r="I64" s="84"/>
      <c r="J64" s="84"/>
      <c r="K64" s="84"/>
      <c r="L64" s="84"/>
      <c r="M64" s="84"/>
      <c r="N64" s="84"/>
      <c r="O64" s="121">
        <f>IF($D$17&lt;0,O59,IF(O59&gt;O62,O59,O62))</f>
        <v>13.18</v>
      </c>
      <c r="P64" s="93"/>
      <c r="Q64" s="48"/>
      <c r="R64" s="48"/>
      <c r="S64" s="48"/>
      <c r="T64" s="121">
        <f>IF($D$17&lt;0,T59,IF(T59&gt;T62,T59,T62))</f>
        <v>1.47</v>
      </c>
      <c r="U64" s="60"/>
      <c r="V64" s="61"/>
      <c r="W64" s="62"/>
      <c r="X64" s="48"/>
      <c r="Y64" s="63"/>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48"/>
      <c r="EK64" s="48"/>
      <c r="EL64" s="48"/>
      <c r="EM64" s="48"/>
      <c r="EN64" s="48"/>
      <c r="EO64" s="48"/>
      <c r="EP64" s="48"/>
      <c r="EQ64" s="48"/>
      <c r="ER64" s="48"/>
      <c r="ES64" s="48"/>
      <c r="ET64" s="48"/>
      <c r="EU64" s="48"/>
      <c r="EV64" s="48"/>
      <c r="EW64" s="48"/>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48"/>
      <c r="HC64" s="48"/>
      <c r="HD64" s="48"/>
      <c r="HE64" s="48"/>
      <c r="HF64" s="48"/>
      <c r="HG64" s="48"/>
      <c r="HH64" s="48"/>
      <c r="HI64" s="48"/>
      <c r="HJ64" s="48"/>
      <c r="HK64" s="48"/>
      <c r="HL64" s="48"/>
      <c r="HM64" s="48"/>
      <c r="HN64" s="48"/>
      <c r="HO64" s="48"/>
      <c r="HP64" s="48"/>
    </row>
    <row r="65" spans="1:224" ht="12.75">
      <c r="A65" s="81"/>
      <c r="B65" s="84"/>
      <c r="C65" s="84"/>
      <c r="D65" s="84"/>
      <c r="E65" s="84"/>
      <c r="F65" s="84"/>
      <c r="G65" s="84"/>
      <c r="H65" s="84"/>
      <c r="I65" s="84"/>
      <c r="J65" s="84"/>
      <c r="K65" s="84"/>
      <c r="L65" s="84"/>
      <c r="M65" s="84"/>
      <c r="N65" s="84"/>
      <c r="O65" s="73"/>
      <c r="P65" s="93"/>
      <c r="Q65" s="48"/>
      <c r="R65" s="48"/>
      <c r="S65" s="48"/>
      <c r="T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48"/>
      <c r="EK65" s="48"/>
      <c r="EL65" s="48"/>
      <c r="EM65" s="48"/>
      <c r="EN65" s="48"/>
      <c r="EO65" s="48"/>
      <c r="EP65" s="48"/>
      <c r="EQ65" s="48"/>
      <c r="ER65" s="48"/>
      <c r="ES65" s="48"/>
      <c r="ET65" s="48"/>
      <c r="EU65" s="48"/>
      <c r="EV65" s="48"/>
      <c r="EW65" s="48"/>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48"/>
      <c r="HC65" s="48"/>
      <c r="HD65" s="48"/>
      <c r="HE65" s="48"/>
      <c r="HF65" s="48"/>
      <c r="HG65" s="48"/>
      <c r="HH65" s="48"/>
      <c r="HI65" s="48"/>
      <c r="HJ65" s="48"/>
      <c r="HK65" s="48"/>
      <c r="HL65" s="48"/>
      <c r="HM65" s="48"/>
      <c r="HN65" s="48"/>
      <c r="HO65" s="48"/>
      <c r="HP65" s="48"/>
    </row>
    <row r="66" spans="1:239" ht="12.75">
      <c r="A66" s="81"/>
      <c r="B66" s="99"/>
      <c r="C66" s="99"/>
      <c r="D66" s="99"/>
      <c r="E66" s="99"/>
      <c r="F66" s="99"/>
      <c r="G66" s="99"/>
      <c r="H66" s="99"/>
      <c r="I66" s="99" t="s">
        <v>85</v>
      </c>
      <c r="J66" s="99"/>
      <c r="K66" s="99"/>
      <c r="L66" s="122"/>
      <c r="M66" s="122"/>
      <c r="N66" s="122"/>
      <c r="O66" s="122">
        <f>ROUND(IF($D$17&lt;1,0,O59/($D$17*100)*10000),2)</f>
        <v>0</v>
      </c>
      <c r="P66" s="29" t="s">
        <v>57</v>
      </c>
      <c r="Q66" s="48"/>
      <c r="R66" s="48"/>
      <c r="S66" s="48"/>
      <c r="T66" s="122">
        <f>ROUND(IF($D$17&lt;1,0,T59/($D$17*100)*10000),2)</f>
        <v>0</v>
      </c>
      <c r="U66" s="29" t="s">
        <v>57</v>
      </c>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48"/>
      <c r="EK66" s="48"/>
      <c r="EL66" s="48"/>
      <c r="EM66" s="48"/>
      <c r="EN66" s="48"/>
      <c r="EO66" s="48"/>
      <c r="EP66" s="48"/>
      <c r="EQ66" s="48"/>
      <c r="ER66" s="48"/>
      <c r="ES66" s="48"/>
      <c r="ET66" s="48"/>
      <c r="EU66" s="48"/>
      <c r="EV66" s="48"/>
      <c r="EW66" s="48"/>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48"/>
      <c r="HC66" s="48"/>
      <c r="HD66" s="48"/>
      <c r="HE66" s="48"/>
      <c r="HF66" s="48"/>
      <c r="HG66" s="48"/>
      <c r="HH66" s="48"/>
      <c r="HI66" s="48"/>
      <c r="HJ66" s="48"/>
      <c r="HK66" s="48"/>
      <c r="HL66" s="48"/>
      <c r="HM66" s="48"/>
      <c r="HN66" s="48"/>
      <c r="HO66" s="48"/>
      <c r="HP66" s="48"/>
      <c r="HQ66" s="48"/>
      <c r="HR66" s="48"/>
      <c r="HS66" s="48"/>
      <c r="HT66" s="48"/>
      <c r="HU66" s="48"/>
      <c r="HV66" s="48"/>
      <c r="HW66" s="48"/>
      <c r="HX66" s="48"/>
      <c r="HY66" s="48"/>
      <c r="HZ66" s="48"/>
      <c r="IA66" s="48"/>
      <c r="IB66" s="48"/>
      <c r="IC66" s="48"/>
      <c r="ID66" s="48"/>
      <c r="IE66" s="48"/>
    </row>
    <row r="67" spans="1:225" ht="12.75">
      <c r="A67" s="29"/>
      <c r="B67" s="48"/>
      <c r="C67" s="48"/>
      <c r="D67" s="48"/>
      <c r="E67" s="48"/>
      <c r="F67" s="48"/>
      <c r="G67" s="48"/>
      <c r="H67" s="123"/>
      <c r="I67" s="164" t="s">
        <v>123</v>
      </c>
      <c r="J67" s="48"/>
      <c r="K67" s="48"/>
      <c r="L67" s="48"/>
      <c r="M67" s="48"/>
      <c r="N67" s="48"/>
      <c r="O67" s="165">
        <f>ROUND(IF($D$17&lt;1,0,(L59)/($D$17*100)*10000),2)</f>
        <v>0</v>
      </c>
      <c r="P67" s="24" t="s">
        <v>57</v>
      </c>
      <c r="Q67" s="48"/>
      <c r="R67" s="48"/>
      <c r="S67" s="48"/>
      <c r="T67" s="48"/>
      <c r="AH67" s="48"/>
      <c r="AI67" s="48"/>
      <c r="AJ67" s="48"/>
      <c r="AK67" s="48"/>
      <c r="AL67" s="48"/>
      <c r="AM67" s="48"/>
      <c r="AN67" s="48"/>
      <c r="AO67" s="48"/>
      <c r="AP67" s="48"/>
      <c r="AQ67" s="48"/>
      <c r="AR67" s="48"/>
      <c r="AS67" s="48"/>
      <c r="AT67" s="48"/>
      <c r="AU67" s="48"/>
      <c r="AV67" s="48"/>
      <c r="AW67" s="48"/>
      <c r="HH67" s="48"/>
      <c r="HI67" s="48"/>
      <c r="HJ67" s="48"/>
      <c r="HK67" s="48"/>
      <c r="HL67" s="48"/>
      <c r="HM67" s="48"/>
      <c r="HN67" s="48"/>
      <c r="HO67" s="48"/>
      <c r="HP67" s="48"/>
      <c r="HQ67" s="48"/>
    </row>
    <row r="68" spans="1:224" ht="12.75">
      <c r="A68" s="52"/>
      <c r="B68" s="48"/>
      <c r="C68" s="48"/>
      <c r="D68" s="53"/>
      <c r="E68" s="54"/>
      <c r="F68" s="59"/>
      <c r="G68" s="70"/>
      <c r="H68" s="33"/>
      <c r="I68" s="70"/>
      <c r="J68" s="24"/>
      <c r="K68" s="24"/>
      <c r="L68" s="71"/>
      <c r="M68" s="71"/>
      <c r="N68" s="71"/>
      <c r="O68" s="72"/>
      <c r="Q68" s="50"/>
      <c r="R68" s="50"/>
      <c r="S68" s="50"/>
      <c r="T68" s="50"/>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48"/>
      <c r="EK68" s="48"/>
      <c r="EL68" s="48"/>
      <c r="EM68" s="48"/>
      <c r="EN68" s="48"/>
      <c r="EO68" s="48"/>
      <c r="EP68" s="48"/>
      <c r="EQ68" s="48"/>
      <c r="ER68" s="48"/>
      <c r="ES68" s="48"/>
      <c r="ET68" s="48"/>
      <c r="EU68" s="48"/>
      <c r="EV68" s="48"/>
      <c r="EW68" s="48"/>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48"/>
      <c r="HC68" s="48"/>
      <c r="HD68" s="48"/>
      <c r="HE68" s="48"/>
      <c r="HF68" s="48"/>
      <c r="HG68" s="48"/>
      <c r="HH68" s="48"/>
      <c r="HI68" s="48"/>
      <c r="HJ68" s="48"/>
      <c r="HK68" s="48"/>
      <c r="HL68" s="48"/>
      <c r="HM68" s="48"/>
      <c r="HN68" s="48"/>
      <c r="HO68" s="48"/>
      <c r="HP68" s="48"/>
    </row>
    <row r="69" spans="1:224" ht="12.75">
      <c r="A69" s="52"/>
      <c r="B69" s="48"/>
      <c r="C69" s="48"/>
      <c r="D69" s="53"/>
      <c r="E69" s="66"/>
      <c r="F69" s="59"/>
      <c r="Q69" s="50"/>
      <c r="R69" s="50"/>
      <c r="S69" s="50"/>
      <c r="T69" s="50"/>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48"/>
      <c r="EK69" s="48"/>
      <c r="EL69" s="48"/>
      <c r="EM69" s="48"/>
      <c r="EN69" s="48"/>
      <c r="EO69" s="48"/>
      <c r="EP69" s="48"/>
      <c r="EQ69" s="48"/>
      <c r="ER69" s="48"/>
      <c r="ES69" s="48"/>
      <c r="ET69" s="48"/>
      <c r="EU69" s="48"/>
      <c r="EV69" s="48"/>
      <c r="EW69" s="48"/>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48"/>
      <c r="HC69" s="48"/>
      <c r="HD69" s="48"/>
      <c r="HE69" s="48"/>
      <c r="HF69" s="48"/>
      <c r="HG69" s="48"/>
      <c r="HH69" s="48"/>
      <c r="HI69" s="48"/>
      <c r="HJ69" s="48"/>
      <c r="HK69" s="48"/>
      <c r="HL69" s="48"/>
      <c r="HM69" s="48"/>
      <c r="HN69" s="48"/>
      <c r="HO69" s="48"/>
      <c r="HP69" s="48"/>
    </row>
    <row r="70" spans="1:20" ht="12.75">
      <c r="A70" s="48"/>
      <c r="D70" s="1"/>
      <c r="E70" s="27"/>
      <c r="F70" s="59"/>
      <c r="Q70" s="50"/>
      <c r="R70" s="50"/>
      <c r="S70" s="50"/>
      <c r="T70" s="50"/>
    </row>
    <row r="71" spans="1:20" ht="12.75">
      <c r="A71" s="51"/>
      <c r="D71" s="1"/>
      <c r="E71" s="27"/>
      <c r="F71" s="4"/>
      <c r="Q71" s="28"/>
      <c r="R71" s="28"/>
      <c r="S71" s="28"/>
      <c r="T71" s="28"/>
    </row>
    <row r="72" spans="1:20" ht="12.75">
      <c r="A72" s="51"/>
      <c r="D72" s="1"/>
      <c r="E72" s="27"/>
      <c r="F72" s="4"/>
      <c r="Q72" s="28"/>
      <c r="R72" s="28"/>
      <c r="S72" s="28"/>
      <c r="T72" s="28"/>
    </row>
    <row r="73" spans="1:6" ht="12.75">
      <c r="A73" s="30"/>
      <c r="B73" s="47"/>
      <c r="C73" s="47"/>
      <c r="D73" s="47"/>
      <c r="E73" s="47"/>
      <c r="F73" s="47"/>
    </row>
    <row r="74" spans="2:20" ht="12.75">
      <c r="B74" s="29"/>
      <c r="C74" s="29"/>
      <c r="D74" s="29"/>
      <c r="E74" s="29"/>
      <c r="F74" s="29"/>
      <c r="P74" s="29"/>
      <c r="Q74" s="29"/>
      <c r="R74" s="29"/>
      <c r="S74" s="29"/>
      <c r="T74" s="29"/>
    </row>
    <row r="75" spans="2:20" ht="12.75">
      <c r="B75" s="29"/>
      <c r="C75" s="29"/>
      <c r="D75" s="29"/>
      <c r="E75" s="29"/>
      <c r="F75" s="29"/>
      <c r="P75" s="24"/>
      <c r="Q75" s="24"/>
      <c r="R75" s="24"/>
      <c r="S75" s="24"/>
      <c r="T75" s="24"/>
    </row>
    <row r="78" ht="12.75">
      <c r="A78" s="377"/>
    </row>
    <row r="79" ht="12.75">
      <c r="A79" s="377"/>
    </row>
    <row r="80" ht="12.75">
      <c r="A80" s="377"/>
    </row>
    <row r="81" ht="12.75">
      <c r="A81" s="377"/>
    </row>
    <row r="82" ht="12.75">
      <c r="A82" s="377"/>
    </row>
    <row r="83" ht="12.75">
      <c r="A83" s="377"/>
    </row>
    <row r="84" ht="12.75">
      <c r="A84" s="377"/>
    </row>
    <row r="85" ht="12.75">
      <c r="A85" s="377"/>
    </row>
    <row r="86" ht="12.75">
      <c r="A86" s="377"/>
    </row>
    <row r="87" ht="12.75">
      <c r="A87" s="377"/>
    </row>
    <row r="88" ht="12.75">
      <c r="A88" s="377"/>
    </row>
    <row r="89" ht="12.75">
      <c r="A89" s="377"/>
    </row>
    <row r="90" ht="12.75">
      <c r="A90" s="377"/>
    </row>
    <row r="91" ht="12.75">
      <c r="A91" s="377"/>
    </row>
    <row r="92" ht="12.75">
      <c r="A92" s="377"/>
    </row>
  </sheetData>
  <sheetProtection password="D7A1" sheet="1"/>
  <mergeCells count="9">
    <mergeCell ref="G23:J23"/>
    <mergeCell ref="L23:O23"/>
    <mergeCell ref="A78:A92"/>
    <mergeCell ref="A1:P1"/>
    <mergeCell ref="A2:P2"/>
    <mergeCell ref="A3:P3"/>
    <mergeCell ref="A4:P4"/>
    <mergeCell ref="B6:O6"/>
    <mergeCell ref="A7:K7"/>
  </mergeCells>
  <printOptions horizontalCentered="1"/>
  <pageMargins left="0" right="0" top="0.5" bottom="0.5" header="0.5" footer="0.5"/>
  <pageSetup fitToHeight="2" horizontalDpi="600" verticalDpi="600" orientation="landscape" scale="60" r:id="rId2"/>
  <legacyDrawing r:id="rId1"/>
</worksheet>
</file>

<file path=xl/worksheets/sheet4.xml><?xml version="1.0" encoding="utf-8"?>
<worksheet xmlns="http://schemas.openxmlformats.org/spreadsheetml/2006/main" xmlns:r="http://schemas.openxmlformats.org/officeDocument/2006/relationships">
  <sheetPr codeName="Sheet139"/>
  <dimension ref="A1:IE92"/>
  <sheetViews>
    <sheetView showGridLines="0" zoomScale="85" zoomScaleNormal="85" zoomScalePageLayoutView="0" workbookViewId="0" topLeftCell="A12">
      <selection activeCell="D17" sqref="D17"/>
    </sheetView>
  </sheetViews>
  <sheetFormatPr defaultColWidth="9.140625" defaultRowHeight="12.75"/>
  <cols>
    <col min="1" max="1" width="39.00390625" style="0" customWidth="1"/>
    <col min="2" max="2" width="2.57421875" style="0" customWidth="1"/>
    <col min="3" max="3" width="13.57421875" style="0" customWidth="1"/>
    <col min="4" max="4" width="15.28125" style="0" customWidth="1"/>
    <col min="5" max="5" width="9.7109375" style="0" customWidth="1"/>
    <col min="6" max="6" width="2.7109375" style="0" customWidth="1"/>
    <col min="7" max="8" width="13.28125" style="0" customWidth="1"/>
    <col min="9" max="9" width="14.57421875" style="0" customWidth="1"/>
    <col min="10" max="10" width="13.28125" style="0" customWidth="1"/>
    <col min="11" max="11" width="6.57421875" style="0" customWidth="1"/>
    <col min="12" max="12" width="15.140625" style="0" customWidth="1"/>
    <col min="13" max="13" width="17.28125" style="0" bestFit="1" customWidth="1"/>
    <col min="14" max="14" width="17.421875" style="0" customWidth="1"/>
    <col min="15" max="15" width="17.28125" style="0" bestFit="1" customWidth="1"/>
    <col min="16" max="16" width="13.00390625" style="0" customWidth="1"/>
    <col min="17" max="17" width="12.8515625" style="0" customWidth="1"/>
    <col min="18" max="20" width="12.8515625" style="0" hidden="1" customWidth="1"/>
    <col min="21" max="21" width="10.57421875" style="0" hidden="1" customWidth="1"/>
    <col min="22" max="22" width="10.28125" style="0" hidden="1" customWidth="1"/>
    <col min="23" max="26" width="10.8515625" style="0" hidden="1" customWidth="1"/>
    <col min="27" max="29" width="10.28125" style="0" hidden="1" customWidth="1"/>
    <col min="30" max="30" width="10.57421875" style="0" hidden="1" customWidth="1"/>
    <col min="31" max="31" width="10.8515625" style="0" hidden="1" customWidth="1"/>
    <col min="32" max="33" width="10.00390625" style="0" hidden="1" customWidth="1"/>
    <col min="34" max="34" width="9.140625" style="0" customWidth="1"/>
    <col min="35" max="35" width="10.28125" style="0" customWidth="1"/>
    <col min="36" max="36" width="10.8515625" style="0" customWidth="1"/>
    <col min="37" max="37" width="10.28125" style="0" customWidth="1"/>
    <col min="38" max="50" width="9.140625" style="0" customWidth="1"/>
  </cols>
  <sheetData>
    <row r="1" spans="1:20" ht="20.25">
      <c r="A1" s="378" t="s">
        <v>84</v>
      </c>
      <c r="B1" s="378"/>
      <c r="C1" s="378"/>
      <c r="D1" s="378"/>
      <c r="E1" s="378"/>
      <c r="F1" s="378"/>
      <c r="G1" s="378"/>
      <c r="H1" s="378"/>
      <c r="I1" s="378"/>
      <c r="J1" s="378"/>
      <c r="K1" s="378"/>
      <c r="L1" s="378"/>
      <c r="M1" s="378"/>
      <c r="N1" s="378"/>
      <c r="O1" s="378"/>
      <c r="P1" s="378"/>
      <c r="Q1" s="318"/>
      <c r="R1" s="318"/>
      <c r="S1" s="318"/>
      <c r="T1" s="318"/>
    </row>
    <row r="2" spans="1:16" ht="20.25">
      <c r="A2" s="378" t="s">
        <v>87</v>
      </c>
      <c r="B2" s="378"/>
      <c r="C2" s="378"/>
      <c r="D2" s="378"/>
      <c r="E2" s="378"/>
      <c r="F2" s="378"/>
      <c r="G2" s="378"/>
      <c r="H2" s="378"/>
      <c r="I2" s="378"/>
      <c r="J2" s="378"/>
      <c r="K2" s="378"/>
      <c r="L2" s="378"/>
      <c r="M2" s="378"/>
      <c r="N2" s="378"/>
      <c r="O2" s="378"/>
      <c r="P2" s="378"/>
    </row>
    <row r="3" spans="1:20" ht="18">
      <c r="A3" s="379" t="s">
        <v>82</v>
      </c>
      <c r="B3" s="379"/>
      <c r="C3" s="379"/>
      <c r="D3" s="379"/>
      <c r="E3" s="379"/>
      <c r="F3" s="379"/>
      <c r="G3" s="379"/>
      <c r="H3" s="379"/>
      <c r="I3" s="379"/>
      <c r="J3" s="379"/>
      <c r="K3" s="379"/>
      <c r="L3" s="379"/>
      <c r="M3" s="379"/>
      <c r="N3" s="379"/>
      <c r="O3" s="379"/>
      <c r="P3" s="379"/>
      <c r="Q3" s="317"/>
      <c r="R3" s="317"/>
      <c r="S3" s="317"/>
      <c r="T3" s="317"/>
    </row>
    <row r="4" spans="1:20" ht="15.75">
      <c r="A4" s="380"/>
      <c r="B4" s="380"/>
      <c r="C4" s="380"/>
      <c r="D4" s="380"/>
      <c r="E4" s="380"/>
      <c r="F4" s="380"/>
      <c r="G4" s="380"/>
      <c r="H4" s="380"/>
      <c r="I4" s="380"/>
      <c r="J4" s="380"/>
      <c r="K4" s="380"/>
      <c r="L4" s="380"/>
      <c r="M4" s="380"/>
      <c r="N4" s="380"/>
      <c r="O4" s="380"/>
      <c r="P4" s="380"/>
      <c r="Q4" s="316"/>
      <c r="R4" s="316"/>
      <c r="S4" s="316"/>
      <c r="T4" s="316"/>
    </row>
    <row r="5" spans="1:20" ht="15">
      <c r="A5" s="45"/>
      <c r="B5" s="45"/>
      <c r="C5" s="45"/>
      <c r="D5" s="45"/>
      <c r="E5" s="45"/>
      <c r="F5" s="45"/>
      <c r="G5" s="45"/>
      <c r="H5" s="45"/>
      <c r="I5" s="45"/>
      <c r="J5" s="45"/>
      <c r="K5" s="45"/>
      <c r="L5" s="45"/>
      <c r="M5" s="45"/>
      <c r="N5" s="45"/>
      <c r="O5" s="45"/>
      <c r="P5" s="45"/>
      <c r="Q5" s="45"/>
      <c r="R5" s="45"/>
      <c r="S5" s="45"/>
      <c r="T5" s="45"/>
    </row>
    <row r="6" spans="1:15" ht="12.75">
      <c r="A6" s="46">
        <f ca="1">TODAY()</f>
        <v>45400</v>
      </c>
      <c r="B6" s="381" t="s">
        <v>116</v>
      </c>
      <c r="C6" s="381"/>
      <c r="D6" s="381"/>
      <c r="E6" s="381"/>
      <c r="F6" s="381"/>
      <c r="G6" s="381"/>
      <c r="H6" s="381"/>
      <c r="I6" s="381"/>
      <c r="J6" s="381"/>
      <c r="K6" s="381"/>
      <c r="L6" s="381"/>
      <c r="M6" s="381"/>
      <c r="N6" s="381"/>
      <c r="O6" s="381"/>
    </row>
    <row r="7" spans="1:11" ht="12.75">
      <c r="A7" s="384" t="s">
        <v>13</v>
      </c>
      <c r="B7" s="384"/>
      <c r="C7" s="384"/>
      <c r="D7" s="384"/>
      <c r="E7" s="384"/>
      <c r="F7" s="384"/>
      <c r="G7" s="384"/>
      <c r="H7" s="384"/>
      <c r="I7" s="384"/>
      <c r="J7" s="384"/>
      <c r="K7" s="384"/>
    </row>
    <row r="9" spans="1:9" ht="15">
      <c r="A9" s="22" t="s">
        <v>1</v>
      </c>
      <c r="B9" s="23"/>
      <c r="C9" s="24">
        <f>'[1]Customer Info'!B7</f>
        <v>0</v>
      </c>
      <c r="I9" s="25"/>
    </row>
    <row r="10" spans="1:3" ht="15">
      <c r="A10" s="26" t="s">
        <v>23</v>
      </c>
      <c r="B10" s="23"/>
      <c r="C10" s="24">
        <f>'[1]Customer Info'!B8</f>
        <v>0</v>
      </c>
    </row>
    <row r="11" spans="1:33" ht="12.75">
      <c r="A11" s="22" t="s">
        <v>68</v>
      </c>
      <c r="B11" s="160">
        <f>'[1]Customer Info'!B28</f>
        <v>12</v>
      </c>
      <c r="C11" s="161" t="s">
        <v>73</v>
      </c>
      <c r="D11" s="161">
        <v>2023</v>
      </c>
      <c r="V11">
        <v>1</v>
      </c>
      <c r="W11">
        <v>2</v>
      </c>
      <c r="X11">
        <v>3</v>
      </c>
      <c r="Y11">
        <v>4</v>
      </c>
      <c r="Z11">
        <v>5</v>
      </c>
      <c r="AA11">
        <v>6</v>
      </c>
      <c r="AB11">
        <v>7</v>
      </c>
      <c r="AC11">
        <v>8</v>
      </c>
      <c r="AD11">
        <v>9</v>
      </c>
      <c r="AE11">
        <v>10</v>
      </c>
      <c r="AF11">
        <v>11</v>
      </c>
      <c r="AG11">
        <v>12</v>
      </c>
    </row>
    <row r="12" spans="1:33" ht="12.75">
      <c r="A12" s="76"/>
      <c r="B12" s="77"/>
      <c r="C12" s="78"/>
      <c r="D12" s="78"/>
      <c r="E12" s="78"/>
      <c r="F12" s="78"/>
      <c r="G12" s="78"/>
      <c r="H12" s="78"/>
      <c r="I12" s="78"/>
      <c r="J12" s="78"/>
      <c r="K12" s="78"/>
      <c r="L12" s="78"/>
      <c r="M12" s="78"/>
      <c r="N12" s="78"/>
      <c r="O12" s="78"/>
      <c r="P12" s="78"/>
      <c r="U12" t="s">
        <v>81</v>
      </c>
      <c r="V12" s="79" t="s">
        <v>69</v>
      </c>
      <c r="W12" s="79" t="s">
        <v>70</v>
      </c>
      <c r="X12" s="79" t="s">
        <v>71</v>
      </c>
      <c r="Y12" s="79" t="s">
        <v>72</v>
      </c>
      <c r="Z12" s="79" t="s">
        <v>73</v>
      </c>
      <c r="AA12" s="79" t="s">
        <v>74</v>
      </c>
      <c r="AB12" s="79" t="s">
        <v>75</v>
      </c>
      <c r="AC12" s="79" t="s">
        <v>76</v>
      </c>
      <c r="AD12" s="79" t="s">
        <v>77</v>
      </c>
      <c r="AE12" s="79" t="s">
        <v>79</v>
      </c>
      <c r="AF12" s="79" t="s">
        <v>78</v>
      </c>
      <c r="AG12" s="79" t="s">
        <v>80</v>
      </c>
    </row>
    <row r="13" spans="1:34" ht="15">
      <c r="A13" s="261" t="s">
        <v>24</v>
      </c>
      <c r="B13" s="315"/>
      <c r="C13" s="314"/>
      <c r="D13" s="84"/>
      <c r="E13" s="84"/>
      <c r="F13" s="84"/>
      <c r="G13" s="84"/>
      <c r="H13" s="84"/>
      <c r="I13" s="84"/>
      <c r="J13" s="84"/>
      <c r="K13" s="84"/>
      <c r="L13" s="84"/>
      <c r="M13" s="84"/>
      <c r="N13" s="84"/>
      <c r="O13" s="84"/>
      <c r="P13" s="84"/>
      <c r="U13" s="84" t="s">
        <v>113</v>
      </c>
      <c r="V13" s="312" t="e">
        <f>#REF!</f>
        <v>#REF!</v>
      </c>
      <c r="W13" s="312" t="e">
        <f>#REF!</f>
        <v>#REF!</v>
      </c>
      <c r="X13" s="312" t="e">
        <f>#REF!</f>
        <v>#REF!</v>
      </c>
      <c r="Y13" s="312" t="e">
        <f>#REF!</f>
        <v>#REF!</v>
      </c>
      <c r="Z13" s="312" t="e">
        <f>#REF!</f>
        <v>#REF!</v>
      </c>
      <c r="AA13" s="312" t="e">
        <f>#REF!</f>
        <v>#REF!</v>
      </c>
      <c r="AB13" s="312" t="e">
        <f>#REF!</f>
        <v>#REF!</v>
      </c>
      <c r="AC13" s="312" t="e">
        <f>#REF!</f>
        <v>#REF!</v>
      </c>
      <c r="AD13" s="312" t="e">
        <f>#REF!</f>
        <v>#REF!</v>
      </c>
      <c r="AE13" s="312" t="e">
        <f>#REF!</f>
        <v>#REF!</v>
      </c>
      <c r="AF13" s="312" t="e">
        <f>#REF!</f>
        <v>#REF!</v>
      </c>
      <c r="AG13" s="312" t="e">
        <f>#REF!</f>
        <v>#REF!</v>
      </c>
      <c r="AH13" s="84"/>
    </row>
    <row r="14" spans="1:62" ht="12.75">
      <c r="A14" s="84"/>
      <c r="B14" s="84"/>
      <c r="C14" s="84"/>
      <c r="D14" s="84"/>
      <c r="E14" s="84"/>
      <c r="F14" s="84"/>
      <c r="G14" s="86" t="s">
        <v>13</v>
      </c>
      <c r="H14" s="86"/>
      <c r="I14" s="313" t="s">
        <v>13</v>
      </c>
      <c r="J14" s="84"/>
      <c r="K14" s="84"/>
      <c r="L14" s="84"/>
      <c r="M14" s="84"/>
      <c r="N14" s="84"/>
      <c r="O14" s="84"/>
      <c r="P14" s="84"/>
      <c r="Q14" s="84"/>
      <c r="R14" s="84"/>
      <c r="S14" s="84"/>
      <c r="T14" s="84"/>
      <c r="U14" s="84" t="s">
        <v>114</v>
      </c>
      <c r="V14" s="312" t="e">
        <f>#REF!</f>
        <v>#REF!</v>
      </c>
      <c r="W14" s="312" t="e">
        <f>#REF!</f>
        <v>#REF!</v>
      </c>
      <c r="X14" s="312" t="e">
        <f>#REF!</f>
        <v>#REF!</v>
      </c>
      <c r="Y14" s="312" t="e">
        <f>#REF!</f>
        <v>#REF!</v>
      </c>
      <c r="Z14" s="312" t="e">
        <f>#REF!</f>
        <v>#REF!</v>
      </c>
      <c r="AA14" s="312" t="e">
        <f>#REF!</f>
        <v>#REF!</v>
      </c>
      <c r="AB14" s="312" t="e">
        <f>#REF!</f>
        <v>#REF!</v>
      </c>
      <c r="AC14" s="312" t="e">
        <f>#REF!</f>
        <v>#REF!</v>
      </c>
      <c r="AD14" s="312" t="e">
        <f>#REF!</f>
        <v>#REF!</v>
      </c>
      <c r="AE14" s="312" t="e">
        <f>#REF!</f>
        <v>#REF!</v>
      </c>
      <c r="AF14" s="312" t="e">
        <f>#REF!</f>
        <v>#REF!</v>
      </c>
      <c r="AG14" s="312" t="e">
        <f>#REF!</f>
        <v>#REF!</v>
      </c>
      <c r="AH14" s="84"/>
      <c r="AJ14" s="79"/>
      <c r="AK14" s="79"/>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row>
    <row r="15" spans="1:62" ht="12.75">
      <c r="A15" s="84"/>
      <c r="B15" s="84"/>
      <c r="C15" s="84"/>
      <c r="D15" s="84"/>
      <c r="E15" s="84"/>
      <c r="F15" s="84"/>
      <c r="G15" s="84"/>
      <c r="H15" s="84"/>
      <c r="I15" s="84"/>
      <c r="J15" s="84"/>
      <c r="K15" s="84"/>
      <c r="L15" s="84"/>
      <c r="M15" s="84"/>
      <c r="N15" s="84"/>
      <c r="O15" s="84"/>
      <c r="P15" s="84"/>
      <c r="Q15" s="84"/>
      <c r="R15" s="84"/>
      <c r="S15" s="84"/>
      <c r="T15" s="84"/>
      <c r="U15" s="311" t="s">
        <v>121</v>
      </c>
      <c r="V15" s="84" t="e">
        <f>#REF!</f>
        <v>#REF!</v>
      </c>
      <c r="W15" s="84" t="e">
        <f>#REF!</f>
        <v>#REF!</v>
      </c>
      <c r="X15" s="84" t="e">
        <f>#REF!</f>
        <v>#REF!</v>
      </c>
      <c r="Y15" s="84" t="e">
        <f>#REF!</f>
        <v>#REF!</v>
      </c>
      <c r="Z15" s="84" t="e">
        <f>#REF!</f>
        <v>#REF!</v>
      </c>
      <c r="AA15" s="84" t="e">
        <f>#REF!</f>
        <v>#REF!</v>
      </c>
      <c r="AB15" s="84" t="e">
        <f>#REF!</f>
        <v>#REF!</v>
      </c>
      <c r="AC15" s="84" t="e">
        <f>#REF!</f>
        <v>#REF!</v>
      </c>
      <c r="AD15" s="84" t="e">
        <f>#REF!</f>
        <v>#REF!</v>
      </c>
      <c r="AE15" s="84" t="e">
        <f>#REF!</f>
        <v>#REF!</v>
      </c>
      <c r="AF15" s="84" t="e">
        <f>#REF!</f>
        <v>#REF!</v>
      </c>
      <c r="AG15" s="84" t="e">
        <f>#REF!</f>
        <v>#REF!</v>
      </c>
      <c r="AH15" s="84"/>
      <c r="AJ15" s="310"/>
      <c r="AK15" s="310"/>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row>
    <row r="16" spans="1:62" ht="12.75">
      <c r="A16" s="86"/>
      <c r="B16" s="84"/>
      <c r="C16" s="87"/>
      <c r="D16" s="86"/>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310"/>
      <c r="AK16" s="310"/>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row>
    <row r="17" spans="1:62" ht="12.75">
      <c r="A17" s="86" t="s">
        <v>38</v>
      </c>
      <c r="B17" s="84"/>
      <c r="D17" s="87">
        <f>'Customer Info'!D21</f>
        <v>0</v>
      </c>
      <c r="E17" s="86" t="s">
        <v>32</v>
      </c>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row>
    <row r="18" spans="1:62" ht="12.75">
      <c r="A18" s="86"/>
      <c r="B18" s="84"/>
      <c r="C18" s="87"/>
      <c r="D18" s="86"/>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row>
    <row r="19" spans="1:62" ht="12.75">
      <c r="A19" s="86"/>
      <c r="B19" s="84"/>
      <c r="C19" s="87"/>
      <c r="D19" s="86"/>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row>
    <row r="20" spans="1:62" ht="12.75">
      <c r="A20" s="86"/>
      <c r="B20" s="84"/>
      <c r="C20" s="87"/>
      <c r="D20" s="86"/>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row>
    <row r="21" spans="1:62" ht="12.75">
      <c r="A21" s="86"/>
      <c r="B21" s="84"/>
      <c r="C21" s="87"/>
      <c r="D21" s="86"/>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row>
    <row r="22" spans="1:62" ht="12.75">
      <c r="A22" s="88"/>
      <c r="B22" s="88"/>
      <c r="C22" s="89"/>
      <c r="D22" s="88"/>
      <c r="E22" s="88"/>
      <c r="F22" s="90"/>
      <c r="G22" s="76"/>
      <c r="H22" s="88"/>
      <c r="I22" s="309"/>
      <c r="J22" s="78"/>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row>
    <row r="23" spans="1:62" ht="12.75">
      <c r="A23" s="261" t="s">
        <v>25</v>
      </c>
      <c r="B23" s="84"/>
      <c r="C23" s="84"/>
      <c r="D23" s="84"/>
      <c r="E23" s="84"/>
      <c r="F23" s="84"/>
      <c r="G23" s="371" t="s">
        <v>49</v>
      </c>
      <c r="H23" s="372"/>
      <c r="I23" s="372"/>
      <c r="J23" s="373"/>
      <c r="K23" s="92"/>
      <c r="L23" s="374" t="s">
        <v>50</v>
      </c>
      <c r="M23" s="375"/>
      <c r="N23" s="375"/>
      <c r="O23" s="376"/>
      <c r="P23" s="55"/>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row>
    <row r="24" spans="1:62" ht="12.75">
      <c r="A24" s="84"/>
      <c r="B24" s="84"/>
      <c r="C24" s="84"/>
      <c r="D24" s="84"/>
      <c r="E24" s="84"/>
      <c r="F24" s="84"/>
      <c r="G24" s="67" t="s">
        <v>46</v>
      </c>
      <c r="H24" s="67" t="s">
        <v>47</v>
      </c>
      <c r="I24" s="67" t="s">
        <v>48</v>
      </c>
      <c r="J24" s="67" t="s">
        <v>27</v>
      </c>
      <c r="K24" s="84"/>
      <c r="L24" s="80" t="s">
        <v>46</v>
      </c>
      <c r="M24" s="80" t="s">
        <v>47</v>
      </c>
      <c r="N24" s="80" t="s">
        <v>48</v>
      </c>
      <c r="O24" s="80" t="s">
        <v>27</v>
      </c>
      <c r="P24" s="308" t="s">
        <v>39</v>
      </c>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row>
    <row r="25" spans="1:62" ht="12.75">
      <c r="A25" s="84" t="s">
        <v>26</v>
      </c>
      <c r="B25" s="84"/>
      <c r="C25" s="84"/>
      <c r="D25" s="84"/>
      <c r="E25" s="84"/>
      <c r="F25" s="84"/>
      <c r="G25" s="307"/>
      <c r="H25" s="279"/>
      <c r="I25" s="279">
        <v>10</v>
      </c>
      <c r="J25" s="294">
        <f>SUM(G25:I25)</f>
        <v>10</v>
      </c>
      <c r="K25" s="84"/>
      <c r="L25" s="279"/>
      <c r="M25" s="279"/>
      <c r="N25" s="279">
        <f>I25</f>
        <v>10</v>
      </c>
      <c r="O25" s="279">
        <f>SUM(L25:N25)</f>
        <v>10</v>
      </c>
      <c r="P25" s="277">
        <v>42005</v>
      </c>
      <c r="Q25" s="84"/>
      <c r="R25" s="84"/>
      <c r="S25" s="84"/>
      <c r="T25" s="84"/>
      <c r="U25" s="306"/>
      <c r="V25" s="57"/>
      <c r="W25" s="264"/>
      <c r="X25" s="84"/>
      <c r="Y25" s="263"/>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row>
    <row r="26" spans="1:62" ht="12.75">
      <c r="A26" s="84" t="s">
        <v>115</v>
      </c>
      <c r="B26" s="84"/>
      <c r="C26" s="84"/>
      <c r="D26" s="1">
        <f>MAX($D$17,0)</f>
        <v>0</v>
      </c>
      <c r="E26" s="54" t="s">
        <v>32</v>
      </c>
      <c r="F26" s="55" t="s">
        <v>6</v>
      </c>
      <c r="G26" s="305"/>
      <c r="H26" s="279"/>
      <c r="I26" s="280">
        <v>0.0263125</v>
      </c>
      <c r="J26" s="281">
        <f>SUM(G26:I26)</f>
        <v>0.0263125</v>
      </c>
      <c r="K26" s="57" t="s">
        <v>61</v>
      </c>
      <c r="L26" s="279"/>
      <c r="M26" s="279"/>
      <c r="N26" s="279">
        <f>ROUND($D26*I26,2)</f>
        <v>0</v>
      </c>
      <c r="O26" s="279">
        <f>SUM(L26:N26)</f>
        <v>0</v>
      </c>
      <c r="P26" s="277">
        <v>42005</v>
      </c>
      <c r="Q26" s="84"/>
      <c r="T26" s="270">
        <f>O26</f>
        <v>0</v>
      </c>
      <c r="U26" s="265"/>
      <c r="V26" s="57"/>
      <c r="W26" s="264"/>
      <c r="X26" s="84"/>
      <c r="Y26" s="263"/>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row>
    <row r="27" spans="1:62" ht="12.75">
      <c r="A27" s="260" t="s">
        <v>37</v>
      </c>
      <c r="B27" s="260"/>
      <c r="C27" s="260"/>
      <c r="D27" s="300"/>
      <c r="E27" s="300"/>
      <c r="F27" s="260"/>
      <c r="G27" s="300"/>
      <c r="H27" s="300"/>
      <c r="I27" s="300"/>
      <c r="J27" s="300"/>
      <c r="K27" s="304"/>
      <c r="L27" s="272"/>
      <c r="M27" s="272"/>
      <c r="N27" s="272">
        <f>SUM(N25:N26)</f>
        <v>10</v>
      </c>
      <c r="O27" s="303">
        <f>SUM(O25:O26)</f>
        <v>10</v>
      </c>
      <c r="P27" s="55"/>
      <c r="Q27" s="84"/>
      <c r="T27" s="270">
        <f>SUM(T26)</f>
        <v>0</v>
      </c>
      <c r="U27" s="265"/>
      <c r="V27" s="57"/>
      <c r="W27" s="264"/>
      <c r="X27" s="84"/>
      <c r="Y27" s="263"/>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row>
    <row r="28" spans="1:62" ht="12.75">
      <c r="A28" s="103"/>
      <c r="B28" s="103"/>
      <c r="C28" s="103"/>
      <c r="D28" s="104"/>
      <c r="E28" s="104"/>
      <c r="F28" s="103"/>
      <c r="G28" s="104"/>
      <c r="H28" s="104"/>
      <c r="I28" s="104"/>
      <c r="J28" s="104"/>
      <c r="K28" s="105"/>
      <c r="L28" s="104"/>
      <c r="M28" s="104"/>
      <c r="N28" s="104"/>
      <c r="O28" s="302"/>
      <c r="P28" s="301"/>
      <c r="Q28" s="84"/>
      <c r="R28" s="84"/>
      <c r="S28" s="84"/>
      <c r="T28" s="84"/>
      <c r="U28" s="265"/>
      <c r="V28" s="57"/>
      <c r="W28" s="264"/>
      <c r="X28" s="84"/>
      <c r="Y28" s="263"/>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row>
    <row r="29" spans="1:224" ht="12.75">
      <c r="A29" s="261" t="s">
        <v>51</v>
      </c>
      <c r="B29" s="260"/>
      <c r="C29" s="260"/>
      <c r="D29" s="300"/>
      <c r="E29" s="300"/>
      <c r="F29" s="260"/>
      <c r="G29" s="300"/>
      <c r="H29" s="300"/>
      <c r="I29" s="300"/>
      <c r="J29" s="300"/>
      <c r="K29" s="300"/>
      <c r="L29" s="300"/>
      <c r="M29" s="300"/>
      <c r="N29" s="300"/>
      <c r="O29" s="299"/>
      <c r="P29" s="55"/>
      <c r="Q29" s="84"/>
      <c r="R29" s="84"/>
      <c r="S29" s="84"/>
      <c r="T29" s="84"/>
      <c r="U29" s="265"/>
      <c r="V29" s="57"/>
      <c r="W29" s="264"/>
      <c r="X29" s="84"/>
      <c r="Y29" s="263"/>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c r="EN29" s="84"/>
      <c r="EO29" s="84"/>
      <c r="EP29" s="84"/>
      <c r="EQ29" s="84"/>
      <c r="ER29" s="84"/>
      <c r="ES29" s="84"/>
      <c r="ET29" s="84"/>
      <c r="EU29" s="84"/>
      <c r="EV29" s="84"/>
      <c r="EW29" s="84"/>
      <c r="EX29" s="84"/>
      <c r="EY29" s="84"/>
      <c r="EZ29" s="84"/>
      <c r="FA29" s="84"/>
      <c r="FB29" s="84"/>
      <c r="FC29" s="84"/>
      <c r="FD29" s="84"/>
      <c r="FE29" s="84"/>
      <c r="FF29" s="84"/>
      <c r="FG29" s="84"/>
      <c r="FH29" s="84"/>
      <c r="FI29" s="84"/>
      <c r="FJ29" s="84"/>
      <c r="FK29" s="84"/>
      <c r="FL29" s="84"/>
      <c r="FM29" s="84"/>
      <c r="FN29" s="84"/>
      <c r="FO29" s="84"/>
      <c r="FP29" s="84"/>
      <c r="FQ29" s="84"/>
      <c r="FR29" s="84"/>
      <c r="FS29" s="84"/>
      <c r="FT29" s="84"/>
      <c r="FU29" s="84"/>
      <c r="FV29" s="84"/>
      <c r="FW29" s="84"/>
      <c r="FX29" s="84"/>
      <c r="FY29" s="84"/>
      <c r="FZ29" s="84"/>
      <c r="GA29" s="84"/>
      <c r="GB29" s="84"/>
      <c r="GC29" s="84"/>
      <c r="GD29" s="84"/>
      <c r="GE29" s="84"/>
      <c r="GF29" s="84"/>
      <c r="GG29" s="84"/>
      <c r="GH29" s="84"/>
      <c r="GI29" s="84"/>
      <c r="GJ29" s="84"/>
      <c r="GK29" s="84"/>
      <c r="GL29" s="84"/>
      <c r="GM29" s="84"/>
      <c r="GN29" s="84"/>
      <c r="GO29" s="84"/>
      <c r="GP29" s="84"/>
      <c r="GQ29" s="84"/>
      <c r="GR29" s="84"/>
      <c r="GS29" s="84"/>
      <c r="GT29" s="84"/>
      <c r="GU29" s="84"/>
      <c r="GV29" s="84"/>
      <c r="GW29" s="84"/>
      <c r="GX29" s="84"/>
      <c r="GY29" s="84"/>
      <c r="GZ29" s="84"/>
      <c r="HA29" s="84"/>
      <c r="HB29" s="84"/>
      <c r="HC29" s="84"/>
      <c r="HD29" s="84"/>
      <c r="HE29" s="84"/>
      <c r="HF29" s="84"/>
      <c r="HG29" s="84"/>
      <c r="HH29" s="84"/>
      <c r="HI29" s="84"/>
      <c r="HJ29" s="84"/>
      <c r="HK29" s="84"/>
      <c r="HL29" s="84"/>
      <c r="HM29" s="84"/>
      <c r="HN29" s="84"/>
      <c r="HO29" s="84"/>
      <c r="HP29" s="84"/>
    </row>
    <row r="30" spans="1:224" ht="12.75">
      <c r="A30" s="84"/>
      <c r="B30" s="84"/>
      <c r="C30" s="84"/>
      <c r="D30" s="84"/>
      <c r="E30" s="84"/>
      <c r="F30" s="84"/>
      <c r="G30" s="84"/>
      <c r="H30" s="84"/>
      <c r="I30" s="84"/>
      <c r="J30" s="84"/>
      <c r="K30" s="84"/>
      <c r="L30" s="84"/>
      <c r="M30" s="84"/>
      <c r="N30" s="84"/>
      <c r="P30" s="4"/>
      <c r="Q30" s="55"/>
      <c r="R30" s="55"/>
      <c r="S30" s="55"/>
      <c r="T30" s="55"/>
      <c r="U30" s="265"/>
      <c r="V30" s="57"/>
      <c r="W30" s="264"/>
      <c r="X30" s="84"/>
      <c r="Y30" s="263"/>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c r="EN30" s="84"/>
      <c r="EO30" s="84"/>
      <c r="EP30" s="84"/>
      <c r="EQ30" s="84"/>
      <c r="ER30" s="84"/>
      <c r="ES30" s="84"/>
      <c r="ET30" s="84"/>
      <c r="EU30" s="84"/>
      <c r="EV30" s="84"/>
      <c r="EW30" s="84"/>
      <c r="EX30" s="84"/>
      <c r="EY30" s="84"/>
      <c r="EZ30" s="84"/>
      <c r="FA30" s="84"/>
      <c r="FB30" s="84"/>
      <c r="FC30" s="84"/>
      <c r="FD30" s="84"/>
      <c r="FE30" s="84"/>
      <c r="FF30" s="84"/>
      <c r="FG30" s="84"/>
      <c r="FH30" s="84"/>
      <c r="FI30" s="84"/>
      <c r="FJ30" s="84"/>
      <c r="FK30" s="84"/>
      <c r="FL30" s="84"/>
      <c r="FM30" s="84"/>
      <c r="FN30" s="84"/>
      <c r="FO30" s="84"/>
      <c r="FP30" s="84"/>
      <c r="FQ30" s="84"/>
      <c r="FR30" s="84"/>
      <c r="FS30" s="84"/>
      <c r="FT30" s="84"/>
      <c r="FU30" s="84"/>
      <c r="FV30" s="84"/>
      <c r="FW30" s="84"/>
      <c r="FX30" s="84"/>
      <c r="FY30" s="84"/>
      <c r="FZ30" s="84"/>
      <c r="GA30" s="84"/>
      <c r="GB30" s="84"/>
      <c r="GC30" s="84"/>
      <c r="GD30" s="84"/>
      <c r="GE30" s="84"/>
      <c r="GF30" s="84"/>
      <c r="GG30" s="84"/>
      <c r="GH30" s="84"/>
      <c r="GI30" s="84"/>
      <c r="GJ30" s="84"/>
      <c r="GK30" s="84"/>
      <c r="GL30" s="84"/>
      <c r="GM30" s="84"/>
      <c r="GN30" s="84"/>
      <c r="GO30" s="84"/>
      <c r="GP30" s="84"/>
      <c r="GQ30" s="84"/>
      <c r="GR30" s="84"/>
      <c r="GS30" s="84"/>
      <c r="GT30" s="84"/>
      <c r="GU30" s="84"/>
      <c r="GV30" s="84"/>
      <c r="GW30" s="84"/>
      <c r="GX30" s="84"/>
      <c r="GY30" s="84"/>
      <c r="GZ30" s="84"/>
      <c r="HA30" s="84"/>
      <c r="HB30" s="84"/>
      <c r="HC30" s="84"/>
      <c r="HD30" s="84"/>
      <c r="HE30" s="84"/>
      <c r="HF30" s="84"/>
      <c r="HG30" s="84"/>
      <c r="HH30" s="84"/>
      <c r="HI30" s="84"/>
      <c r="HJ30" s="84"/>
      <c r="HK30" s="84"/>
      <c r="HL30" s="84"/>
      <c r="HM30" s="84"/>
      <c r="HN30" s="84"/>
      <c r="HO30" s="84"/>
      <c r="HP30" s="84"/>
    </row>
    <row r="31" spans="1:224" ht="12.75">
      <c r="A31" s="282" t="s">
        <v>53</v>
      </c>
      <c r="B31" s="298"/>
      <c r="C31" s="298"/>
      <c r="D31" s="1">
        <f>IF($D$17&lt;0,0,IF($D$17&gt;833000,833000,$D$17))</f>
        <v>0</v>
      </c>
      <c r="E31" s="27" t="s">
        <v>32</v>
      </c>
      <c r="F31" s="4" t="s">
        <v>6</v>
      </c>
      <c r="G31" s="281"/>
      <c r="H31" s="281"/>
      <c r="I31" s="281">
        <f>'0523 Riders'!B4</f>
        <v>0.0053667</v>
      </c>
      <c r="J31" s="281">
        <f aca="true" t="shared" si="0" ref="J31:J37">SUM(G31:I31)</f>
        <v>0.0053667</v>
      </c>
      <c r="K31" s="28" t="s">
        <v>33</v>
      </c>
      <c r="L31" s="279"/>
      <c r="M31" s="279"/>
      <c r="N31" s="279">
        <f>ROUND(D31*I31,2)</f>
        <v>0</v>
      </c>
      <c r="O31" s="279">
        <f aca="true" t="shared" si="1" ref="O31:O55">SUM(L31:N31)</f>
        <v>0</v>
      </c>
      <c r="P31" s="277">
        <f>'0523 Riders'!D4</f>
        <v>44925</v>
      </c>
      <c r="Q31" s="55"/>
      <c r="R31" s="55"/>
      <c r="S31" s="55"/>
      <c r="T31" s="270">
        <f aca="true" t="shared" si="2" ref="T31:T36">O31</f>
        <v>0</v>
      </c>
      <c r="U31" s="265"/>
      <c r="V31" s="57"/>
      <c r="W31" s="264"/>
      <c r="X31" s="84"/>
      <c r="Y31" s="263"/>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c r="EN31" s="84"/>
      <c r="EO31" s="84"/>
      <c r="EP31" s="84"/>
      <c r="EQ31" s="84"/>
      <c r="ER31" s="84"/>
      <c r="ES31" s="84"/>
      <c r="ET31" s="84"/>
      <c r="EU31" s="84"/>
      <c r="EV31" s="84"/>
      <c r="EW31" s="84"/>
      <c r="EX31" s="84"/>
      <c r="EY31" s="84"/>
      <c r="EZ31" s="84"/>
      <c r="FA31" s="84"/>
      <c r="FB31" s="84"/>
      <c r="FC31" s="84"/>
      <c r="FD31" s="84"/>
      <c r="FE31" s="84"/>
      <c r="FF31" s="84"/>
      <c r="FG31" s="84"/>
      <c r="FH31" s="84"/>
      <c r="FI31" s="84"/>
      <c r="FJ31" s="84"/>
      <c r="FK31" s="84"/>
      <c r="FL31" s="84"/>
      <c r="FM31" s="84"/>
      <c r="FN31" s="84"/>
      <c r="FO31" s="84"/>
      <c r="FP31" s="84"/>
      <c r="FQ31" s="84"/>
      <c r="FR31" s="84"/>
      <c r="FS31" s="84"/>
      <c r="FT31" s="84"/>
      <c r="FU31" s="84"/>
      <c r="FV31" s="84"/>
      <c r="FW31" s="84"/>
      <c r="FX31" s="84"/>
      <c r="FY31" s="84"/>
      <c r="FZ31" s="84"/>
      <c r="GA31" s="84"/>
      <c r="GB31" s="84"/>
      <c r="GC31" s="84"/>
      <c r="GD31" s="84"/>
      <c r="GE31" s="84"/>
      <c r="GF31" s="84"/>
      <c r="GG31" s="84"/>
      <c r="GH31" s="84"/>
      <c r="GI31" s="84"/>
      <c r="GJ31" s="84"/>
      <c r="GK31" s="84"/>
      <c r="GL31" s="84"/>
      <c r="GM31" s="84"/>
      <c r="GN31" s="84"/>
      <c r="GO31" s="84"/>
      <c r="GP31" s="84"/>
      <c r="GQ31" s="84"/>
      <c r="GR31" s="84"/>
      <c r="GS31" s="84"/>
      <c r="GT31" s="84"/>
      <c r="GU31" s="84"/>
      <c r="GV31" s="84"/>
      <c r="GW31" s="84"/>
      <c r="GX31" s="84"/>
      <c r="GY31" s="84"/>
      <c r="GZ31" s="84"/>
      <c r="HA31" s="84"/>
      <c r="HB31" s="84"/>
      <c r="HC31" s="84"/>
      <c r="HD31" s="84"/>
      <c r="HE31" s="84"/>
      <c r="HF31" s="84"/>
      <c r="HG31" s="84"/>
      <c r="HH31" s="84"/>
      <c r="HI31" s="84"/>
      <c r="HJ31" s="84"/>
      <c r="HK31" s="84"/>
      <c r="HL31" s="84"/>
      <c r="HM31" s="84"/>
      <c r="HN31" s="84"/>
      <c r="HO31" s="84"/>
      <c r="HP31" s="84"/>
    </row>
    <row r="32" spans="1:224" ht="12.75">
      <c r="A32" s="282" t="s">
        <v>54</v>
      </c>
      <c r="D32" s="1">
        <f>IF($D$17&gt;833000,$D$17-833000,0)</f>
        <v>0</v>
      </c>
      <c r="E32" s="27" t="s">
        <v>32</v>
      </c>
      <c r="F32" s="4" t="s">
        <v>6</v>
      </c>
      <c r="G32" s="281"/>
      <c r="H32" s="281"/>
      <c r="I32" s="281">
        <f>'0523 Riders'!$B$5</f>
        <v>0.0001756</v>
      </c>
      <c r="J32" s="281">
        <f t="shared" si="0"/>
        <v>0.0001756</v>
      </c>
      <c r="K32" s="28" t="s">
        <v>33</v>
      </c>
      <c r="L32" s="279"/>
      <c r="M32" s="279"/>
      <c r="N32" s="279">
        <f>ROUND(D32*I32,2)</f>
        <v>0</v>
      </c>
      <c r="O32" s="279">
        <f t="shared" si="1"/>
        <v>0</v>
      </c>
      <c r="P32" s="277">
        <f>'0523 Riders'!$D$5</f>
        <v>44925</v>
      </c>
      <c r="Q32" s="55"/>
      <c r="R32" s="55"/>
      <c r="S32" s="55"/>
      <c r="T32" s="270">
        <f t="shared" si="2"/>
        <v>0</v>
      </c>
      <c r="U32" s="265"/>
      <c r="V32" s="57"/>
      <c r="W32" s="264"/>
      <c r="X32" s="84"/>
      <c r="Y32" s="263"/>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c r="EN32" s="84"/>
      <c r="EO32" s="84"/>
      <c r="EP32" s="84"/>
      <c r="EQ32" s="84"/>
      <c r="ER32" s="84"/>
      <c r="ES32" s="84"/>
      <c r="ET32" s="84"/>
      <c r="EU32" s="84"/>
      <c r="EV32" s="84"/>
      <c r="EW32" s="84"/>
      <c r="EX32" s="84"/>
      <c r="EY32" s="84"/>
      <c r="EZ32" s="84"/>
      <c r="FA32" s="84"/>
      <c r="FB32" s="84"/>
      <c r="FC32" s="84"/>
      <c r="FD32" s="84"/>
      <c r="FE32" s="84"/>
      <c r="FF32" s="84"/>
      <c r="FG32" s="84"/>
      <c r="FH32" s="84"/>
      <c r="FI32" s="84"/>
      <c r="FJ32" s="84"/>
      <c r="FK32" s="84"/>
      <c r="FL32" s="84"/>
      <c r="FM32" s="84"/>
      <c r="FN32" s="84"/>
      <c r="FO32" s="84"/>
      <c r="FP32" s="84"/>
      <c r="FQ32" s="84"/>
      <c r="FR32" s="84"/>
      <c r="FS32" s="84"/>
      <c r="FT32" s="84"/>
      <c r="FU32" s="84"/>
      <c r="FV32" s="84"/>
      <c r="FW32" s="84"/>
      <c r="FX32" s="84"/>
      <c r="FY32" s="84"/>
      <c r="FZ32" s="84"/>
      <c r="GA32" s="84"/>
      <c r="GB32" s="84"/>
      <c r="GC32" s="84"/>
      <c r="GD32" s="84"/>
      <c r="GE32" s="84"/>
      <c r="GF32" s="84"/>
      <c r="GG32" s="84"/>
      <c r="GH32" s="84"/>
      <c r="GI32" s="84"/>
      <c r="GJ32" s="84"/>
      <c r="GK32" s="84"/>
      <c r="GL32" s="84"/>
      <c r="GM32" s="84"/>
      <c r="GN32" s="84"/>
      <c r="GO32" s="84"/>
      <c r="GP32" s="84"/>
      <c r="GQ32" s="84"/>
      <c r="GR32" s="84"/>
      <c r="GS32" s="84"/>
      <c r="GT32" s="84"/>
      <c r="GU32" s="84"/>
      <c r="GV32" s="84"/>
      <c r="GW32" s="84"/>
      <c r="GX32" s="84"/>
      <c r="GY32" s="84"/>
      <c r="GZ32" s="84"/>
      <c r="HA32" s="84"/>
      <c r="HB32" s="84"/>
      <c r="HC32" s="84"/>
      <c r="HD32" s="84"/>
      <c r="HE32" s="84"/>
      <c r="HF32" s="84"/>
      <c r="HG32" s="84"/>
      <c r="HH32" s="84"/>
      <c r="HI32" s="84"/>
      <c r="HJ32" s="84"/>
      <c r="HK32" s="84"/>
      <c r="HL32" s="84"/>
      <c r="HM32" s="84"/>
      <c r="HN32" s="84"/>
      <c r="HO32" s="84"/>
      <c r="HP32" s="84"/>
    </row>
    <row r="33" spans="1:224" ht="12.75">
      <c r="A33" s="282" t="s">
        <v>65</v>
      </c>
      <c r="D33" s="1">
        <f>IF($D$17&lt;0,0,IF($D$17&gt;2000,2000,$D$17))</f>
        <v>0</v>
      </c>
      <c r="E33" s="27" t="s">
        <v>32</v>
      </c>
      <c r="F33" s="4" t="s">
        <v>6</v>
      </c>
      <c r="G33" s="281"/>
      <c r="H33" s="281"/>
      <c r="I33" s="297">
        <f>'0523 Riders'!$B$8</f>
        <v>0.00465</v>
      </c>
      <c r="J33" s="297">
        <f t="shared" si="0"/>
        <v>0.00465</v>
      </c>
      <c r="K33" s="28" t="s">
        <v>33</v>
      </c>
      <c r="L33" s="279"/>
      <c r="M33" s="279"/>
      <c r="N33" s="279">
        <f>ROUND(D33*I33,2)</f>
        <v>0</v>
      </c>
      <c r="O33" s="279">
        <f t="shared" si="1"/>
        <v>0</v>
      </c>
      <c r="P33" s="277">
        <f>'0523 Riders'!$D$8</f>
        <v>0</v>
      </c>
      <c r="Q33" s="55"/>
      <c r="R33" s="55"/>
      <c r="S33" s="55"/>
      <c r="T33" s="270">
        <f t="shared" si="2"/>
        <v>0</v>
      </c>
      <c r="U33" s="265"/>
      <c r="V33" s="57"/>
      <c r="W33" s="264"/>
      <c r="X33" s="84"/>
      <c r="Y33" s="263"/>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c r="EN33" s="84"/>
      <c r="EO33" s="84"/>
      <c r="EP33" s="84"/>
      <c r="EQ33" s="84"/>
      <c r="ER33" s="84"/>
      <c r="ES33" s="84"/>
      <c r="ET33" s="84"/>
      <c r="EU33" s="84"/>
      <c r="EV33" s="84"/>
      <c r="EW33" s="84"/>
      <c r="EX33" s="84"/>
      <c r="EY33" s="84"/>
      <c r="EZ33" s="84"/>
      <c r="FA33" s="84"/>
      <c r="FB33" s="84"/>
      <c r="FC33" s="84"/>
      <c r="FD33" s="84"/>
      <c r="FE33" s="84"/>
      <c r="FF33" s="84"/>
      <c r="FG33" s="84"/>
      <c r="FH33" s="84"/>
      <c r="FI33" s="84"/>
      <c r="FJ33" s="84"/>
      <c r="FK33" s="84"/>
      <c r="FL33" s="84"/>
      <c r="FM33" s="84"/>
      <c r="FN33" s="84"/>
      <c r="FO33" s="84"/>
      <c r="FP33" s="84"/>
      <c r="FQ33" s="84"/>
      <c r="FR33" s="84"/>
      <c r="FS33" s="84"/>
      <c r="FT33" s="84"/>
      <c r="FU33" s="84"/>
      <c r="FV33" s="84"/>
      <c r="FW33" s="84"/>
      <c r="FX33" s="84"/>
      <c r="FY33" s="84"/>
      <c r="FZ33" s="84"/>
      <c r="GA33" s="84"/>
      <c r="GB33" s="84"/>
      <c r="GC33" s="84"/>
      <c r="GD33" s="84"/>
      <c r="GE33" s="84"/>
      <c r="GF33" s="84"/>
      <c r="GG33" s="84"/>
      <c r="GH33" s="84"/>
      <c r="GI33" s="84"/>
      <c r="GJ33" s="84"/>
      <c r="GK33" s="84"/>
      <c r="GL33" s="84"/>
      <c r="GM33" s="84"/>
      <c r="GN33" s="84"/>
      <c r="GO33" s="84"/>
      <c r="GP33" s="84"/>
      <c r="GQ33" s="84"/>
      <c r="GR33" s="84"/>
      <c r="GS33" s="84"/>
      <c r="GT33" s="84"/>
      <c r="GU33" s="84"/>
      <c r="GV33" s="84"/>
      <c r="GW33" s="84"/>
      <c r="GX33" s="84"/>
      <c r="GY33" s="84"/>
      <c r="GZ33" s="84"/>
      <c r="HA33" s="84"/>
      <c r="HB33" s="84"/>
      <c r="HC33" s="84"/>
      <c r="HD33" s="84"/>
      <c r="HE33" s="84"/>
      <c r="HF33" s="84"/>
      <c r="HG33" s="84"/>
      <c r="HH33" s="84"/>
      <c r="HI33" s="84"/>
      <c r="HJ33" s="84"/>
      <c r="HK33" s="84"/>
      <c r="HL33" s="84"/>
      <c r="HM33" s="84"/>
      <c r="HN33" s="84"/>
      <c r="HO33" s="84"/>
      <c r="HP33" s="84"/>
    </row>
    <row r="34" spans="1:224" ht="12.75">
      <c r="A34" s="282" t="s">
        <v>66</v>
      </c>
      <c r="D34" s="1">
        <f>IF($D$17&lt;=2000,0,IF($D$17=0,0,IF($D$17-2000&gt;13000,13000,$D$17-2000)))</f>
        <v>0</v>
      </c>
      <c r="E34" s="27" t="s">
        <v>32</v>
      </c>
      <c r="F34" s="4" t="s">
        <v>6</v>
      </c>
      <c r="G34" s="281"/>
      <c r="H34" s="281"/>
      <c r="I34" s="297">
        <f>'0523 Riders'!$B$9</f>
        <v>0.00419</v>
      </c>
      <c r="J34" s="297">
        <f t="shared" si="0"/>
        <v>0.00419</v>
      </c>
      <c r="K34" s="28" t="s">
        <v>33</v>
      </c>
      <c r="L34" s="279"/>
      <c r="M34" s="279"/>
      <c r="N34" s="279">
        <f>ROUND(D34*I34,2)</f>
        <v>0</v>
      </c>
      <c r="O34" s="279">
        <f t="shared" si="1"/>
        <v>0</v>
      </c>
      <c r="P34" s="277">
        <f>'0523 Riders'!$D$9</f>
        <v>0</v>
      </c>
      <c r="Q34" s="55"/>
      <c r="R34" s="55"/>
      <c r="S34" s="55"/>
      <c r="T34" s="270">
        <f t="shared" si="2"/>
        <v>0</v>
      </c>
      <c r="U34" s="265"/>
      <c r="V34" s="57"/>
      <c r="W34" s="264"/>
      <c r="X34" s="84"/>
      <c r="Y34" s="263"/>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row>
    <row r="35" spans="1:224" ht="12.75">
      <c r="A35" s="282" t="s">
        <v>67</v>
      </c>
      <c r="D35" s="1">
        <f>IF($D$17=0,0,IF($D$17-15000&gt;=0,$D$17-15000,0))</f>
        <v>0</v>
      </c>
      <c r="E35" s="27" t="s">
        <v>32</v>
      </c>
      <c r="F35" s="4" t="s">
        <v>6</v>
      </c>
      <c r="G35" s="281"/>
      <c r="H35" s="281"/>
      <c r="I35" s="297">
        <f>'0523 Riders'!$B$10</f>
        <v>0.00363</v>
      </c>
      <c r="J35" s="297">
        <f t="shared" si="0"/>
        <v>0.00363</v>
      </c>
      <c r="K35" s="28" t="s">
        <v>33</v>
      </c>
      <c r="L35" s="279"/>
      <c r="M35" s="279"/>
      <c r="N35" s="279">
        <f>ROUND(D35*I35,2)</f>
        <v>0</v>
      </c>
      <c r="O35" s="279">
        <f t="shared" si="1"/>
        <v>0</v>
      </c>
      <c r="P35" s="277">
        <f>'0523 Riders'!$D$10</f>
        <v>0</v>
      </c>
      <c r="Q35" s="55"/>
      <c r="R35" s="55"/>
      <c r="S35" s="55"/>
      <c r="T35" s="270">
        <f t="shared" si="2"/>
        <v>0</v>
      </c>
      <c r="U35" s="265"/>
      <c r="V35" s="57"/>
      <c r="W35" s="264"/>
      <c r="X35" s="84"/>
      <c r="Y35" s="263"/>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row>
    <row r="36" spans="1:224" ht="12.75">
      <c r="A36" s="3" t="s">
        <v>153</v>
      </c>
      <c r="D36" s="1"/>
      <c r="E36" s="27" t="s">
        <v>81</v>
      </c>
      <c r="F36" s="4"/>
      <c r="G36" s="281"/>
      <c r="H36" s="281"/>
      <c r="I36" s="281">
        <f>'0523 Riders'!$D$49</f>
        <v>-0.48000000000000004</v>
      </c>
      <c r="J36" s="281">
        <f t="shared" si="0"/>
        <v>-0.48000000000000004</v>
      </c>
      <c r="K36" s="28"/>
      <c r="L36" s="279"/>
      <c r="M36" s="279"/>
      <c r="N36" s="279">
        <f>J36</f>
        <v>-0.48000000000000004</v>
      </c>
      <c r="O36" s="279">
        <f t="shared" si="1"/>
        <v>-0.48000000000000004</v>
      </c>
      <c r="P36" s="277">
        <f>'0523 Riders'!$E$49</f>
        <v>44927</v>
      </c>
      <c r="Q36" s="55"/>
      <c r="R36" s="55"/>
      <c r="S36" s="55"/>
      <c r="T36" s="270">
        <f t="shared" si="2"/>
        <v>-0.48000000000000004</v>
      </c>
      <c r="U36" s="265"/>
      <c r="V36" s="57"/>
      <c r="W36" s="264"/>
      <c r="X36" s="84"/>
      <c r="Y36" s="263"/>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c r="EN36" s="84"/>
      <c r="EO36" s="84"/>
      <c r="EP36" s="84"/>
      <c r="EQ36" s="84"/>
      <c r="ER36" s="84"/>
      <c r="ES36" s="84"/>
      <c r="ET36" s="84"/>
      <c r="EU36" s="84"/>
      <c r="EV36" s="84"/>
      <c r="EW36" s="84"/>
      <c r="EX36" s="84"/>
      <c r="EY36" s="84"/>
      <c r="EZ36" s="84"/>
      <c r="FA36" s="84"/>
      <c r="FB36" s="84"/>
      <c r="FC36" s="84"/>
      <c r="FD36" s="84"/>
      <c r="FE36" s="84"/>
      <c r="FF36" s="84"/>
      <c r="FG36" s="84"/>
      <c r="FH36" s="84"/>
      <c r="FI36" s="84"/>
      <c r="FJ36" s="84"/>
      <c r="FK36" s="84"/>
      <c r="FL36" s="84"/>
      <c r="FM36" s="84"/>
      <c r="FN36" s="84"/>
      <c r="FO36" s="84"/>
      <c r="FP36" s="84"/>
      <c r="FQ36" s="84"/>
      <c r="FR36" s="84"/>
      <c r="FS36" s="84"/>
      <c r="FT36" s="84"/>
      <c r="FU36" s="84"/>
      <c r="FV36" s="84"/>
      <c r="FW36" s="84"/>
      <c r="FX36" s="84"/>
      <c r="FY36" s="84"/>
      <c r="FZ36" s="84"/>
      <c r="GA36" s="84"/>
      <c r="GB36" s="84"/>
      <c r="GC36" s="84"/>
      <c r="GD36" s="84"/>
      <c r="GE36" s="84"/>
      <c r="GF36" s="84"/>
      <c r="GG36" s="84"/>
      <c r="GH36" s="84"/>
      <c r="GI36" s="84"/>
      <c r="GJ36" s="84"/>
      <c r="GK36" s="84"/>
      <c r="GL36" s="84"/>
      <c r="GM36" s="84"/>
      <c r="GN36" s="84"/>
      <c r="GO36" s="84"/>
      <c r="GP36" s="84"/>
      <c r="GQ36" s="84"/>
      <c r="GR36" s="84"/>
      <c r="GS36" s="84"/>
      <c r="GT36" s="84"/>
      <c r="GU36" s="84"/>
      <c r="GV36" s="84"/>
      <c r="GW36" s="84"/>
      <c r="GX36" s="84"/>
      <c r="GY36" s="84"/>
      <c r="GZ36" s="84"/>
      <c r="HA36" s="84"/>
      <c r="HB36" s="84"/>
      <c r="HC36" s="84"/>
      <c r="HD36" s="84"/>
      <c r="HE36" s="84"/>
      <c r="HF36" s="84"/>
      <c r="HG36" s="84"/>
      <c r="HH36" s="84"/>
      <c r="HI36" s="84"/>
      <c r="HJ36" s="84"/>
      <c r="HK36" s="84"/>
      <c r="HL36" s="84"/>
      <c r="HM36" s="84"/>
      <c r="HN36" s="84"/>
      <c r="HO36" s="84"/>
      <c r="HP36" s="84"/>
    </row>
    <row r="37" spans="1:224" ht="12.75">
      <c r="A37" s="3" t="s">
        <v>212</v>
      </c>
      <c r="D37" s="296">
        <f>O27</f>
        <v>10</v>
      </c>
      <c r="E37" s="27" t="s">
        <v>86</v>
      </c>
      <c r="F37" s="4" t="s">
        <v>6</v>
      </c>
      <c r="G37" s="281"/>
      <c r="H37" s="281"/>
      <c r="I37" s="295">
        <f>'0523 Riders'!B18</f>
        <v>0</v>
      </c>
      <c r="J37" s="295">
        <f t="shared" si="0"/>
        <v>0</v>
      </c>
      <c r="K37" s="28"/>
      <c r="L37" s="279"/>
      <c r="M37" s="279"/>
      <c r="N37" s="279">
        <f>J37</f>
        <v>0</v>
      </c>
      <c r="O37" s="279">
        <f t="shared" si="1"/>
        <v>0</v>
      </c>
      <c r="P37" s="277">
        <f>'0523 Riders'!D18</f>
        <v>44531</v>
      </c>
      <c r="Q37" s="55"/>
      <c r="R37" s="289">
        <f>$T$27</f>
        <v>0</v>
      </c>
      <c r="S37" s="288">
        <f>I37</f>
        <v>0</v>
      </c>
      <c r="T37" s="270">
        <f>ROUND(R37*S37,2)</f>
        <v>0</v>
      </c>
      <c r="U37" s="265"/>
      <c r="V37" s="57"/>
      <c r="W37" s="264"/>
      <c r="X37" s="84"/>
      <c r="Y37" s="263"/>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c r="EN37" s="84"/>
      <c r="EO37" s="84"/>
      <c r="EP37" s="84"/>
      <c r="EQ37" s="84"/>
      <c r="ER37" s="84"/>
      <c r="ES37" s="84"/>
      <c r="ET37" s="84"/>
      <c r="EU37" s="84"/>
      <c r="EV37" s="84"/>
      <c r="EW37" s="84"/>
      <c r="EX37" s="84"/>
      <c r="EY37" s="84"/>
      <c r="EZ37" s="84"/>
      <c r="FA37" s="84"/>
      <c r="FB37" s="84"/>
      <c r="FC37" s="84"/>
      <c r="FD37" s="84"/>
      <c r="FE37" s="84"/>
      <c r="FF37" s="84"/>
      <c r="FG37" s="84"/>
      <c r="FH37" s="84"/>
      <c r="FI37" s="84"/>
      <c r="FJ37" s="84"/>
      <c r="FK37" s="84"/>
      <c r="FL37" s="84"/>
      <c r="FM37" s="84"/>
      <c r="FN37" s="84"/>
      <c r="FO37" s="84"/>
      <c r="FP37" s="84"/>
      <c r="FQ37" s="84"/>
      <c r="FR37" s="84"/>
      <c r="FS37" s="84"/>
      <c r="FT37" s="84"/>
      <c r="FU37" s="84"/>
      <c r="FV37" s="84"/>
      <c r="FW37" s="84"/>
      <c r="FX37" s="84"/>
      <c r="FY37" s="84"/>
      <c r="FZ37" s="84"/>
      <c r="GA37" s="84"/>
      <c r="GB37" s="84"/>
      <c r="GC37" s="84"/>
      <c r="GD37" s="84"/>
      <c r="GE37" s="84"/>
      <c r="GF37" s="84"/>
      <c r="GG37" s="84"/>
      <c r="GH37" s="84"/>
      <c r="GI37" s="84"/>
      <c r="GJ37" s="84"/>
      <c r="GK37" s="84"/>
      <c r="GL37" s="84"/>
      <c r="GM37" s="84"/>
      <c r="GN37" s="84"/>
      <c r="GO37" s="84"/>
      <c r="GP37" s="84"/>
      <c r="GQ37" s="84"/>
      <c r="GR37" s="84"/>
      <c r="GS37" s="84"/>
      <c r="GT37" s="84"/>
      <c r="GU37" s="84"/>
      <c r="GV37" s="84"/>
      <c r="GW37" s="84"/>
      <c r="GX37" s="84"/>
      <c r="GY37" s="84"/>
      <c r="GZ37" s="84"/>
      <c r="HA37" s="84"/>
      <c r="HB37" s="84"/>
      <c r="HC37" s="84"/>
      <c r="HD37" s="84"/>
      <c r="HE37" s="84"/>
      <c r="HF37" s="84"/>
      <c r="HG37" s="84"/>
      <c r="HH37" s="84"/>
      <c r="HI37" s="84"/>
      <c r="HJ37" s="84"/>
      <c r="HK37" s="84"/>
      <c r="HL37" s="84"/>
      <c r="HM37" s="84"/>
      <c r="HN37" s="84"/>
      <c r="HO37" s="84"/>
      <c r="HP37" s="84"/>
    </row>
    <row r="38" spans="1:224" ht="12.75">
      <c r="A38" s="3" t="s">
        <v>120</v>
      </c>
      <c r="D38" s="1">
        <f>$D$17</f>
        <v>0</v>
      </c>
      <c r="E38" s="27" t="s">
        <v>32</v>
      </c>
      <c r="F38" s="4" t="s">
        <v>6</v>
      </c>
      <c r="G38" s="281">
        <f>'0523 Riders'!B21</f>
        <v>0.06041</v>
      </c>
      <c r="H38" s="281"/>
      <c r="I38" s="281"/>
      <c r="J38" s="278">
        <f>SUM(G38:H38)</f>
        <v>0.06041</v>
      </c>
      <c r="K38" s="28" t="s">
        <v>33</v>
      </c>
      <c r="L38" s="279">
        <f>ROUND(D38*G38,2)</f>
        <v>0</v>
      </c>
      <c r="M38" s="279"/>
      <c r="N38" s="279"/>
      <c r="O38" s="279">
        <f t="shared" si="1"/>
        <v>0</v>
      </c>
      <c r="P38" s="277">
        <f>'0523 Riders'!D21</f>
        <v>44713</v>
      </c>
      <c r="Q38" s="55"/>
      <c r="R38" s="55"/>
      <c r="S38" s="55"/>
      <c r="T38" s="270">
        <f aca="true" t="shared" si="3" ref="T38:T43">O38</f>
        <v>0</v>
      </c>
      <c r="U38" s="265"/>
      <c r="V38" s="57"/>
      <c r="W38" s="264"/>
      <c r="X38" s="84"/>
      <c r="Y38" s="263"/>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c r="EC38" s="84"/>
      <c r="ED38" s="84"/>
      <c r="EE38" s="84"/>
      <c r="EF38" s="84"/>
      <c r="EG38" s="84"/>
      <c r="EH38" s="84"/>
      <c r="EI38" s="84"/>
      <c r="EJ38" s="84"/>
      <c r="EK38" s="84"/>
      <c r="EL38" s="84"/>
      <c r="EM38" s="84"/>
      <c r="EN38" s="84"/>
      <c r="EO38" s="84"/>
      <c r="EP38" s="84"/>
      <c r="EQ38" s="84"/>
      <c r="ER38" s="84"/>
      <c r="ES38" s="84"/>
      <c r="ET38" s="84"/>
      <c r="EU38" s="84"/>
      <c r="EV38" s="84"/>
      <c r="EW38" s="84"/>
      <c r="EX38" s="84"/>
      <c r="EY38" s="84"/>
      <c r="EZ38" s="84"/>
      <c r="FA38" s="84"/>
      <c r="FB38" s="84"/>
      <c r="FC38" s="84"/>
      <c r="FD38" s="84"/>
      <c r="FE38" s="84"/>
      <c r="FF38" s="84"/>
      <c r="FG38" s="84"/>
      <c r="FH38" s="84"/>
      <c r="FI38" s="84"/>
      <c r="FJ38" s="84"/>
      <c r="FK38" s="84"/>
      <c r="FL38" s="84"/>
      <c r="FM38" s="84"/>
      <c r="FN38" s="84"/>
      <c r="FO38" s="84"/>
      <c r="FP38" s="84"/>
      <c r="FQ38" s="84"/>
      <c r="FR38" s="84"/>
      <c r="FS38" s="84"/>
      <c r="FT38" s="84"/>
      <c r="FU38" s="84"/>
      <c r="FV38" s="84"/>
      <c r="FW38" s="84"/>
      <c r="FX38" s="84"/>
      <c r="FY38" s="84"/>
      <c r="FZ38" s="84"/>
      <c r="GA38" s="84"/>
      <c r="GB38" s="84"/>
      <c r="GC38" s="84"/>
      <c r="GD38" s="84"/>
      <c r="GE38" s="84"/>
      <c r="GF38" s="84"/>
      <c r="GG38" s="84"/>
      <c r="GH38" s="84"/>
      <c r="GI38" s="84"/>
      <c r="GJ38" s="84"/>
      <c r="GK38" s="84"/>
      <c r="GL38" s="84"/>
      <c r="GM38" s="84"/>
      <c r="GN38" s="84"/>
      <c r="GO38" s="84"/>
      <c r="GP38" s="84"/>
      <c r="GQ38" s="84"/>
      <c r="GR38" s="84"/>
      <c r="GS38" s="84"/>
      <c r="GT38" s="84"/>
      <c r="GU38" s="84"/>
      <c r="GV38" s="84"/>
      <c r="GW38" s="84"/>
      <c r="GX38" s="84"/>
      <c r="GY38" s="84"/>
      <c r="GZ38" s="84"/>
      <c r="HA38" s="84"/>
      <c r="HB38" s="84"/>
      <c r="HC38" s="84"/>
      <c r="HD38" s="84"/>
      <c r="HE38" s="84"/>
      <c r="HF38" s="84"/>
      <c r="HG38" s="84"/>
      <c r="HH38" s="84"/>
      <c r="HI38" s="84"/>
      <c r="HJ38" s="84"/>
      <c r="HK38" s="84"/>
      <c r="HL38" s="84"/>
      <c r="HM38" s="84"/>
      <c r="HN38" s="84"/>
      <c r="HO38" s="84"/>
      <c r="HP38" s="84"/>
    </row>
    <row r="39" spans="1:224" ht="12.75">
      <c r="A39" s="3" t="s">
        <v>105</v>
      </c>
      <c r="D39" s="1">
        <f>$D$17</f>
        <v>0</v>
      </c>
      <c r="E39" s="27" t="s">
        <v>32</v>
      </c>
      <c r="F39" s="4" t="s">
        <v>6</v>
      </c>
      <c r="G39" s="281">
        <f>'0523 Riders'!B28</f>
        <v>0.00581</v>
      </c>
      <c r="H39" s="281"/>
      <c r="I39" s="281"/>
      <c r="J39" s="278">
        <f>SUM(G39:H39)</f>
        <v>0.00581</v>
      </c>
      <c r="K39" s="28" t="s">
        <v>33</v>
      </c>
      <c r="L39" s="294">
        <f>IF($D$39&lt;=800,ROUND($D$39*$G$39,2),(ROUND(800*$G$39,2)+(ROUND(($D$39-800)*$G$39,2))))</f>
        <v>0</v>
      </c>
      <c r="M39" s="279"/>
      <c r="N39" s="279"/>
      <c r="O39" s="279">
        <f t="shared" si="1"/>
        <v>0</v>
      </c>
      <c r="P39" s="277">
        <f>'0523 Riders'!$D$28</f>
        <v>44713</v>
      </c>
      <c r="Q39" s="55"/>
      <c r="R39" s="55"/>
      <c r="S39" s="55"/>
      <c r="T39" s="270">
        <f t="shared" si="3"/>
        <v>0</v>
      </c>
      <c r="U39" s="265"/>
      <c r="V39" s="57"/>
      <c r="W39" s="264"/>
      <c r="X39" s="84"/>
      <c r="Y39" s="263"/>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c r="EN39" s="84"/>
      <c r="EO39" s="84"/>
      <c r="EP39" s="84"/>
      <c r="EQ39" s="84"/>
      <c r="ER39" s="84"/>
      <c r="ES39" s="84"/>
      <c r="ET39" s="84"/>
      <c r="EU39" s="84"/>
      <c r="EV39" s="84"/>
      <c r="EW39" s="84"/>
      <c r="EX39" s="84"/>
      <c r="EY39" s="84"/>
      <c r="EZ39" s="84"/>
      <c r="FA39" s="84"/>
      <c r="FB39" s="84"/>
      <c r="FC39" s="84"/>
      <c r="FD39" s="84"/>
      <c r="FE39" s="84"/>
      <c r="FF39" s="84"/>
      <c r="FG39" s="84"/>
      <c r="FH39" s="84"/>
      <c r="FI39" s="84"/>
      <c r="FJ39" s="84"/>
      <c r="FK39" s="84"/>
      <c r="FL39" s="84"/>
      <c r="FM39" s="84"/>
      <c r="FN39" s="84"/>
      <c r="FO39" s="84"/>
      <c r="FP39" s="84"/>
      <c r="FQ39" s="84"/>
      <c r="FR39" s="84"/>
      <c r="FS39" s="84"/>
      <c r="FT39" s="84"/>
      <c r="FU39" s="84"/>
      <c r="FV39" s="84"/>
      <c r="FW39" s="84"/>
      <c r="FX39" s="84"/>
      <c r="FY39" s="84"/>
      <c r="FZ39" s="84"/>
      <c r="GA39" s="84"/>
      <c r="GB39" s="84"/>
      <c r="GC39" s="84"/>
      <c r="GD39" s="84"/>
      <c r="GE39" s="84"/>
      <c r="GF39" s="84"/>
      <c r="GG39" s="84"/>
      <c r="GH39" s="84"/>
      <c r="GI39" s="84"/>
      <c r="GJ39" s="84"/>
      <c r="GK39" s="84"/>
      <c r="GL39" s="84"/>
      <c r="GM39" s="84"/>
      <c r="GN39" s="84"/>
      <c r="GO39" s="84"/>
      <c r="GP39" s="84"/>
      <c r="GQ39" s="84"/>
      <c r="GR39" s="84"/>
      <c r="GS39" s="84"/>
      <c r="GT39" s="84"/>
      <c r="GU39" s="84"/>
      <c r="GV39" s="84"/>
      <c r="GW39" s="84"/>
      <c r="GX39" s="84"/>
      <c r="GY39" s="84"/>
      <c r="GZ39" s="84"/>
      <c r="HA39" s="84"/>
      <c r="HB39" s="84"/>
      <c r="HC39" s="84"/>
      <c r="HD39" s="84"/>
      <c r="HE39" s="84"/>
      <c r="HF39" s="84"/>
      <c r="HG39" s="84"/>
      <c r="HH39" s="84"/>
      <c r="HI39" s="84"/>
      <c r="HJ39" s="84"/>
      <c r="HK39" s="84"/>
      <c r="HL39" s="84"/>
      <c r="HM39" s="84"/>
      <c r="HN39" s="84"/>
      <c r="HO39" s="84"/>
      <c r="HP39" s="84"/>
    </row>
    <row r="40" spans="1:224" ht="12.75">
      <c r="A40" s="3" t="s">
        <v>124</v>
      </c>
      <c r="D40" s="1">
        <f>$D$17</f>
        <v>0</v>
      </c>
      <c r="E40" s="27" t="s">
        <v>32</v>
      </c>
      <c r="F40" s="4" t="s">
        <v>6</v>
      </c>
      <c r="G40" s="281">
        <f>'0523 Riders'!B46</f>
        <v>0.0047805</v>
      </c>
      <c r="H40" s="281"/>
      <c r="I40" s="281"/>
      <c r="J40" s="278">
        <f>SUM(G40:H40)</f>
        <v>0.0047805</v>
      </c>
      <c r="K40" s="28" t="s">
        <v>33</v>
      </c>
      <c r="L40" s="279">
        <f>ROUND(D40*G40,2)</f>
        <v>0</v>
      </c>
      <c r="M40" s="279"/>
      <c r="N40" s="279"/>
      <c r="O40" s="279">
        <f t="shared" si="1"/>
        <v>0</v>
      </c>
      <c r="P40" s="277">
        <f>'0523 Riders'!$D$23</f>
        <v>44713</v>
      </c>
      <c r="Q40" s="55"/>
      <c r="R40" s="55"/>
      <c r="S40" s="55"/>
      <c r="T40" s="270">
        <f t="shared" si="3"/>
        <v>0</v>
      </c>
      <c r="U40" s="265"/>
      <c r="V40" s="57"/>
      <c r="W40" s="264"/>
      <c r="X40" s="84"/>
      <c r="Y40" s="263"/>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4"/>
      <c r="DT40" s="84"/>
      <c r="DU40" s="84"/>
      <c r="DV40" s="84"/>
      <c r="DW40" s="84"/>
      <c r="DX40" s="84"/>
      <c r="DY40" s="84"/>
      <c r="DZ40" s="84"/>
      <c r="EA40" s="84"/>
      <c r="EB40" s="84"/>
      <c r="EC40" s="84"/>
      <c r="ED40" s="84"/>
      <c r="EE40" s="84"/>
      <c r="EF40" s="84"/>
      <c r="EG40" s="84"/>
      <c r="EH40" s="84"/>
      <c r="EI40" s="84"/>
      <c r="EJ40" s="84"/>
      <c r="EK40" s="84"/>
      <c r="EL40" s="84"/>
      <c r="EM40" s="84"/>
      <c r="EN40" s="84"/>
      <c r="EO40" s="84"/>
      <c r="EP40" s="84"/>
      <c r="EQ40" s="84"/>
      <c r="ER40" s="84"/>
      <c r="ES40" s="84"/>
      <c r="ET40" s="84"/>
      <c r="EU40" s="84"/>
      <c r="EV40" s="84"/>
      <c r="EW40" s="84"/>
      <c r="EX40" s="84"/>
      <c r="EY40" s="84"/>
      <c r="EZ40" s="84"/>
      <c r="FA40" s="84"/>
      <c r="FB40" s="84"/>
      <c r="FC40" s="84"/>
      <c r="FD40" s="84"/>
      <c r="FE40" s="84"/>
      <c r="FF40" s="84"/>
      <c r="FG40" s="84"/>
      <c r="FH40" s="84"/>
      <c r="FI40" s="84"/>
      <c r="FJ40" s="84"/>
      <c r="FK40" s="84"/>
      <c r="FL40" s="84"/>
      <c r="FM40" s="84"/>
      <c r="FN40" s="84"/>
      <c r="FO40" s="84"/>
      <c r="FP40" s="84"/>
      <c r="FQ40" s="84"/>
      <c r="FR40" s="84"/>
      <c r="FS40" s="84"/>
      <c r="FT40" s="84"/>
      <c r="FU40" s="84"/>
      <c r="FV40" s="84"/>
      <c r="FW40" s="84"/>
      <c r="FX40" s="84"/>
      <c r="FY40" s="84"/>
      <c r="FZ40" s="84"/>
      <c r="GA40" s="84"/>
      <c r="GB40" s="84"/>
      <c r="GC40" s="84"/>
      <c r="GD40" s="84"/>
      <c r="GE40" s="84"/>
      <c r="GF40" s="84"/>
      <c r="GG40" s="84"/>
      <c r="GH40" s="84"/>
      <c r="GI40" s="84"/>
      <c r="GJ40" s="84"/>
      <c r="GK40" s="84"/>
      <c r="GL40" s="84"/>
      <c r="GM40" s="84"/>
      <c r="GN40" s="84"/>
      <c r="GO40" s="84"/>
      <c r="GP40" s="84"/>
      <c r="GQ40" s="84"/>
      <c r="GR40" s="84"/>
      <c r="GS40" s="84"/>
      <c r="GT40" s="84"/>
      <c r="GU40" s="84"/>
      <c r="GV40" s="84"/>
      <c r="GW40" s="84"/>
      <c r="GX40" s="84"/>
      <c r="GY40" s="84"/>
      <c r="GZ40" s="84"/>
      <c r="HA40" s="84"/>
      <c r="HB40" s="84"/>
      <c r="HC40" s="84"/>
      <c r="HD40" s="84"/>
      <c r="HE40" s="84"/>
      <c r="HF40" s="84"/>
      <c r="HG40" s="84"/>
      <c r="HH40" s="84"/>
      <c r="HI40" s="84"/>
      <c r="HJ40" s="84"/>
      <c r="HK40" s="84"/>
      <c r="HL40" s="84"/>
      <c r="HM40" s="84"/>
      <c r="HN40" s="84"/>
      <c r="HO40" s="84"/>
      <c r="HP40" s="84"/>
    </row>
    <row r="41" spans="1:224" ht="12.75">
      <c r="A41" s="3" t="s">
        <v>103</v>
      </c>
      <c r="D41" s="1">
        <f>IF($D$17&lt;0,0,$D$17)</f>
        <v>0</v>
      </c>
      <c r="E41" s="27" t="s">
        <v>32</v>
      </c>
      <c r="F41" s="4" t="s">
        <v>6</v>
      </c>
      <c r="G41" s="281"/>
      <c r="H41" s="281"/>
      <c r="I41" s="281">
        <f>'0523 Riders'!B15</f>
        <v>0.0015688</v>
      </c>
      <c r="J41" s="280">
        <f aca="true" t="shared" si="4" ref="J41:J46">SUM(G41:I41)</f>
        <v>0.0015688</v>
      </c>
      <c r="K41" s="28" t="s">
        <v>33</v>
      </c>
      <c r="L41" s="279"/>
      <c r="M41" s="279"/>
      <c r="N41" s="279">
        <f>J41*D41</f>
        <v>0</v>
      </c>
      <c r="O41" s="279">
        <f t="shared" si="1"/>
        <v>0</v>
      </c>
      <c r="P41" s="277">
        <f>'0523 Riders'!D15</f>
        <v>44743</v>
      </c>
      <c r="Q41" s="55"/>
      <c r="R41" s="55"/>
      <c r="S41" s="55"/>
      <c r="T41" s="270">
        <f t="shared" si="3"/>
        <v>0</v>
      </c>
      <c r="U41" s="265"/>
      <c r="V41" s="57"/>
      <c r="W41" s="264"/>
      <c r="X41" s="84"/>
      <c r="Y41" s="263"/>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84"/>
      <c r="EG41" s="84"/>
      <c r="EH41" s="84"/>
      <c r="EI41" s="84"/>
      <c r="EJ41" s="84"/>
      <c r="EK41" s="84"/>
      <c r="EL41" s="84"/>
      <c r="EM41" s="84"/>
      <c r="EN41" s="84"/>
      <c r="EO41" s="84"/>
      <c r="EP41" s="84"/>
      <c r="EQ41" s="84"/>
      <c r="ER41" s="84"/>
      <c r="ES41" s="84"/>
      <c r="ET41" s="84"/>
      <c r="EU41" s="84"/>
      <c r="EV41" s="84"/>
      <c r="EW41" s="84"/>
      <c r="EX41" s="84"/>
      <c r="EY41" s="84"/>
      <c r="EZ41" s="84"/>
      <c r="FA41" s="84"/>
      <c r="FB41" s="84"/>
      <c r="FC41" s="84"/>
      <c r="FD41" s="84"/>
      <c r="FE41" s="84"/>
      <c r="FF41" s="84"/>
      <c r="FG41" s="84"/>
      <c r="FH41" s="84"/>
      <c r="FI41" s="84"/>
      <c r="FJ41" s="84"/>
      <c r="FK41" s="84"/>
      <c r="FL41" s="84"/>
      <c r="FM41" s="84"/>
      <c r="FN41" s="84"/>
      <c r="FO41" s="84"/>
      <c r="FP41" s="84"/>
      <c r="FQ41" s="84"/>
      <c r="FR41" s="84"/>
      <c r="FS41" s="84"/>
      <c r="FT41" s="84"/>
      <c r="FU41" s="84"/>
      <c r="FV41" s="84"/>
      <c r="FW41" s="84"/>
      <c r="FX41" s="84"/>
      <c r="FY41" s="84"/>
      <c r="FZ41" s="84"/>
      <c r="GA41" s="84"/>
      <c r="GB41" s="84"/>
      <c r="GC41" s="84"/>
      <c r="GD41" s="84"/>
      <c r="GE41" s="84"/>
      <c r="GF41" s="84"/>
      <c r="GG41" s="84"/>
      <c r="GH41" s="84"/>
      <c r="GI41" s="84"/>
      <c r="GJ41" s="84"/>
      <c r="GK41" s="84"/>
      <c r="GL41" s="84"/>
      <c r="GM41" s="84"/>
      <c r="GN41" s="84"/>
      <c r="GO41" s="84"/>
      <c r="GP41" s="84"/>
      <c r="GQ41" s="84"/>
      <c r="GR41" s="84"/>
      <c r="GS41" s="84"/>
      <c r="GT41" s="84"/>
      <c r="GU41" s="84"/>
      <c r="GV41" s="84"/>
      <c r="GW41" s="84"/>
      <c r="GX41" s="84"/>
      <c r="GY41" s="84"/>
      <c r="GZ41" s="84"/>
      <c r="HA41" s="84"/>
      <c r="HB41" s="84"/>
      <c r="HC41" s="84"/>
      <c r="HD41" s="84"/>
      <c r="HE41" s="84"/>
      <c r="HF41" s="84"/>
      <c r="HG41" s="84"/>
      <c r="HH41" s="84"/>
      <c r="HI41" s="84"/>
      <c r="HJ41" s="84"/>
      <c r="HK41" s="84"/>
      <c r="HL41" s="84"/>
      <c r="HM41" s="84"/>
      <c r="HN41" s="84"/>
      <c r="HO41" s="84"/>
      <c r="HP41" s="84"/>
    </row>
    <row r="42" spans="1:224" ht="12.75">
      <c r="A42" s="3" t="s">
        <v>122</v>
      </c>
      <c r="D42" s="1">
        <f>IF($D$17&lt;0,0,$D$17)</f>
        <v>0</v>
      </c>
      <c r="E42" s="27" t="s">
        <v>32</v>
      </c>
      <c r="F42" s="4" t="s">
        <v>6</v>
      </c>
      <c r="G42" s="281"/>
      <c r="H42" s="281">
        <f>'0523 Riders'!B56</f>
        <v>0.0331659</v>
      </c>
      <c r="I42" s="281"/>
      <c r="J42" s="281">
        <f t="shared" si="4"/>
        <v>0.0331659</v>
      </c>
      <c r="K42" s="28" t="s">
        <v>33</v>
      </c>
      <c r="L42" s="279"/>
      <c r="M42" s="279">
        <f>ROUND(D42*H42,2)</f>
        <v>0</v>
      </c>
      <c r="N42" s="293"/>
      <c r="O42" s="279">
        <f t="shared" si="1"/>
        <v>0</v>
      </c>
      <c r="P42" s="277">
        <f>'0523 Riders'!D56</f>
        <v>45016</v>
      </c>
      <c r="Q42" s="55"/>
      <c r="R42" s="55"/>
      <c r="S42" s="55"/>
      <c r="T42" s="270">
        <f t="shared" si="3"/>
        <v>0</v>
      </c>
      <c r="U42" s="265"/>
      <c r="V42" s="57"/>
      <c r="W42" s="264"/>
      <c r="X42" s="84"/>
      <c r="Y42" s="263"/>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84"/>
      <c r="DP42" s="84"/>
      <c r="DQ42" s="84"/>
      <c r="DR42" s="84"/>
      <c r="DS42" s="84"/>
      <c r="DT42" s="84"/>
      <c r="DU42" s="84"/>
      <c r="DV42" s="84"/>
      <c r="DW42" s="84"/>
      <c r="DX42" s="84"/>
      <c r="DY42" s="84"/>
      <c r="DZ42" s="84"/>
      <c r="EA42" s="84"/>
      <c r="EB42" s="84"/>
      <c r="EC42" s="84"/>
      <c r="ED42" s="84"/>
      <c r="EE42" s="84"/>
      <c r="EF42" s="84"/>
      <c r="EG42" s="84"/>
      <c r="EH42" s="84"/>
      <c r="EI42" s="84"/>
      <c r="EJ42" s="84"/>
      <c r="EK42" s="84"/>
      <c r="EL42" s="84"/>
      <c r="EM42" s="84"/>
      <c r="EN42" s="84"/>
      <c r="EO42" s="84"/>
      <c r="EP42" s="84"/>
      <c r="EQ42" s="84"/>
      <c r="ER42" s="84"/>
      <c r="ES42" s="84"/>
      <c r="ET42" s="84"/>
      <c r="EU42" s="84"/>
      <c r="EV42" s="84"/>
      <c r="EW42" s="84"/>
      <c r="EX42" s="84"/>
      <c r="EY42" s="84"/>
      <c r="EZ42" s="84"/>
      <c r="FA42" s="84"/>
      <c r="FB42" s="84"/>
      <c r="FC42" s="84"/>
      <c r="FD42" s="84"/>
      <c r="FE42" s="84"/>
      <c r="FF42" s="84"/>
      <c r="FG42" s="84"/>
      <c r="FH42" s="84"/>
      <c r="FI42" s="84"/>
      <c r="FJ42" s="84"/>
      <c r="FK42" s="84"/>
      <c r="FL42" s="84"/>
      <c r="FM42" s="84"/>
      <c r="FN42" s="84"/>
      <c r="FO42" s="84"/>
      <c r="FP42" s="84"/>
      <c r="FQ42" s="84"/>
      <c r="FR42" s="84"/>
      <c r="FS42" s="84"/>
      <c r="FT42" s="84"/>
      <c r="FU42" s="84"/>
      <c r="FV42" s="84"/>
      <c r="FW42" s="84"/>
      <c r="FX42" s="84"/>
      <c r="FY42" s="84"/>
      <c r="FZ42" s="84"/>
      <c r="GA42" s="84"/>
      <c r="GB42" s="84"/>
      <c r="GC42" s="84"/>
      <c r="GD42" s="84"/>
      <c r="GE42" s="84"/>
      <c r="GF42" s="84"/>
      <c r="GG42" s="84"/>
      <c r="GH42" s="84"/>
      <c r="GI42" s="84"/>
      <c r="GJ42" s="84"/>
      <c r="GK42" s="84"/>
      <c r="GL42" s="84"/>
      <c r="GM42" s="84"/>
      <c r="GN42" s="84"/>
      <c r="GO42" s="84"/>
      <c r="GP42" s="84"/>
      <c r="GQ42" s="84"/>
      <c r="GR42" s="84"/>
      <c r="GS42" s="84"/>
      <c r="GT42" s="84"/>
      <c r="GU42" s="84"/>
      <c r="GV42" s="84"/>
      <c r="GW42" s="84"/>
      <c r="GX42" s="84"/>
      <c r="GY42" s="84"/>
      <c r="GZ42" s="84"/>
      <c r="HA42" s="84"/>
      <c r="HB42" s="84"/>
      <c r="HC42" s="84"/>
      <c r="HD42" s="84"/>
      <c r="HE42" s="84"/>
      <c r="HF42" s="84"/>
      <c r="HG42" s="84"/>
      <c r="HH42" s="84"/>
      <c r="HI42" s="84"/>
      <c r="HJ42" s="84"/>
      <c r="HK42" s="84"/>
      <c r="HL42" s="84"/>
      <c r="HM42" s="84"/>
      <c r="HN42" s="84"/>
      <c r="HO42" s="84"/>
      <c r="HP42" s="84"/>
    </row>
    <row r="43" spans="1:224" ht="12.75">
      <c r="A43" s="282" t="s">
        <v>64</v>
      </c>
      <c r="D43" s="1">
        <f>IF($D$17&lt;0,0,$D$17)</f>
        <v>0</v>
      </c>
      <c r="E43" s="27" t="s">
        <v>32</v>
      </c>
      <c r="F43" s="4" t="s">
        <v>6</v>
      </c>
      <c r="G43" s="281"/>
      <c r="H43" s="281"/>
      <c r="I43" s="281">
        <f>'0523 Riders'!B68+'0523 Riders'!C68</f>
        <v>0</v>
      </c>
      <c r="J43" s="281">
        <f t="shared" si="4"/>
        <v>0</v>
      </c>
      <c r="K43" s="28" t="s">
        <v>33</v>
      </c>
      <c r="L43" s="279"/>
      <c r="M43" s="279"/>
      <c r="N43" s="279">
        <f>J43*D43</f>
        <v>0</v>
      </c>
      <c r="O43" s="279">
        <f t="shared" si="1"/>
        <v>0</v>
      </c>
      <c r="P43" s="277">
        <f>'0523 Riders'!D28</f>
        <v>44713</v>
      </c>
      <c r="Q43" s="55"/>
      <c r="R43" s="55"/>
      <c r="S43" s="55"/>
      <c r="T43" s="270">
        <f t="shared" si="3"/>
        <v>0</v>
      </c>
      <c r="U43" s="265"/>
      <c r="V43" s="57"/>
      <c r="W43" s="264"/>
      <c r="X43" s="84"/>
      <c r="Y43" s="263"/>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c r="EC43" s="84"/>
      <c r="ED43" s="84"/>
      <c r="EE43" s="84"/>
      <c r="EF43" s="84"/>
      <c r="EG43" s="84"/>
      <c r="EH43" s="84"/>
      <c r="EI43" s="84"/>
      <c r="EJ43" s="84"/>
      <c r="EK43" s="84"/>
      <c r="EL43" s="84"/>
      <c r="EM43" s="84"/>
      <c r="EN43" s="84"/>
      <c r="EO43" s="84"/>
      <c r="EP43" s="84"/>
      <c r="EQ43" s="84"/>
      <c r="ER43" s="84"/>
      <c r="ES43" s="84"/>
      <c r="ET43" s="84"/>
      <c r="EU43" s="84"/>
      <c r="EV43" s="84"/>
      <c r="EW43" s="84"/>
      <c r="EX43" s="84"/>
      <c r="EY43" s="84"/>
      <c r="EZ43" s="84"/>
      <c r="FA43" s="84"/>
      <c r="FB43" s="84"/>
      <c r="FC43" s="84"/>
      <c r="FD43" s="84"/>
      <c r="FE43" s="84"/>
      <c r="FF43" s="84"/>
      <c r="FG43" s="84"/>
      <c r="FH43" s="84"/>
      <c r="FI43" s="84"/>
      <c r="FJ43" s="84"/>
      <c r="FK43" s="84"/>
      <c r="FL43" s="84"/>
      <c r="FM43" s="84"/>
      <c r="FN43" s="84"/>
      <c r="FO43" s="84"/>
      <c r="FP43" s="84"/>
      <c r="FQ43" s="84"/>
      <c r="FR43" s="84"/>
      <c r="FS43" s="84"/>
      <c r="FT43" s="84"/>
      <c r="FU43" s="84"/>
      <c r="FV43" s="84"/>
      <c r="FW43" s="84"/>
      <c r="FX43" s="84"/>
      <c r="FY43" s="84"/>
      <c r="FZ43" s="84"/>
      <c r="GA43" s="84"/>
      <c r="GB43" s="84"/>
      <c r="GC43" s="84"/>
      <c r="GD43" s="84"/>
      <c r="GE43" s="84"/>
      <c r="GF43" s="84"/>
      <c r="GG43" s="84"/>
      <c r="GH43" s="84"/>
      <c r="GI43" s="84"/>
      <c r="GJ43" s="84"/>
      <c r="GK43" s="84"/>
      <c r="GL43" s="84"/>
      <c r="GM43" s="84"/>
      <c r="GN43" s="84"/>
      <c r="GO43" s="84"/>
      <c r="GP43" s="84"/>
      <c r="GQ43" s="84"/>
      <c r="GR43" s="84"/>
      <c r="GS43" s="84"/>
      <c r="GT43" s="84"/>
      <c r="GU43" s="84"/>
      <c r="GV43" s="84"/>
      <c r="GW43" s="84"/>
      <c r="GX43" s="84"/>
      <c r="GY43" s="84"/>
      <c r="GZ43" s="84"/>
      <c r="HA43" s="84"/>
      <c r="HB43" s="84"/>
      <c r="HC43" s="84"/>
      <c r="HD43" s="84"/>
      <c r="HE43" s="84"/>
      <c r="HF43" s="84"/>
      <c r="HG43" s="84"/>
      <c r="HH43" s="84"/>
      <c r="HI43" s="84"/>
      <c r="HJ43" s="84"/>
      <c r="HK43" s="84"/>
      <c r="HL43" s="84"/>
      <c r="HM43" s="84"/>
      <c r="HN43" s="84"/>
      <c r="HO43" s="84"/>
      <c r="HP43" s="84"/>
    </row>
    <row r="44" spans="1:224" ht="12.75">
      <c r="A44" s="282" t="s">
        <v>55</v>
      </c>
      <c r="D44" s="287">
        <f>$N$27</f>
        <v>10</v>
      </c>
      <c r="E44" s="27" t="s">
        <v>86</v>
      </c>
      <c r="F44" s="4" t="s">
        <v>6</v>
      </c>
      <c r="G44" s="292"/>
      <c r="H44" s="5"/>
      <c r="I44" s="291">
        <f>'0523 Riders'!B84</f>
        <v>0.018765</v>
      </c>
      <c r="J44" s="291">
        <f t="shared" si="4"/>
        <v>0.018765</v>
      </c>
      <c r="K44" s="28"/>
      <c r="L44" s="279"/>
      <c r="M44" s="279"/>
      <c r="N44" s="279">
        <f>ROUND(D44*I44,2)</f>
        <v>0.19</v>
      </c>
      <c r="O44" s="279">
        <f t="shared" si="1"/>
        <v>0.19</v>
      </c>
      <c r="P44" s="277">
        <f>'0523 Riders'!D84</f>
        <v>45016</v>
      </c>
      <c r="Q44" s="55"/>
      <c r="R44" s="289">
        <f>$T$27</f>
        <v>0</v>
      </c>
      <c r="S44" s="288">
        <f>I44</f>
        <v>0.018765</v>
      </c>
      <c r="T44" s="270">
        <f>ROUND(R44*S44,2)</f>
        <v>0</v>
      </c>
      <c r="U44" s="265"/>
      <c r="V44" s="57"/>
      <c r="W44" s="264"/>
      <c r="X44" s="84"/>
      <c r="Y44" s="263"/>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c r="EN44" s="84"/>
      <c r="EO44" s="84"/>
      <c r="EP44" s="84"/>
      <c r="EQ44" s="84"/>
      <c r="ER44" s="84"/>
      <c r="ES44" s="84"/>
      <c r="ET44" s="84"/>
      <c r="EU44" s="84"/>
      <c r="EV44" s="84"/>
      <c r="EW44" s="84"/>
      <c r="EX44" s="84"/>
      <c r="EY44" s="84"/>
      <c r="EZ44" s="84"/>
      <c r="FA44" s="84"/>
      <c r="FB44" s="84"/>
      <c r="FC44" s="84"/>
      <c r="FD44" s="84"/>
      <c r="FE44" s="84"/>
      <c r="FF44" s="84"/>
      <c r="FG44" s="84"/>
      <c r="FH44" s="84"/>
      <c r="FI44" s="84"/>
      <c r="FJ44" s="84"/>
      <c r="FK44" s="84"/>
      <c r="FL44" s="84"/>
      <c r="FM44" s="84"/>
      <c r="FN44" s="84"/>
      <c r="FO44" s="84"/>
      <c r="FP44" s="84"/>
      <c r="FQ44" s="84"/>
      <c r="FR44" s="84"/>
      <c r="FS44" s="84"/>
      <c r="FT44" s="84"/>
      <c r="FU44" s="84"/>
      <c r="FV44" s="84"/>
      <c r="FW44" s="84"/>
      <c r="FX44" s="84"/>
      <c r="FY44" s="84"/>
      <c r="FZ44" s="84"/>
      <c r="GA44" s="84"/>
      <c r="GB44" s="84"/>
      <c r="GC44" s="84"/>
      <c r="GD44" s="84"/>
      <c r="GE44" s="84"/>
      <c r="GF44" s="84"/>
      <c r="GG44" s="84"/>
      <c r="GH44" s="84"/>
      <c r="GI44" s="84"/>
      <c r="GJ44" s="84"/>
      <c r="GK44" s="84"/>
      <c r="GL44" s="84"/>
      <c r="GM44" s="84"/>
      <c r="GN44" s="84"/>
      <c r="GO44" s="84"/>
      <c r="GP44" s="84"/>
      <c r="GQ44" s="84"/>
      <c r="GR44" s="84"/>
      <c r="GS44" s="84"/>
      <c r="GT44" s="84"/>
      <c r="GU44" s="84"/>
      <c r="GV44" s="84"/>
      <c r="GW44" s="84"/>
      <c r="GX44" s="84"/>
      <c r="GY44" s="84"/>
      <c r="GZ44" s="84"/>
      <c r="HA44" s="84"/>
      <c r="HB44" s="84"/>
      <c r="HC44" s="84"/>
      <c r="HD44" s="84"/>
      <c r="HE44" s="84"/>
      <c r="HF44" s="84"/>
      <c r="HG44" s="84"/>
      <c r="HH44" s="84"/>
      <c r="HI44" s="84"/>
      <c r="HJ44" s="84"/>
      <c r="HK44" s="84"/>
      <c r="HL44" s="84"/>
      <c r="HM44" s="84"/>
      <c r="HN44" s="84"/>
      <c r="HO44" s="84"/>
      <c r="HP44" s="84"/>
    </row>
    <row r="45" spans="1:224" ht="12.75">
      <c r="A45" s="282" t="s">
        <v>56</v>
      </c>
      <c r="D45" s="287">
        <f>$N$27</f>
        <v>10</v>
      </c>
      <c r="E45" s="27" t="s">
        <v>86</v>
      </c>
      <c r="F45" s="4" t="s">
        <v>6</v>
      </c>
      <c r="G45" s="286"/>
      <c r="H45" s="5"/>
      <c r="I45" s="291">
        <f>'0523 Riders'!B86</f>
        <v>0.0590761</v>
      </c>
      <c r="J45" s="291">
        <f t="shared" si="4"/>
        <v>0.0590761</v>
      </c>
      <c r="K45" s="28"/>
      <c r="L45" s="279"/>
      <c r="M45" s="279"/>
      <c r="N45" s="279">
        <f>ROUND(D45*I45,2)</f>
        <v>0.59</v>
      </c>
      <c r="O45" s="279">
        <f t="shared" si="1"/>
        <v>0.59</v>
      </c>
      <c r="P45" s="277">
        <f>'0523 Riders'!D86</f>
        <v>44986</v>
      </c>
      <c r="Q45" s="55"/>
      <c r="R45" s="289">
        <f>$T$27</f>
        <v>0</v>
      </c>
      <c r="S45" s="288">
        <f>I45</f>
        <v>0.0590761</v>
      </c>
      <c r="T45" s="270">
        <f>ROUND(R45*S45,2)</f>
        <v>0</v>
      </c>
      <c r="U45" s="265"/>
      <c r="V45" s="57"/>
      <c r="W45" s="264"/>
      <c r="X45" s="84"/>
      <c r="Y45" s="263"/>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c r="EN45" s="84"/>
      <c r="EO45" s="84"/>
      <c r="EP45" s="84"/>
      <c r="EQ45" s="84"/>
      <c r="ER45" s="84"/>
      <c r="ES45" s="84"/>
      <c r="ET45" s="84"/>
      <c r="EU45" s="84"/>
      <c r="EV45" s="84"/>
      <c r="EW45" s="84"/>
      <c r="EX45" s="84"/>
      <c r="EY45" s="84"/>
      <c r="EZ45" s="84"/>
      <c r="FA45" s="84"/>
      <c r="FB45" s="84"/>
      <c r="FC45" s="84"/>
      <c r="FD45" s="84"/>
      <c r="FE45" s="84"/>
      <c r="FF45" s="84"/>
      <c r="FG45" s="84"/>
      <c r="FH45" s="84"/>
      <c r="FI45" s="84"/>
      <c r="FJ45" s="84"/>
      <c r="FK45" s="84"/>
      <c r="FL45" s="84"/>
      <c r="FM45" s="84"/>
      <c r="FN45" s="84"/>
      <c r="FO45" s="84"/>
      <c r="FP45" s="84"/>
      <c r="FQ45" s="84"/>
      <c r="FR45" s="84"/>
      <c r="FS45" s="84"/>
      <c r="FT45" s="84"/>
      <c r="FU45" s="84"/>
      <c r="FV45" s="84"/>
      <c r="FW45" s="84"/>
      <c r="FX45" s="84"/>
      <c r="FY45" s="84"/>
      <c r="FZ45" s="84"/>
      <c r="GA45" s="84"/>
      <c r="GB45" s="84"/>
      <c r="GC45" s="84"/>
      <c r="GD45" s="84"/>
      <c r="GE45" s="84"/>
      <c r="GF45" s="84"/>
      <c r="GG45" s="84"/>
      <c r="GH45" s="84"/>
      <c r="GI45" s="84"/>
      <c r="GJ45" s="84"/>
      <c r="GK45" s="84"/>
      <c r="GL45" s="84"/>
      <c r="GM45" s="84"/>
      <c r="GN45" s="84"/>
      <c r="GO45" s="84"/>
      <c r="GP45" s="84"/>
      <c r="GQ45" s="84"/>
      <c r="GR45" s="84"/>
      <c r="GS45" s="84"/>
      <c r="GT45" s="84"/>
      <c r="GU45" s="84"/>
      <c r="GV45" s="84"/>
      <c r="GW45" s="84"/>
      <c r="GX45" s="84"/>
      <c r="GY45" s="84"/>
      <c r="GZ45" s="84"/>
      <c r="HA45" s="84"/>
      <c r="HB45" s="84"/>
      <c r="HC45" s="84"/>
      <c r="HD45" s="84"/>
      <c r="HE45" s="84"/>
      <c r="HF45" s="84"/>
      <c r="HG45" s="84"/>
      <c r="HH45" s="84"/>
      <c r="HI45" s="84"/>
      <c r="HJ45" s="84"/>
      <c r="HK45" s="84"/>
      <c r="HL45" s="84"/>
      <c r="HM45" s="84"/>
      <c r="HN45" s="84"/>
      <c r="HO45" s="84"/>
      <c r="HP45" s="84"/>
    </row>
    <row r="46" spans="1:224" ht="12.75">
      <c r="A46" s="3" t="s">
        <v>141</v>
      </c>
      <c r="D46" s="287"/>
      <c r="E46" s="27" t="s">
        <v>81</v>
      </c>
      <c r="F46" s="4"/>
      <c r="G46" s="286"/>
      <c r="H46" s="5"/>
      <c r="I46" s="284">
        <f>'0523 Riders'!B89</f>
        <v>1.95</v>
      </c>
      <c r="J46" s="284">
        <f t="shared" si="4"/>
        <v>1.95</v>
      </c>
      <c r="K46" s="28"/>
      <c r="L46" s="279"/>
      <c r="M46" s="279"/>
      <c r="N46" s="279">
        <f>I46</f>
        <v>1.95</v>
      </c>
      <c r="O46" s="279">
        <f t="shared" si="1"/>
        <v>1.95</v>
      </c>
      <c r="P46" s="277">
        <f>'0523 Riders'!D89</f>
        <v>44986</v>
      </c>
      <c r="Q46" s="55"/>
      <c r="R46" s="55"/>
      <c r="S46" s="55"/>
      <c r="T46" s="270">
        <f>O46</f>
        <v>1.95</v>
      </c>
      <c r="U46" s="265"/>
      <c r="V46" s="57"/>
      <c r="W46" s="264"/>
      <c r="X46" s="84"/>
      <c r="Y46" s="263"/>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c r="EN46" s="84"/>
      <c r="EO46" s="84"/>
      <c r="EP46" s="84"/>
      <c r="EQ46" s="84"/>
      <c r="ER46" s="84"/>
      <c r="ES46" s="84"/>
      <c r="ET46" s="84"/>
      <c r="EU46" s="84"/>
      <c r="EV46" s="84"/>
      <c r="EW46" s="84"/>
      <c r="EX46" s="84"/>
      <c r="EY46" s="84"/>
      <c r="EZ46" s="84"/>
      <c r="FA46" s="84"/>
      <c r="FB46" s="84"/>
      <c r="FC46" s="84"/>
      <c r="FD46" s="84"/>
      <c r="FE46" s="84"/>
      <c r="FF46" s="84"/>
      <c r="FG46" s="84"/>
      <c r="FH46" s="84"/>
      <c r="FI46" s="84"/>
      <c r="FJ46" s="84"/>
      <c r="FK46" s="84"/>
      <c r="FL46" s="84"/>
      <c r="FM46" s="84"/>
      <c r="FN46" s="84"/>
      <c r="FO46" s="84"/>
      <c r="FP46" s="84"/>
      <c r="FQ46" s="84"/>
      <c r="FR46" s="84"/>
      <c r="FS46" s="84"/>
      <c r="FT46" s="84"/>
      <c r="FU46" s="84"/>
      <c r="FV46" s="84"/>
      <c r="FW46" s="84"/>
      <c r="FX46" s="84"/>
      <c r="FY46" s="84"/>
      <c r="FZ46" s="84"/>
      <c r="GA46" s="84"/>
      <c r="GB46" s="84"/>
      <c r="GC46" s="84"/>
      <c r="GD46" s="84"/>
      <c r="GE46" s="84"/>
      <c r="GF46" s="84"/>
      <c r="GG46" s="84"/>
      <c r="GH46" s="84"/>
      <c r="GI46" s="84"/>
      <c r="GJ46" s="84"/>
      <c r="GK46" s="84"/>
      <c r="GL46" s="84"/>
      <c r="GM46" s="84"/>
      <c r="GN46" s="84"/>
      <c r="GO46" s="84"/>
      <c r="GP46" s="84"/>
      <c r="GQ46" s="84"/>
      <c r="GR46" s="84"/>
      <c r="GS46" s="84"/>
      <c r="GT46" s="84"/>
      <c r="GU46" s="84"/>
      <c r="GV46" s="84"/>
      <c r="GW46" s="84"/>
      <c r="GX46" s="84"/>
      <c r="GY46" s="84"/>
      <c r="GZ46" s="84"/>
      <c r="HA46" s="84"/>
      <c r="HB46" s="84"/>
      <c r="HC46" s="84"/>
      <c r="HD46" s="84"/>
      <c r="HE46" s="84"/>
      <c r="HF46" s="84"/>
      <c r="HG46" s="84"/>
      <c r="HH46" s="84"/>
      <c r="HI46" s="84"/>
      <c r="HJ46" s="84"/>
      <c r="HK46" s="84"/>
      <c r="HL46" s="84"/>
      <c r="HM46" s="84"/>
      <c r="HN46" s="84"/>
      <c r="HO46" s="84"/>
      <c r="HP46" s="84"/>
    </row>
    <row r="47" spans="1:224" ht="12.75">
      <c r="A47" s="3" t="s">
        <v>213</v>
      </c>
      <c r="D47" s="1">
        <f>IF($D$17&lt;0,0,$D$17)</f>
        <v>0</v>
      </c>
      <c r="E47" s="27" t="s">
        <v>32</v>
      </c>
      <c r="F47" s="4" t="s">
        <v>6</v>
      </c>
      <c r="G47" s="281"/>
      <c r="H47" s="281"/>
      <c r="I47" s="281"/>
      <c r="J47" s="281">
        <f>'0523 Riders'!B93</f>
        <v>0</v>
      </c>
      <c r="K47" s="28" t="s">
        <v>33</v>
      </c>
      <c r="L47" s="279"/>
      <c r="M47" s="279"/>
      <c r="N47" s="279"/>
      <c r="O47" s="279">
        <f t="shared" si="1"/>
        <v>0</v>
      </c>
      <c r="P47" s="277">
        <f>'0523 Riders'!D93</f>
        <v>44531</v>
      </c>
      <c r="Q47" s="55"/>
      <c r="R47" s="55"/>
      <c r="S47" s="55"/>
      <c r="T47" s="270">
        <f>O47</f>
        <v>0</v>
      </c>
      <c r="U47" s="265"/>
      <c r="V47" s="57"/>
      <c r="W47" s="264"/>
      <c r="X47" s="84"/>
      <c r="Y47" s="263"/>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c r="EN47" s="84"/>
      <c r="EO47" s="84"/>
      <c r="EP47" s="84"/>
      <c r="EQ47" s="84"/>
      <c r="ER47" s="84"/>
      <c r="ES47" s="84"/>
      <c r="ET47" s="84"/>
      <c r="EU47" s="84"/>
      <c r="EV47" s="84"/>
      <c r="EW47" s="84"/>
      <c r="EX47" s="84"/>
      <c r="EY47" s="84"/>
      <c r="EZ47" s="84"/>
      <c r="FA47" s="84"/>
      <c r="FB47" s="84"/>
      <c r="FC47" s="84"/>
      <c r="FD47" s="84"/>
      <c r="FE47" s="84"/>
      <c r="FF47" s="84"/>
      <c r="FG47" s="84"/>
      <c r="FH47" s="84"/>
      <c r="FI47" s="84"/>
      <c r="FJ47" s="84"/>
      <c r="FK47" s="84"/>
      <c r="FL47" s="84"/>
      <c r="FM47" s="84"/>
      <c r="FN47" s="84"/>
      <c r="FO47" s="84"/>
      <c r="FP47" s="84"/>
      <c r="FQ47" s="84"/>
      <c r="FR47" s="84"/>
      <c r="FS47" s="84"/>
      <c r="FT47" s="84"/>
      <c r="FU47" s="84"/>
      <c r="FV47" s="84"/>
      <c r="FW47" s="84"/>
      <c r="FX47" s="84"/>
      <c r="FY47" s="84"/>
      <c r="FZ47" s="84"/>
      <c r="GA47" s="84"/>
      <c r="GB47" s="84"/>
      <c r="GC47" s="84"/>
      <c r="GD47" s="84"/>
      <c r="GE47" s="84"/>
      <c r="GF47" s="84"/>
      <c r="GG47" s="84"/>
      <c r="GH47" s="84"/>
      <c r="GI47" s="84"/>
      <c r="GJ47" s="84"/>
      <c r="GK47" s="84"/>
      <c r="GL47" s="84"/>
      <c r="GM47" s="84"/>
      <c r="GN47" s="84"/>
      <c r="GO47" s="84"/>
      <c r="GP47" s="84"/>
      <c r="GQ47" s="84"/>
      <c r="GR47" s="84"/>
      <c r="GS47" s="84"/>
      <c r="GT47" s="84"/>
      <c r="GU47" s="84"/>
      <c r="GV47" s="84"/>
      <c r="GW47" s="84"/>
      <c r="GX47" s="84"/>
      <c r="GY47" s="84"/>
      <c r="GZ47" s="84"/>
      <c r="HA47" s="84"/>
      <c r="HB47" s="84"/>
      <c r="HC47" s="84"/>
      <c r="HD47" s="84"/>
      <c r="HE47" s="84"/>
      <c r="HF47" s="84"/>
      <c r="HG47" s="84"/>
      <c r="HH47" s="84"/>
      <c r="HI47" s="84"/>
      <c r="HJ47" s="84"/>
      <c r="HK47" s="84"/>
      <c r="HL47" s="84"/>
      <c r="HM47" s="84"/>
      <c r="HN47" s="84"/>
      <c r="HO47" s="84"/>
      <c r="HP47" s="84"/>
    </row>
    <row r="48" spans="1:224" ht="12.75">
      <c r="A48" s="282" t="s">
        <v>100</v>
      </c>
      <c r="D48" s="287">
        <f>$N$27</f>
        <v>10</v>
      </c>
      <c r="E48" s="27" t="s">
        <v>86</v>
      </c>
      <c r="F48" s="4" t="s">
        <v>6</v>
      </c>
      <c r="G48" s="286"/>
      <c r="H48" s="5"/>
      <c r="I48" s="291">
        <f>'0523 Riders'!B104</f>
        <v>0.0826965</v>
      </c>
      <c r="J48" s="290">
        <f>SUM(G48:I48)</f>
        <v>0.0826965</v>
      </c>
      <c r="K48" s="28"/>
      <c r="L48" s="279"/>
      <c r="M48" s="279"/>
      <c r="N48" s="279">
        <f>ROUND(D48*I48,2)</f>
        <v>0.83</v>
      </c>
      <c r="O48" s="279">
        <f t="shared" si="1"/>
        <v>0.83</v>
      </c>
      <c r="P48" s="277">
        <f>'0523 Riders'!D104</f>
        <v>44986</v>
      </c>
      <c r="Q48" s="55"/>
      <c r="R48" s="289">
        <f>$T$27</f>
        <v>0</v>
      </c>
      <c r="S48" s="288">
        <f>I48</f>
        <v>0.0826965</v>
      </c>
      <c r="T48" s="270">
        <f>ROUND(R48*S48,2)</f>
        <v>0</v>
      </c>
      <c r="U48" s="265"/>
      <c r="V48" s="57"/>
      <c r="W48" s="264"/>
      <c r="X48" s="84"/>
      <c r="Y48" s="263"/>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4"/>
      <c r="EH48" s="84"/>
      <c r="EI48" s="84"/>
      <c r="EJ48" s="84"/>
      <c r="EK48" s="84"/>
      <c r="EL48" s="84"/>
      <c r="EM48" s="84"/>
      <c r="EN48" s="84"/>
      <c r="EO48" s="84"/>
      <c r="EP48" s="84"/>
      <c r="EQ48" s="84"/>
      <c r="ER48" s="84"/>
      <c r="ES48" s="84"/>
      <c r="ET48" s="84"/>
      <c r="EU48" s="84"/>
      <c r="EV48" s="84"/>
      <c r="EW48" s="84"/>
      <c r="EX48" s="84"/>
      <c r="EY48" s="84"/>
      <c r="EZ48" s="84"/>
      <c r="FA48" s="84"/>
      <c r="FB48" s="84"/>
      <c r="FC48" s="84"/>
      <c r="FD48" s="84"/>
      <c r="FE48" s="84"/>
      <c r="FF48" s="84"/>
      <c r="FG48" s="84"/>
      <c r="FH48" s="84"/>
      <c r="FI48" s="84"/>
      <c r="FJ48" s="84"/>
      <c r="FK48" s="84"/>
      <c r="FL48" s="84"/>
      <c r="FM48" s="84"/>
      <c r="FN48" s="84"/>
      <c r="FO48" s="84"/>
      <c r="FP48" s="84"/>
      <c r="FQ48" s="84"/>
      <c r="FR48" s="84"/>
      <c r="FS48" s="84"/>
      <c r="FT48" s="84"/>
      <c r="FU48" s="84"/>
      <c r="FV48" s="84"/>
      <c r="FW48" s="84"/>
      <c r="FX48" s="84"/>
      <c r="FY48" s="84"/>
      <c r="FZ48" s="84"/>
      <c r="GA48" s="84"/>
      <c r="GB48" s="84"/>
      <c r="GC48" s="84"/>
      <c r="GD48" s="84"/>
      <c r="GE48" s="84"/>
      <c r="GF48" s="84"/>
      <c r="GG48" s="84"/>
      <c r="GH48" s="84"/>
      <c r="GI48" s="84"/>
      <c r="GJ48" s="84"/>
      <c r="GK48" s="84"/>
      <c r="GL48" s="84"/>
      <c r="GM48" s="84"/>
      <c r="GN48" s="84"/>
      <c r="GO48" s="84"/>
      <c r="GP48" s="84"/>
      <c r="GQ48" s="84"/>
      <c r="GR48" s="84"/>
      <c r="GS48" s="84"/>
      <c r="GT48" s="84"/>
      <c r="GU48" s="84"/>
      <c r="GV48" s="84"/>
      <c r="GW48" s="84"/>
      <c r="GX48" s="84"/>
      <c r="GY48" s="84"/>
      <c r="GZ48" s="84"/>
      <c r="HA48" s="84"/>
      <c r="HB48" s="84"/>
      <c r="HC48" s="84"/>
      <c r="HD48" s="84"/>
      <c r="HE48" s="84"/>
      <c r="HF48" s="84"/>
      <c r="HG48" s="84"/>
      <c r="HH48" s="84"/>
      <c r="HI48" s="84"/>
      <c r="HJ48" s="84"/>
      <c r="HK48" s="84"/>
      <c r="HL48" s="84"/>
      <c r="HM48" s="84"/>
      <c r="HN48" s="84"/>
      <c r="HO48" s="84"/>
      <c r="HP48" s="84"/>
    </row>
    <row r="49" spans="1:224" ht="12.75">
      <c r="A49" s="3" t="s">
        <v>152</v>
      </c>
      <c r="D49" s="287"/>
      <c r="E49" s="27" t="s">
        <v>81</v>
      </c>
      <c r="F49" s="4"/>
      <c r="G49" s="286"/>
      <c r="H49" s="5"/>
      <c r="I49" s="284">
        <f>'0523 Riders'!B107</f>
        <v>0</v>
      </c>
      <c r="J49" s="284">
        <f>SUM(G49:I49)</f>
        <v>0</v>
      </c>
      <c r="K49" s="28"/>
      <c r="L49" s="279"/>
      <c r="M49" s="279"/>
      <c r="N49" s="279">
        <f>I49</f>
        <v>0</v>
      </c>
      <c r="O49" s="279">
        <f t="shared" si="1"/>
        <v>0</v>
      </c>
      <c r="P49" s="277">
        <f>'0523 Riders'!$D$40</f>
        <v>44713</v>
      </c>
      <c r="Q49" s="55"/>
      <c r="R49" s="55"/>
      <c r="S49" s="55"/>
      <c r="T49" s="270">
        <f>O49</f>
        <v>0</v>
      </c>
      <c r="U49" s="265"/>
      <c r="V49" s="57"/>
      <c r="W49" s="264"/>
      <c r="X49" s="84"/>
      <c r="Y49" s="263"/>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c r="EN49" s="84"/>
      <c r="EO49" s="84"/>
      <c r="EP49" s="84"/>
      <c r="EQ49" s="84"/>
      <c r="ER49" s="84"/>
      <c r="ES49" s="84"/>
      <c r="ET49" s="84"/>
      <c r="EU49" s="84"/>
      <c r="EV49" s="84"/>
      <c r="EW49" s="84"/>
      <c r="EX49" s="84"/>
      <c r="EY49" s="84"/>
      <c r="EZ49" s="84"/>
      <c r="FA49" s="84"/>
      <c r="FB49" s="84"/>
      <c r="FC49" s="84"/>
      <c r="FD49" s="84"/>
      <c r="FE49" s="84"/>
      <c r="FF49" s="84"/>
      <c r="FG49" s="84"/>
      <c r="FH49" s="84"/>
      <c r="FI49" s="84"/>
      <c r="FJ49" s="84"/>
      <c r="FK49" s="84"/>
      <c r="FL49" s="84"/>
      <c r="FM49" s="84"/>
      <c r="FN49" s="84"/>
      <c r="FO49" s="84"/>
      <c r="FP49" s="84"/>
      <c r="FQ49" s="84"/>
      <c r="FR49" s="84"/>
      <c r="FS49" s="84"/>
      <c r="FT49" s="84"/>
      <c r="FU49" s="84"/>
      <c r="FV49" s="84"/>
      <c r="FW49" s="84"/>
      <c r="FX49" s="84"/>
      <c r="FY49" s="84"/>
      <c r="FZ49" s="84"/>
      <c r="GA49" s="84"/>
      <c r="GB49" s="84"/>
      <c r="GC49" s="84"/>
      <c r="GD49" s="84"/>
      <c r="GE49" s="84"/>
      <c r="GF49" s="84"/>
      <c r="GG49" s="84"/>
      <c r="GH49" s="84"/>
      <c r="GI49" s="84"/>
      <c r="GJ49" s="84"/>
      <c r="GK49" s="84"/>
      <c r="GL49" s="84"/>
      <c r="GM49" s="84"/>
      <c r="GN49" s="84"/>
      <c r="GO49" s="84"/>
      <c r="GP49" s="84"/>
      <c r="GQ49" s="84"/>
      <c r="GR49" s="84"/>
      <c r="GS49" s="84"/>
      <c r="GT49" s="84"/>
      <c r="GU49" s="84"/>
      <c r="GV49" s="84"/>
      <c r="GW49" s="84"/>
      <c r="GX49" s="84"/>
      <c r="GY49" s="84"/>
      <c r="GZ49" s="84"/>
      <c r="HA49" s="84"/>
      <c r="HB49" s="84"/>
      <c r="HC49" s="84"/>
      <c r="HD49" s="84"/>
      <c r="HE49" s="84"/>
      <c r="HF49" s="84"/>
      <c r="HG49" s="84"/>
      <c r="HH49" s="84"/>
      <c r="HI49" s="84"/>
      <c r="HJ49" s="84"/>
      <c r="HK49" s="84"/>
      <c r="HL49" s="84"/>
      <c r="HM49" s="84"/>
      <c r="HN49" s="84"/>
      <c r="HO49" s="84"/>
      <c r="HP49" s="84"/>
    </row>
    <row r="50" spans="1:224" ht="12.75">
      <c r="A50" s="3" t="s">
        <v>138</v>
      </c>
      <c r="D50" s="287"/>
      <c r="E50" s="27" t="s">
        <v>81</v>
      </c>
      <c r="F50" s="4"/>
      <c r="G50" s="286"/>
      <c r="H50" s="5"/>
      <c r="I50" s="285">
        <f>'0523 Riders'!B120</f>
        <v>0</v>
      </c>
      <c r="J50" s="284">
        <f>SUM(G50:I50)</f>
        <v>0</v>
      </c>
      <c r="K50" s="28"/>
      <c r="L50" s="279"/>
      <c r="M50" s="279"/>
      <c r="N50" s="283">
        <f>I50</f>
        <v>0</v>
      </c>
      <c r="O50" s="279">
        <f t="shared" si="1"/>
        <v>0</v>
      </c>
      <c r="P50" s="277">
        <f>'0523 Riders'!D120</f>
        <v>44894</v>
      </c>
      <c r="Q50" s="55"/>
      <c r="R50" s="55"/>
      <c r="S50" s="55"/>
      <c r="T50" s="270"/>
      <c r="U50" s="265"/>
      <c r="V50" s="57"/>
      <c r="W50" s="264"/>
      <c r="X50" s="84"/>
      <c r="Y50" s="263"/>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c r="CC50" s="84"/>
      <c r="CD50" s="84"/>
      <c r="CE50" s="84"/>
      <c r="CF50" s="84"/>
      <c r="CG50" s="84"/>
      <c r="CH50" s="84"/>
      <c r="CI50" s="84"/>
      <c r="CJ50" s="84"/>
      <c r="CK50" s="84"/>
      <c r="CL50" s="84"/>
      <c r="CM50" s="84"/>
      <c r="CN50" s="84"/>
      <c r="CO50" s="84"/>
      <c r="CP50" s="84"/>
      <c r="CQ50" s="84"/>
      <c r="CR50" s="84"/>
      <c r="CS50" s="84"/>
      <c r="CT50" s="84"/>
      <c r="CU50" s="84"/>
      <c r="CV50" s="84"/>
      <c r="CW50" s="84"/>
      <c r="CX50" s="84"/>
      <c r="CY50" s="84"/>
      <c r="CZ50" s="84"/>
      <c r="DA50" s="84"/>
      <c r="DB50" s="84"/>
      <c r="DC50" s="84"/>
      <c r="DD50" s="84"/>
      <c r="DE50" s="84"/>
      <c r="DF50" s="84"/>
      <c r="DG50" s="84"/>
      <c r="DH50" s="84"/>
      <c r="DI50" s="84"/>
      <c r="DJ50" s="84"/>
      <c r="DK50" s="84"/>
      <c r="DL50" s="84"/>
      <c r="DM50" s="84"/>
      <c r="DN50" s="84"/>
      <c r="DO50" s="84"/>
      <c r="DP50" s="84"/>
      <c r="DQ50" s="84"/>
      <c r="DR50" s="84"/>
      <c r="DS50" s="84"/>
      <c r="DT50" s="84"/>
      <c r="DU50" s="84"/>
      <c r="DV50" s="84"/>
      <c r="DW50" s="84"/>
      <c r="DX50" s="84"/>
      <c r="DY50" s="84"/>
      <c r="DZ50" s="84"/>
      <c r="EA50" s="84"/>
      <c r="EB50" s="84"/>
      <c r="EC50" s="84"/>
      <c r="ED50" s="84"/>
      <c r="EE50" s="84"/>
      <c r="EF50" s="84"/>
      <c r="EG50" s="84"/>
      <c r="EH50" s="84"/>
      <c r="EI50" s="84"/>
      <c r="EJ50" s="84"/>
      <c r="EK50" s="84"/>
      <c r="EL50" s="84"/>
      <c r="EM50" s="84"/>
      <c r="EN50" s="84"/>
      <c r="EO50" s="84"/>
      <c r="EP50" s="84"/>
      <c r="EQ50" s="84"/>
      <c r="ER50" s="84"/>
      <c r="ES50" s="84"/>
      <c r="ET50" s="84"/>
      <c r="EU50" s="84"/>
      <c r="EV50" s="84"/>
      <c r="EW50" s="84"/>
      <c r="EX50" s="84"/>
      <c r="EY50" s="84"/>
      <c r="EZ50" s="84"/>
      <c r="FA50" s="84"/>
      <c r="FB50" s="84"/>
      <c r="FC50" s="84"/>
      <c r="FD50" s="84"/>
      <c r="FE50" s="84"/>
      <c r="FF50" s="84"/>
      <c r="FG50" s="84"/>
      <c r="FH50" s="84"/>
      <c r="FI50" s="84"/>
      <c r="FJ50" s="84"/>
      <c r="FK50" s="84"/>
      <c r="FL50" s="84"/>
      <c r="FM50" s="84"/>
      <c r="FN50" s="84"/>
      <c r="FO50" s="84"/>
      <c r="FP50" s="84"/>
      <c r="FQ50" s="84"/>
      <c r="FR50" s="84"/>
      <c r="FS50" s="84"/>
      <c r="FT50" s="84"/>
      <c r="FU50" s="84"/>
      <c r="FV50" s="84"/>
      <c r="FW50" s="84"/>
      <c r="FX50" s="84"/>
      <c r="FY50" s="84"/>
      <c r="FZ50" s="84"/>
      <c r="GA50" s="84"/>
      <c r="GB50" s="84"/>
      <c r="GC50" s="84"/>
      <c r="GD50" s="84"/>
      <c r="GE50" s="84"/>
      <c r="GF50" s="84"/>
      <c r="GG50" s="84"/>
      <c r="GH50" s="84"/>
      <c r="GI50" s="84"/>
      <c r="GJ50" s="84"/>
      <c r="GK50" s="84"/>
      <c r="GL50" s="84"/>
      <c r="GM50" s="84"/>
      <c r="GN50" s="84"/>
      <c r="GO50" s="84"/>
      <c r="GP50" s="84"/>
      <c r="GQ50" s="84"/>
      <c r="GR50" s="84"/>
      <c r="GS50" s="84"/>
      <c r="GT50" s="84"/>
      <c r="GU50" s="84"/>
      <c r="GV50" s="84"/>
      <c r="GW50" s="84"/>
      <c r="GX50" s="84"/>
      <c r="GY50" s="84"/>
      <c r="GZ50" s="84"/>
      <c r="HA50" s="84"/>
      <c r="HB50" s="84"/>
      <c r="HC50" s="84"/>
      <c r="HD50" s="84"/>
      <c r="HE50" s="84"/>
      <c r="HF50" s="84"/>
      <c r="HG50" s="84"/>
      <c r="HH50" s="84"/>
      <c r="HI50" s="84"/>
      <c r="HJ50" s="84"/>
      <c r="HK50" s="84"/>
      <c r="HL50" s="84"/>
      <c r="HM50" s="84"/>
      <c r="HN50" s="84"/>
      <c r="HO50" s="84"/>
      <c r="HP50" s="84"/>
    </row>
    <row r="51" spans="1:224" ht="12.75">
      <c r="A51" s="282" t="s">
        <v>101</v>
      </c>
      <c r="D51" s="1">
        <f>$D$17</f>
        <v>0</v>
      </c>
      <c r="E51" s="27" t="s">
        <v>32</v>
      </c>
      <c r="F51" s="4" t="s">
        <v>6</v>
      </c>
      <c r="G51" s="281">
        <f>'0523 Riders'!B111</f>
        <v>0.0038973</v>
      </c>
      <c r="H51" s="281"/>
      <c r="I51" s="281"/>
      <c r="J51" s="278">
        <f>SUM(G51:H51)</f>
        <v>0.0038973</v>
      </c>
      <c r="K51" s="28" t="s">
        <v>33</v>
      </c>
      <c r="L51" s="279">
        <f>ROUND(D51*G51,2)</f>
        <v>0</v>
      </c>
      <c r="M51" s="279"/>
      <c r="N51" s="279"/>
      <c r="O51" s="279">
        <f t="shared" si="1"/>
        <v>0</v>
      </c>
      <c r="P51" s="277">
        <f>'0523 Riders'!D111</f>
        <v>44531</v>
      </c>
      <c r="Q51" s="55"/>
      <c r="R51" s="55"/>
      <c r="S51" s="55"/>
      <c r="T51" s="270">
        <f>O51</f>
        <v>0</v>
      </c>
      <c r="U51" s="265"/>
      <c r="V51" s="57"/>
      <c r="W51" s="264"/>
      <c r="X51" s="84"/>
      <c r="Y51" s="263"/>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c r="CW51" s="84"/>
      <c r="CX51" s="84"/>
      <c r="CY51" s="84"/>
      <c r="CZ51" s="84"/>
      <c r="DA51" s="84"/>
      <c r="DB51" s="84"/>
      <c r="DC51" s="84"/>
      <c r="DD51" s="84"/>
      <c r="DE51" s="84"/>
      <c r="DF51" s="84"/>
      <c r="DG51" s="84"/>
      <c r="DH51" s="84"/>
      <c r="DI51" s="84"/>
      <c r="DJ51" s="84"/>
      <c r="DK51" s="84"/>
      <c r="DL51" s="84"/>
      <c r="DM51" s="84"/>
      <c r="DN51" s="84"/>
      <c r="DO51" s="84"/>
      <c r="DP51" s="84"/>
      <c r="DQ51" s="84"/>
      <c r="DR51" s="84"/>
      <c r="DS51" s="84"/>
      <c r="DT51" s="84"/>
      <c r="DU51" s="84"/>
      <c r="DV51" s="84"/>
      <c r="DW51" s="84"/>
      <c r="DX51" s="84"/>
      <c r="DY51" s="84"/>
      <c r="DZ51" s="84"/>
      <c r="EA51" s="84"/>
      <c r="EB51" s="84"/>
      <c r="EC51" s="84"/>
      <c r="ED51" s="84"/>
      <c r="EE51" s="84"/>
      <c r="EF51" s="84"/>
      <c r="EG51" s="84"/>
      <c r="EH51" s="84"/>
      <c r="EI51" s="84"/>
      <c r="EJ51" s="84"/>
      <c r="EK51" s="84"/>
      <c r="EL51" s="84"/>
      <c r="EM51" s="84"/>
      <c r="EN51" s="84"/>
      <c r="EO51" s="84"/>
      <c r="EP51" s="84"/>
      <c r="EQ51" s="84"/>
      <c r="ER51" s="84"/>
      <c r="ES51" s="84"/>
      <c r="ET51" s="84"/>
      <c r="EU51" s="84"/>
      <c r="EV51" s="84"/>
      <c r="EW51" s="84"/>
      <c r="EX51" s="84"/>
      <c r="EY51" s="84"/>
      <c r="EZ51" s="84"/>
      <c r="FA51" s="84"/>
      <c r="FB51" s="84"/>
      <c r="FC51" s="84"/>
      <c r="FD51" s="84"/>
      <c r="FE51" s="84"/>
      <c r="FF51" s="84"/>
      <c r="FG51" s="84"/>
      <c r="FH51" s="84"/>
      <c r="FI51" s="84"/>
      <c r="FJ51" s="84"/>
      <c r="FK51" s="84"/>
      <c r="FL51" s="84"/>
      <c r="FM51" s="84"/>
      <c r="FN51" s="84"/>
      <c r="FO51" s="84"/>
      <c r="FP51" s="84"/>
      <c r="FQ51" s="84"/>
      <c r="FR51" s="84"/>
      <c r="FS51" s="84"/>
      <c r="FT51" s="84"/>
      <c r="FU51" s="84"/>
      <c r="FV51" s="84"/>
      <c r="FW51" s="84"/>
      <c r="FX51" s="84"/>
      <c r="FY51" s="84"/>
      <c r="FZ51" s="84"/>
      <c r="GA51" s="84"/>
      <c r="GB51" s="84"/>
      <c r="GC51" s="84"/>
      <c r="GD51" s="84"/>
      <c r="GE51" s="84"/>
      <c r="GF51" s="84"/>
      <c r="GG51" s="84"/>
      <c r="GH51" s="84"/>
      <c r="GI51" s="84"/>
      <c r="GJ51" s="84"/>
      <c r="GK51" s="84"/>
      <c r="GL51" s="84"/>
      <c r="GM51" s="84"/>
      <c r="GN51" s="84"/>
      <c r="GO51" s="84"/>
      <c r="GP51" s="84"/>
      <c r="GQ51" s="84"/>
      <c r="GR51" s="84"/>
      <c r="GS51" s="84"/>
      <c r="GT51" s="84"/>
      <c r="GU51" s="84"/>
      <c r="GV51" s="84"/>
      <c r="GW51" s="84"/>
      <c r="GX51" s="84"/>
      <c r="GY51" s="84"/>
      <c r="GZ51" s="84"/>
      <c r="HA51" s="84"/>
      <c r="HB51" s="84"/>
      <c r="HC51" s="84"/>
      <c r="HD51" s="84"/>
      <c r="HE51" s="84"/>
      <c r="HF51" s="84"/>
      <c r="HG51" s="84"/>
      <c r="HH51" s="84"/>
      <c r="HI51" s="84"/>
      <c r="HJ51" s="84"/>
      <c r="HK51" s="84"/>
      <c r="HL51" s="84"/>
      <c r="HM51" s="84"/>
      <c r="HN51" s="84"/>
      <c r="HO51" s="84"/>
      <c r="HP51" s="84"/>
    </row>
    <row r="52" spans="1:224" ht="12.75">
      <c r="A52" t="s">
        <v>151</v>
      </c>
      <c r="D52" s="1">
        <f>D17</f>
        <v>0</v>
      </c>
      <c r="E52" s="27" t="s">
        <v>32</v>
      </c>
      <c r="F52" s="4" t="s">
        <v>6</v>
      </c>
      <c r="G52" s="280"/>
      <c r="H52" s="280"/>
      <c r="I52" s="280">
        <f>'0523 Riders'!B116</f>
        <v>-0.00023</v>
      </c>
      <c r="J52" s="278">
        <f>SUM(G52:I52)</f>
        <v>-0.00023</v>
      </c>
      <c r="K52" s="28" t="s">
        <v>33</v>
      </c>
      <c r="L52" s="279"/>
      <c r="M52" s="279"/>
      <c r="N52" s="279">
        <f>J52*D52</f>
        <v>0</v>
      </c>
      <c r="O52" s="279">
        <f t="shared" si="1"/>
        <v>0</v>
      </c>
      <c r="P52" s="277">
        <f>'0523 Riders'!D116</f>
        <v>44531</v>
      </c>
      <c r="Q52" s="55"/>
      <c r="R52" s="55"/>
      <c r="S52" s="55"/>
      <c r="T52" s="270"/>
      <c r="U52" s="265"/>
      <c r="V52" s="57"/>
      <c r="W52" s="264"/>
      <c r="X52" s="84"/>
      <c r="Y52" s="263"/>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c r="CC52" s="84"/>
      <c r="CD52" s="84"/>
      <c r="CE52" s="84"/>
      <c r="CF52" s="84"/>
      <c r="CG52" s="84"/>
      <c r="CH52" s="84"/>
      <c r="CI52" s="84"/>
      <c r="CJ52" s="84"/>
      <c r="CK52" s="84"/>
      <c r="CL52" s="84"/>
      <c r="CM52" s="84"/>
      <c r="CN52" s="84"/>
      <c r="CO52" s="84"/>
      <c r="CP52" s="84"/>
      <c r="CQ52" s="84"/>
      <c r="CR52" s="84"/>
      <c r="CS52" s="84"/>
      <c r="CT52" s="84"/>
      <c r="CU52" s="84"/>
      <c r="CV52" s="84"/>
      <c r="CW52" s="84"/>
      <c r="CX52" s="84"/>
      <c r="CY52" s="84"/>
      <c r="CZ52" s="84"/>
      <c r="DA52" s="84"/>
      <c r="DB52" s="84"/>
      <c r="DC52" s="84"/>
      <c r="DD52" s="84"/>
      <c r="DE52" s="84"/>
      <c r="DF52" s="84"/>
      <c r="DG52" s="84"/>
      <c r="DH52" s="84"/>
      <c r="DI52" s="84"/>
      <c r="DJ52" s="84"/>
      <c r="DK52" s="84"/>
      <c r="DL52" s="84"/>
      <c r="DM52" s="84"/>
      <c r="DN52" s="84"/>
      <c r="DO52" s="84"/>
      <c r="DP52" s="84"/>
      <c r="DQ52" s="84"/>
      <c r="DR52" s="84"/>
      <c r="DS52" s="84"/>
      <c r="DT52" s="84"/>
      <c r="DU52" s="84"/>
      <c r="DV52" s="84"/>
      <c r="DW52" s="84"/>
      <c r="DX52" s="84"/>
      <c r="DY52" s="84"/>
      <c r="DZ52" s="84"/>
      <c r="EA52" s="84"/>
      <c r="EB52" s="84"/>
      <c r="EC52" s="84"/>
      <c r="ED52" s="84"/>
      <c r="EE52" s="84"/>
      <c r="EF52" s="84"/>
      <c r="EG52" s="84"/>
      <c r="EH52" s="84"/>
      <c r="EI52" s="84"/>
      <c r="EJ52" s="84"/>
      <c r="EK52" s="84"/>
      <c r="EL52" s="84"/>
      <c r="EM52" s="84"/>
      <c r="EN52" s="84"/>
      <c r="EO52" s="84"/>
      <c r="EP52" s="84"/>
      <c r="EQ52" s="84"/>
      <c r="ER52" s="84"/>
      <c r="ES52" s="84"/>
      <c r="ET52" s="84"/>
      <c r="EU52" s="84"/>
      <c r="EV52" s="84"/>
      <c r="EW52" s="84"/>
      <c r="EX52" s="84"/>
      <c r="EY52" s="84"/>
      <c r="EZ52" s="84"/>
      <c r="FA52" s="84"/>
      <c r="FB52" s="84"/>
      <c r="FC52" s="84"/>
      <c r="FD52" s="84"/>
      <c r="FE52" s="84"/>
      <c r="FF52" s="84"/>
      <c r="FG52" s="84"/>
      <c r="FH52" s="84"/>
      <c r="FI52" s="84"/>
      <c r="FJ52" s="84"/>
      <c r="FK52" s="84"/>
      <c r="FL52" s="84"/>
      <c r="FM52" s="84"/>
      <c r="FN52" s="84"/>
      <c r="FO52" s="84"/>
      <c r="FP52" s="84"/>
      <c r="FQ52" s="84"/>
      <c r="FR52" s="84"/>
      <c r="FS52" s="84"/>
      <c r="FT52" s="84"/>
      <c r="FU52" s="84"/>
      <c r="FV52" s="84"/>
      <c r="FW52" s="84"/>
      <c r="FX52" s="84"/>
      <c r="FY52" s="84"/>
      <c r="FZ52" s="84"/>
      <c r="GA52" s="84"/>
      <c r="GB52" s="84"/>
      <c r="GC52" s="84"/>
      <c r="GD52" s="84"/>
      <c r="GE52" s="84"/>
      <c r="GF52" s="84"/>
      <c r="GG52" s="84"/>
      <c r="GH52" s="84"/>
      <c r="GI52" s="84"/>
      <c r="GJ52" s="84"/>
      <c r="GK52" s="84"/>
      <c r="GL52" s="84"/>
      <c r="GM52" s="84"/>
      <c r="GN52" s="84"/>
      <c r="GO52" s="84"/>
      <c r="GP52" s="84"/>
      <c r="GQ52" s="84"/>
      <c r="GR52" s="84"/>
      <c r="GS52" s="84"/>
      <c r="GT52" s="84"/>
      <c r="GU52" s="84"/>
      <c r="GV52" s="84"/>
      <c r="GW52" s="84"/>
      <c r="GX52" s="84"/>
      <c r="GY52" s="84"/>
      <c r="GZ52" s="84"/>
      <c r="HA52" s="84"/>
      <c r="HB52" s="84"/>
      <c r="HC52" s="84"/>
      <c r="HD52" s="84"/>
      <c r="HE52" s="84"/>
      <c r="HF52" s="84"/>
      <c r="HG52" s="84"/>
      <c r="HH52" s="84"/>
      <c r="HI52" s="84"/>
      <c r="HJ52" s="84"/>
      <c r="HK52" s="84"/>
      <c r="HL52" s="84"/>
      <c r="HM52" s="84"/>
      <c r="HN52" s="84"/>
      <c r="HO52" s="84"/>
      <c r="HP52" s="84"/>
    </row>
    <row r="53" spans="1:224" ht="12.75">
      <c r="A53" t="s">
        <v>155</v>
      </c>
      <c r="D53" s="1"/>
      <c r="E53" s="27" t="s">
        <v>81</v>
      </c>
      <c r="F53" s="4" t="s">
        <v>6</v>
      </c>
      <c r="G53" s="280"/>
      <c r="H53" s="280"/>
      <c r="I53" s="280">
        <f>'0523 Riders'!B124</f>
        <v>0.1</v>
      </c>
      <c r="J53" s="278">
        <f>SUM(G53:I53)</f>
        <v>0.1</v>
      </c>
      <c r="K53" s="28"/>
      <c r="L53" s="279"/>
      <c r="M53" s="279"/>
      <c r="N53" s="279">
        <f>J53</f>
        <v>0.1</v>
      </c>
      <c r="O53" s="279">
        <f t="shared" si="1"/>
        <v>0.1</v>
      </c>
      <c r="P53" s="277">
        <f>'0523 Riders'!E124</f>
        <v>44927</v>
      </c>
      <c r="Q53" s="55"/>
      <c r="R53" s="55"/>
      <c r="S53" s="55"/>
      <c r="T53" s="270"/>
      <c r="U53" s="265"/>
      <c r="V53" s="57"/>
      <c r="W53" s="264"/>
      <c r="X53" s="84"/>
      <c r="Y53" s="263"/>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c r="CZ53" s="84"/>
      <c r="DA53" s="84"/>
      <c r="DB53" s="84"/>
      <c r="DC53" s="84"/>
      <c r="DD53" s="84"/>
      <c r="DE53" s="84"/>
      <c r="DF53" s="84"/>
      <c r="DG53" s="84"/>
      <c r="DH53" s="84"/>
      <c r="DI53" s="84"/>
      <c r="DJ53" s="84"/>
      <c r="DK53" s="84"/>
      <c r="DL53" s="84"/>
      <c r="DM53" s="84"/>
      <c r="DN53" s="84"/>
      <c r="DO53" s="84"/>
      <c r="DP53" s="84"/>
      <c r="DQ53" s="84"/>
      <c r="DR53" s="84"/>
      <c r="DS53" s="84"/>
      <c r="DT53" s="84"/>
      <c r="DU53" s="84"/>
      <c r="DV53" s="84"/>
      <c r="DW53" s="84"/>
      <c r="DX53" s="84"/>
      <c r="DY53" s="84"/>
      <c r="DZ53" s="84"/>
      <c r="EA53" s="84"/>
      <c r="EB53" s="84"/>
      <c r="EC53" s="84"/>
      <c r="ED53" s="84"/>
      <c r="EE53" s="84"/>
      <c r="EF53" s="84"/>
      <c r="EG53" s="84"/>
      <c r="EH53" s="84"/>
      <c r="EI53" s="84"/>
      <c r="EJ53" s="84"/>
      <c r="EK53" s="84"/>
      <c r="EL53" s="84"/>
      <c r="EM53" s="84"/>
      <c r="EN53" s="84"/>
      <c r="EO53" s="84"/>
      <c r="EP53" s="84"/>
      <c r="EQ53" s="84"/>
      <c r="ER53" s="84"/>
      <c r="ES53" s="84"/>
      <c r="ET53" s="84"/>
      <c r="EU53" s="84"/>
      <c r="EV53" s="84"/>
      <c r="EW53" s="84"/>
      <c r="EX53" s="84"/>
      <c r="EY53" s="84"/>
      <c r="EZ53" s="84"/>
      <c r="FA53" s="84"/>
      <c r="FB53" s="84"/>
      <c r="FC53" s="84"/>
      <c r="FD53" s="84"/>
      <c r="FE53" s="84"/>
      <c r="FF53" s="84"/>
      <c r="FG53" s="84"/>
      <c r="FH53" s="84"/>
      <c r="FI53" s="84"/>
      <c r="FJ53" s="84"/>
      <c r="FK53" s="84"/>
      <c r="FL53" s="84"/>
      <c r="FM53" s="84"/>
      <c r="FN53" s="84"/>
      <c r="FO53" s="84"/>
      <c r="FP53" s="84"/>
      <c r="FQ53" s="84"/>
      <c r="FR53" s="84"/>
      <c r="FS53" s="84"/>
      <c r="FT53" s="84"/>
      <c r="FU53" s="84"/>
      <c r="FV53" s="84"/>
      <c r="FW53" s="84"/>
      <c r="FX53" s="84"/>
      <c r="FY53" s="84"/>
      <c r="FZ53" s="84"/>
      <c r="GA53" s="84"/>
      <c r="GB53" s="84"/>
      <c r="GC53" s="84"/>
      <c r="GD53" s="84"/>
      <c r="GE53" s="84"/>
      <c r="GF53" s="84"/>
      <c r="GG53" s="84"/>
      <c r="GH53" s="84"/>
      <c r="GI53" s="84"/>
      <c r="GJ53" s="84"/>
      <c r="GK53" s="84"/>
      <c r="GL53" s="84"/>
      <c r="GM53" s="84"/>
      <c r="GN53" s="84"/>
      <c r="GO53" s="84"/>
      <c r="GP53" s="84"/>
      <c r="GQ53" s="84"/>
      <c r="GR53" s="84"/>
      <c r="GS53" s="84"/>
      <c r="GT53" s="84"/>
      <c r="GU53" s="84"/>
      <c r="GV53" s="84"/>
      <c r="GW53" s="84"/>
      <c r="GX53" s="84"/>
      <c r="GY53" s="84"/>
      <c r="GZ53" s="84"/>
      <c r="HA53" s="84"/>
      <c r="HB53" s="84"/>
      <c r="HC53" s="84"/>
      <c r="HD53" s="84"/>
      <c r="HE53" s="84"/>
      <c r="HF53" s="84"/>
      <c r="HG53" s="84"/>
      <c r="HH53" s="84"/>
      <c r="HI53" s="84"/>
      <c r="HJ53" s="84"/>
      <c r="HK53" s="84"/>
      <c r="HL53" s="84"/>
      <c r="HM53" s="84"/>
      <c r="HN53" s="84"/>
      <c r="HO53" s="84"/>
      <c r="HP53" s="84"/>
    </row>
    <row r="54" spans="1:224" ht="12.75">
      <c r="A54" t="s">
        <v>208</v>
      </c>
      <c r="D54" s="1">
        <f>D18</f>
        <v>0</v>
      </c>
      <c r="E54" s="27" t="s">
        <v>32</v>
      </c>
      <c r="F54" s="254" t="s">
        <v>6</v>
      </c>
      <c r="G54" s="211"/>
      <c r="H54" s="211"/>
      <c r="I54" s="211">
        <f>'0523 Riders'!B129</f>
        <v>0</v>
      </c>
      <c r="J54" s="278">
        <f>SUM(G54:I54)</f>
        <v>0</v>
      </c>
      <c r="K54" s="28" t="s">
        <v>33</v>
      </c>
      <c r="L54" s="210"/>
      <c r="M54" s="210"/>
      <c r="N54" s="210">
        <f>D54*J54</f>
        <v>0</v>
      </c>
      <c r="O54" s="210">
        <f t="shared" si="1"/>
        <v>0</v>
      </c>
      <c r="P54" s="277">
        <f>'0523 Riders'!D129</f>
        <v>44531</v>
      </c>
      <c r="Q54" s="55"/>
      <c r="R54" s="55"/>
      <c r="S54" s="55"/>
      <c r="T54" s="270"/>
      <c r="U54" s="265"/>
      <c r="V54" s="57"/>
      <c r="W54" s="264"/>
      <c r="X54" s="84"/>
      <c r="Y54" s="263"/>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c r="EN54" s="84"/>
      <c r="EO54" s="84"/>
      <c r="EP54" s="84"/>
      <c r="EQ54" s="84"/>
      <c r="ER54" s="84"/>
      <c r="ES54" s="84"/>
      <c r="ET54" s="84"/>
      <c r="EU54" s="84"/>
      <c r="EV54" s="84"/>
      <c r="EW54" s="84"/>
      <c r="EX54" s="84"/>
      <c r="EY54" s="84"/>
      <c r="EZ54" s="84"/>
      <c r="FA54" s="84"/>
      <c r="FB54" s="84"/>
      <c r="FC54" s="84"/>
      <c r="FD54" s="84"/>
      <c r="FE54" s="84"/>
      <c r="FF54" s="84"/>
      <c r="FG54" s="84"/>
      <c r="FH54" s="84"/>
      <c r="FI54" s="84"/>
      <c r="FJ54" s="84"/>
      <c r="FK54" s="84"/>
      <c r="FL54" s="84"/>
      <c r="FM54" s="84"/>
      <c r="FN54" s="84"/>
      <c r="FO54" s="84"/>
      <c r="FP54" s="84"/>
      <c r="FQ54" s="84"/>
      <c r="FR54" s="84"/>
      <c r="FS54" s="84"/>
      <c r="FT54" s="84"/>
      <c r="FU54" s="84"/>
      <c r="FV54" s="84"/>
      <c r="FW54" s="84"/>
      <c r="FX54" s="84"/>
      <c r="FY54" s="84"/>
      <c r="FZ54" s="84"/>
      <c r="GA54" s="84"/>
      <c r="GB54" s="84"/>
      <c r="GC54" s="84"/>
      <c r="GD54" s="84"/>
      <c r="GE54" s="84"/>
      <c r="GF54" s="84"/>
      <c r="GG54" s="84"/>
      <c r="GH54" s="84"/>
      <c r="GI54" s="84"/>
      <c r="GJ54" s="84"/>
      <c r="GK54" s="84"/>
      <c r="GL54" s="84"/>
      <c r="GM54" s="84"/>
      <c r="GN54" s="84"/>
      <c r="GO54" s="84"/>
      <c r="GP54" s="84"/>
      <c r="GQ54" s="84"/>
      <c r="GR54" s="84"/>
      <c r="GS54" s="84"/>
      <c r="GT54" s="84"/>
      <c r="GU54" s="84"/>
      <c r="GV54" s="84"/>
      <c r="GW54" s="84"/>
      <c r="GX54" s="84"/>
      <c r="GY54" s="84"/>
      <c r="GZ54" s="84"/>
      <c r="HA54" s="84"/>
      <c r="HB54" s="84"/>
      <c r="HC54" s="84"/>
      <c r="HD54" s="84"/>
      <c r="HE54" s="84"/>
      <c r="HF54" s="84"/>
      <c r="HG54" s="84"/>
      <c r="HH54" s="84"/>
      <c r="HI54" s="84"/>
      <c r="HJ54" s="84"/>
      <c r="HK54" s="84"/>
      <c r="HL54" s="84"/>
      <c r="HM54" s="84"/>
      <c r="HN54" s="84"/>
      <c r="HO54" s="84"/>
      <c r="HP54" s="84"/>
    </row>
    <row r="55" spans="1:224" ht="12.75">
      <c r="A55" t="s">
        <v>209</v>
      </c>
      <c r="D55" s="1"/>
      <c r="E55" s="27" t="s">
        <v>81</v>
      </c>
      <c r="F55" s="4" t="s">
        <v>6</v>
      </c>
      <c r="G55" s="212"/>
      <c r="H55" s="212"/>
      <c r="I55" s="212">
        <f>'0523 Riders'!B136</f>
        <v>0</v>
      </c>
      <c r="J55" s="212">
        <f>SUM(G55:I55)</f>
        <v>0</v>
      </c>
      <c r="K55" s="28"/>
      <c r="L55" s="213"/>
      <c r="M55" s="213"/>
      <c r="N55" s="213">
        <f>J55</f>
        <v>0</v>
      </c>
      <c r="O55" s="213">
        <f t="shared" si="1"/>
        <v>0</v>
      </c>
      <c r="P55" s="276">
        <f>'0523 Riders'!D136</f>
        <v>44531</v>
      </c>
      <c r="Q55" s="55"/>
      <c r="R55" s="55"/>
      <c r="S55" s="55"/>
      <c r="T55" s="270"/>
      <c r="U55" s="265"/>
      <c r="V55" s="57"/>
      <c r="W55" s="264"/>
      <c r="X55" s="84"/>
      <c r="Y55" s="263"/>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row>
    <row r="56" spans="1:224" ht="12.75">
      <c r="A56" s="84" t="s">
        <v>210</v>
      </c>
      <c r="B56" s="84"/>
      <c r="C56" s="84"/>
      <c r="D56" s="53"/>
      <c r="E56" s="54"/>
      <c r="F56" s="55"/>
      <c r="G56" s="212"/>
      <c r="H56" s="212"/>
      <c r="I56" s="212"/>
      <c r="J56" s="212"/>
      <c r="K56" s="57"/>
      <c r="L56" s="213"/>
      <c r="M56" s="213"/>
      <c r="N56" s="213"/>
      <c r="O56" s="213"/>
      <c r="P56" s="276"/>
      <c r="Q56" s="55"/>
      <c r="R56" s="55"/>
      <c r="S56" s="55"/>
      <c r="T56" s="270"/>
      <c r="U56" s="265"/>
      <c r="V56" s="57"/>
      <c r="W56" s="264"/>
      <c r="X56" s="84"/>
      <c r="Y56" s="263"/>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row>
    <row r="57" spans="1:224" ht="12.75">
      <c r="A57" s="275" t="s">
        <v>52</v>
      </c>
      <c r="B57" s="261"/>
      <c r="C57" s="261"/>
      <c r="D57" s="112"/>
      <c r="E57" s="274"/>
      <c r="F57" s="273"/>
      <c r="G57" s="273"/>
      <c r="H57" s="273"/>
      <c r="I57" s="273"/>
      <c r="J57" s="273"/>
      <c r="K57" s="115"/>
      <c r="L57" s="272">
        <f>SUM(L31:L56)</f>
        <v>0</v>
      </c>
      <c r="M57" s="272">
        <f>SUM(M31:M56)</f>
        <v>0</v>
      </c>
      <c r="N57" s="272">
        <f>SUM(N31:N56)</f>
        <v>3.18</v>
      </c>
      <c r="O57" s="272">
        <f>SUM(O31:O56)</f>
        <v>3.18</v>
      </c>
      <c r="P57" s="271"/>
      <c r="Q57" s="55"/>
      <c r="R57" s="55"/>
      <c r="S57" s="55"/>
      <c r="T57" s="270">
        <f>SUM(T31:T51)</f>
        <v>1.47</v>
      </c>
      <c r="U57" s="260"/>
      <c r="V57" s="260"/>
      <c r="W57" s="269"/>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c r="EN57" s="84"/>
      <c r="EO57" s="84"/>
      <c r="EP57" s="84"/>
      <c r="EQ57" s="84"/>
      <c r="ER57" s="84"/>
      <c r="ES57" s="84"/>
      <c r="ET57" s="84"/>
      <c r="EU57" s="84"/>
      <c r="EV57" s="84"/>
      <c r="EW57" s="84"/>
      <c r="EX57" s="84"/>
      <c r="EY57" s="84"/>
      <c r="EZ57" s="84"/>
      <c r="FA57" s="84"/>
      <c r="FB57" s="84"/>
      <c r="FC57" s="84"/>
      <c r="FD57" s="84"/>
      <c r="FE57" s="84"/>
      <c r="FF57" s="84"/>
      <c r="FG57" s="84"/>
      <c r="FH57" s="84"/>
      <c r="FI57" s="84"/>
      <c r="FJ57" s="84"/>
      <c r="FK57" s="84"/>
      <c r="FL57" s="84"/>
      <c r="FM57" s="84"/>
      <c r="FN57" s="84"/>
      <c r="FO57" s="84"/>
      <c r="FP57" s="84"/>
      <c r="FQ57" s="84"/>
      <c r="FR57" s="84"/>
      <c r="FS57" s="84"/>
      <c r="FT57" s="84"/>
      <c r="FU57" s="84"/>
      <c r="FV57" s="84"/>
      <c r="FW57" s="84"/>
      <c r="FX57" s="84"/>
      <c r="FY57" s="84"/>
      <c r="FZ57" s="84"/>
      <c r="GA57" s="84"/>
      <c r="GB57" s="84"/>
      <c r="GC57" s="84"/>
      <c r="GD57" s="84"/>
      <c r="GE57" s="84"/>
      <c r="GF57" s="84"/>
      <c r="GG57" s="84"/>
      <c r="GH57" s="84"/>
      <c r="GI57" s="84"/>
      <c r="GJ57" s="84"/>
      <c r="GK57" s="84"/>
      <c r="GL57" s="84"/>
      <c r="GM57" s="84"/>
      <c r="GN57" s="84"/>
      <c r="GO57" s="84"/>
      <c r="GP57" s="84"/>
      <c r="GQ57" s="84"/>
      <c r="GR57" s="84"/>
      <c r="GS57" s="84"/>
      <c r="GT57" s="84"/>
      <c r="GU57" s="84"/>
      <c r="GV57" s="84"/>
      <c r="GW57" s="84"/>
      <c r="GX57" s="84"/>
      <c r="GY57" s="84"/>
      <c r="GZ57" s="84"/>
      <c r="HA57" s="84"/>
      <c r="HB57" s="84"/>
      <c r="HC57" s="84"/>
      <c r="HD57" s="84"/>
      <c r="HE57" s="84"/>
      <c r="HF57" s="84"/>
      <c r="HG57" s="84"/>
      <c r="HH57" s="84"/>
      <c r="HI57" s="84"/>
      <c r="HJ57" s="84"/>
      <c r="HK57" s="84"/>
      <c r="HL57" s="84"/>
      <c r="HM57" s="84"/>
      <c r="HN57" s="84"/>
      <c r="HO57" s="84"/>
      <c r="HP57" s="84"/>
    </row>
    <row r="58" spans="1:224" ht="12.75">
      <c r="A58" s="84"/>
      <c r="B58" s="84"/>
      <c r="C58" s="84"/>
      <c r="D58" s="53"/>
      <c r="E58" s="54"/>
      <c r="F58" s="55"/>
      <c r="G58" s="55"/>
      <c r="H58" s="55"/>
      <c r="I58" s="55"/>
      <c r="J58" s="265"/>
      <c r="K58" s="57"/>
      <c r="L58" s="55"/>
      <c r="M58" s="55"/>
      <c r="N58" s="55"/>
      <c r="O58" s="55"/>
      <c r="P58" s="268"/>
      <c r="Q58" s="55"/>
      <c r="R58" s="55"/>
      <c r="S58" s="55"/>
      <c r="T58" s="55"/>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c r="EN58" s="84"/>
      <c r="EO58" s="84"/>
      <c r="EP58" s="84"/>
      <c r="EQ58" s="84"/>
      <c r="ER58" s="84"/>
      <c r="ES58" s="84"/>
      <c r="ET58" s="84"/>
      <c r="EU58" s="84"/>
      <c r="EV58" s="84"/>
      <c r="EW58" s="84"/>
      <c r="EX58" s="84"/>
      <c r="EY58" s="84"/>
      <c r="EZ58" s="84"/>
      <c r="FA58" s="84"/>
      <c r="FB58" s="84"/>
      <c r="FC58" s="84"/>
      <c r="FD58" s="84"/>
      <c r="FE58" s="84"/>
      <c r="FF58" s="84"/>
      <c r="FG58" s="84"/>
      <c r="FH58" s="84"/>
      <c r="FI58" s="84"/>
      <c r="FJ58" s="84"/>
      <c r="FK58" s="84"/>
      <c r="FL58" s="84"/>
      <c r="FM58" s="84"/>
      <c r="FN58" s="84"/>
      <c r="FO58" s="84"/>
      <c r="FP58" s="84"/>
      <c r="FQ58" s="84"/>
      <c r="FR58" s="84"/>
      <c r="FS58" s="84"/>
      <c r="FT58" s="84"/>
      <c r="FU58" s="84"/>
      <c r="FV58" s="84"/>
      <c r="FW58" s="84"/>
      <c r="FX58" s="84"/>
      <c r="FY58" s="84"/>
      <c r="FZ58" s="84"/>
      <c r="GA58" s="84"/>
      <c r="GB58" s="84"/>
      <c r="GC58" s="84"/>
      <c r="GD58" s="84"/>
      <c r="GE58" s="84"/>
      <c r="GF58" s="84"/>
      <c r="GG58" s="84"/>
      <c r="GH58" s="84"/>
      <c r="GI58" s="84"/>
      <c r="GJ58" s="84"/>
      <c r="GK58" s="84"/>
      <c r="GL58" s="84"/>
      <c r="GM58" s="84"/>
      <c r="GN58" s="84"/>
      <c r="GO58" s="84"/>
      <c r="GP58" s="84"/>
      <c r="GQ58" s="84"/>
      <c r="GR58" s="84"/>
      <c r="GS58" s="84"/>
      <c r="GT58" s="84"/>
      <c r="GU58" s="84"/>
      <c r="GV58" s="84"/>
      <c r="GW58" s="84"/>
      <c r="GX58" s="84"/>
      <c r="GY58" s="84"/>
      <c r="GZ58" s="84"/>
      <c r="HA58" s="84"/>
      <c r="HB58" s="84"/>
      <c r="HC58" s="84"/>
      <c r="HD58" s="84"/>
      <c r="HE58" s="84"/>
      <c r="HF58" s="84"/>
      <c r="HG58" s="84"/>
      <c r="HH58" s="84"/>
      <c r="HI58" s="84"/>
      <c r="HJ58" s="84"/>
      <c r="HK58" s="84"/>
      <c r="HL58" s="84"/>
      <c r="HM58" s="84"/>
      <c r="HN58" s="84"/>
      <c r="HO58" s="84"/>
      <c r="HP58" s="84"/>
    </row>
    <row r="59" spans="1:224" ht="12.75">
      <c r="A59" s="117" t="s">
        <v>63</v>
      </c>
      <c r="B59" s="103"/>
      <c r="C59" s="103"/>
      <c r="D59" s="103"/>
      <c r="E59" s="103"/>
      <c r="F59" s="103"/>
      <c r="G59" s="103"/>
      <c r="H59" s="103"/>
      <c r="I59" s="103"/>
      <c r="J59" s="103"/>
      <c r="K59" s="103"/>
      <c r="L59" s="118">
        <f>L27+L57</f>
        <v>0</v>
      </c>
      <c r="M59" s="118">
        <f>M27+M57</f>
        <v>0</v>
      </c>
      <c r="N59" s="118">
        <f>N27+N57</f>
        <v>13.18</v>
      </c>
      <c r="O59" s="267">
        <f>O27+O57</f>
        <v>13.18</v>
      </c>
      <c r="P59" s="267"/>
      <c r="Q59" s="55"/>
      <c r="R59" s="55"/>
      <c r="S59" s="55"/>
      <c r="T59" s="267">
        <f>T27+T57</f>
        <v>1.47</v>
      </c>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c r="EN59" s="84"/>
      <c r="EO59" s="84"/>
      <c r="EP59" s="84"/>
      <c r="EQ59" s="84"/>
      <c r="ER59" s="84"/>
      <c r="ES59" s="84"/>
      <c r="ET59" s="84"/>
      <c r="EU59" s="84"/>
      <c r="EV59" s="84"/>
      <c r="EW59" s="84"/>
      <c r="EX59" s="84"/>
      <c r="EY59" s="84"/>
      <c r="EZ59" s="84"/>
      <c r="FA59" s="84"/>
      <c r="FB59" s="84"/>
      <c r="FC59" s="84"/>
      <c r="FD59" s="84"/>
      <c r="FE59" s="84"/>
      <c r="FF59" s="84"/>
      <c r="FG59" s="84"/>
      <c r="FH59" s="84"/>
      <c r="FI59" s="84"/>
      <c r="FJ59" s="84"/>
      <c r="FK59" s="84"/>
      <c r="FL59" s="84"/>
      <c r="FM59" s="84"/>
      <c r="FN59" s="84"/>
      <c r="FO59" s="84"/>
      <c r="FP59" s="84"/>
      <c r="FQ59" s="84"/>
      <c r="FR59" s="84"/>
      <c r="FS59" s="84"/>
      <c r="FT59" s="84"/>
      <c r="FU59" s="84"/>
      <c r="FV59" s="84"/>
      <c r="FW59" s="84"/>
      <c r="FX59" s="84"/>
      <c r="FY59" s="84"/>
      <c r="FZ59" s="84"/>
      <c r="GA59" s="84"/>
      <c r="GB59" s="84"/>
      <c r="GC59" s="84"/>
      <c r="GD59" s="84"/>
      <c r="GE59" s="84"/>
      <c r="GF59" s="84"/>
      <c r="GG59" s="84"/>
      <c r="GH59" s="84"/>
      <c r="GI59" s="84"/>
      <c r="GJ59" s="84"/>
      <c r="GK59" s="84"/>
      <c r="GL59" s="84"/>
      <c r="GM59" s="84"/>
      <c r="GN59" s="84"/>
      <c r="GO59" s="84"/>
      <c r="GP59" s="84"/>
      <c r="GQ59" s="84"/>
      <c r="GR59" s="84"/>
      <c r="GS59" s="84"/>
      <c r="GT59" s="84"/>
      <c r="GU59" s="84"/>
      <c r="GV59" s="84"/>
      <c r="GW59" s="84"/>
      <c r="GX59" s="84"/>
      <c r="GY59" s="84"/>
      <c r="GZ59" s="84"/>
      <c r="HA59" s="84"/>
      <c r="HB59" s="84"/>
      <c r="HC59" s="84"/>
      <c r="HD59" s="84"/>
      <c r="HE59" s="84"/>
      <c r="HF59" s="84"/>
      <c r="HG59" s="84"/>
      <c r="HH59" s="84"/>
      <c r="HI59" s="84"/>
      <c r="HJ59" s="84"/>
      <c r="HK59" s="84"/>
      <c r="HL59" s="84"/>
      <c r="HM59" s="84"/>
      <c r="HN59" s="84"/>
      <c r="HO59" s="84"/>
      <c r="HP59" s="84"/>
    </row>
    <row r="60" spans="1:224" ht="12.75">
      <c r="A60" s="84"/>
      <c r="B60" s="84"/>
      <c r="C60" s="84"/>
      <c r="D60" s="84"/>
      <c r="E60" s="84"/>
      <c r="F60" s="84"/>
      <c r="G60" s="84"/>
      <c r="H60" s="84"/>
      <c r="I60" s="84"/>
      <c r="J60" s="84"/>
      <c r="K60" s="84"/>
      <c r="L60" s="84"/>
      <c r="M60" s="84"/>
      <c r="N60" s="84"/>
      <c r="O60" s="84"/>
      <c r="P60" s="84"/>
      <c r="Q60" s="260"/>
      <c r="R60" s="260"/>
      <c r="S60" s="260"/>
      <c r="T60" s="260"/>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c r="EN60" s="84"/>
      <c r="EO60" s="84"/>
      <c r="EP60" s="84"/>
      <c r="EQ60" s="84"/>
      <c r="ER60" s="84"/>
      <c r="ES60" s="84"/>
      <c r="ET60" s="84"/>
      <c r="EU60" s="84"/>
      <c r="EV60" s="84"/>
      <c r="EW60" s="84"/>
      <c r="EX60" s="84"/>
      <c r="EY60" s="84"/>
      <c r="EZ60" s="84"/>
      <c r="FA60" s="84"/>
      <c r="FB60" s="84"/>
      <c r="FC60" s="84"/>
      <c r="FD60" s="84"/>
      <c r="FE60" s="84"/>
      <c r="FF60" s="84"/>
      <c r="FG60" s="84"/>
      <c r="FH60" s="84"/>
      <c r="FI60" s="84"/>
      <c r="FJ60" s="84"/>
      <c r="FK60" s="84"/>
      <c r="FL60" s="84"/>
      <c r="FM60" s="84"/>
      <c r="FN60" s="84"/>
      <c r="FO60" s="84"/>
      <c r="FP60" s="84"/>
      <c r="FQ60" s="84"/>
      <c r="FR60" s="84"/>
      <c r="FS60" s="84"/>
      <c r="FT60" s="84"/>
      <c r="FU60" s="84"/>
      <c r="FV60" s="84"/>
      <c r="FW60" s="84"/>
      <c r="FX60" s="84"/>
      <c r="FY60" s="84"/>
      <c r="FZ60" s="84"/>
      <c r="GA60" s="84"/>
      <c r="GB60" s="84"/>
      <c r="GC60" s="84"/>
      <c r="GD60" s="84"/>
      <c r="GE60" s="84"/>
      <c r="GF60" s="84"/>
      <c r="GG60" s="84"/>
      <c r="GH60" s="84"/>
      <c r="GI60" s="84"/>
      <c r="GJ60" s="84"/>
      <c r="GK60" s="84"/>
      <c r="GL60" s="84"/>
      <c r="GM60" s="84"/>
      <c r="GN60" s="84"/>
      <c r="GO60" s="84"/>
      <c r="GP60" s="84"/>
      <c r="GQ60" s="84"/>
      <c r="GR60" s="84"/>
      <c r="GS60" s="84"/>
      <c r="GT60" s="84"/>
      <c r="GU60" s="84"/>
      <c r="GV60" s="84"/>
      <c r="GW60" s="84"/>
      <c r="GX60" s="84"/>
      <c r="GY60" s="84"/>
      <c r="GZ60" s="84"/>
      <c r="HA60" s="84"/>
      <c r="HB60" s="84"/>
      <c r="HC60" s="84"/>
      <c r="HD60" s="84"/>
      <c r="HE60" s="84"/>
      <c r="HF60" s="84"/>
      <c r="HG60" s="84"/>
      <c r="HH60" s="84"/>
      <c r="HI60" s="84"/>
      <c r="HJ60" s="84"/>
      <c r="HK60" s="84"/>
      <c r="HL60" s="84"/>
      <c r="HM60" s="84"/>
      <c r="HN60" s="84"/>
      <c r="HO60" s="84"/>
      <c r="HP60" s="84"/>
    </row>
    <row r="61" spans="1:224" ht="12.75">
      <c r="A61" s="84"/>
      <c r="B61" s="84"/>
      <c r="C61" s="84"/>
      <c r="D61" s="84"/>
      <c r="E61" s="84"/>
      <c r="F61" s="84"/>
      <c r="G61" s="84"/>
      <c r="H61" s="84"/>
      <c r="I61" s="84"/>
      <c r="J61" s="84"/>
      <c r="K61" s="84"/>
      <c r="L61" s="84"/>
      <c r="M61" s="84"/>
      <c r="N61" s="84"/>
      <c r="O61" s="84"/>
      <c r="P61" s="84"/>
      <c r="Q61" s="260"/>
      <c r="R61" s="260"/>
      <c r="S61" s="260"/>
      <c r="T61" s="260"/>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c r="EN61" s="84"/>
      <c r="EO61" s="84"/>
      <c r="EP61" s="84"/>
      <c r="EQ61" s="84"/>
      <c r="ER61" s="84"/>
      <c r="ES61" s="84"/>
      <c r="ET61" s="84"/>
      <c r="EU61" s="84"/>
      <c r="EV61" s="84"/>
      <c r="EW61" s="84"/>
      <c r="EX61" s="84"/>
      <c r="EY61" s="84"/>
      <c r="EZ61" s="84"/>
      <c r="FA61" s="84"/>
      <c r="FB61" s="84"/>
      <c r="FC61" s="84"/>
      <c r="FD61" s="84"/>
      <c r="FE61" s="84"/>
      <c r="FF61" s="84"/>
      <c r="FG61" s="84"/>
      <c r="FH61" s="84"/>
      <c r="FI61" s="84"/>
      <c r="FJ61" s="84"/>
      <c r="FK61" s="84"/>
      <c r="FL61" s="84"/>
      <c r="FM61" s="84"/>
      <c r="FN61" s="84"/>
      <c r="FO61" s="84"/>
      <c r="FP61" s="84"/>
      <c r="FQ61" s="84"/>
      <c r="FR61" s="84"/>
      <c r="FS61" s="84"/>
      <c r="FT61" s="84"/>
      <c r="FU61" s="84"/>
      <c r="FV61" s="84"/>
      <c r="FW61" s="84"/>
      <c r="FX61" s="84"/>
      <c r="FY61" s="84"/>
      <c r="FZ61" s="84"/>
      <c r="GA61" s="84"/>
      <c r="GB61" s="84"/>
      <c r="GC61" s="84"/>
      <c r="GD61" s="84"/>
      <c r="GE61" s="84"/>
      <c r="GF61" s="84"/>
      <c r="GG61" s="84"/>
      <c r="GH61" s="84"/>
      <c r="GI61" s="84"/>
      <c r="GJ61" s="84"/>
      <c r="GK61" s="84"/>
      <c r="GL61" s="84"/>
      <c r="GM61" s="84"/>
      <c r="GN61" s="84"/>
      <c r="GO61" s="84"/>
      <c r="GP61" s="84"/>
      <c r="GQ61" s="84"/>
      <c r="GR61" s="84"/>
      <c r="GS61" s="84"/>
      <c r="GT61" s="84"/>
      <c r="GU61" s="84"/>
      <c r="GV61" s="84"/>
      <c r="GW61" s="84"/>
      <c r="GX61" s="84"/>
      <c r="GY61" s="84"/>
      <c r="GZ61" s="84"/>
      <c r="HA61" s="84"/>
      <c r="HB61" s="84"/>
      <c r="HC61" s="84"/>
      <c r="HD61" s="84"/>
      <c r="HE61" s="84"/>
      <c r="HF61" s="84"/>
      <c r="HG61" s="84"/>
      <c r="HH61" s="84"/>
      <c r="HI61" s="84"/>
      <c r="HJ61" s="84"/>
      <c r="HK61" s="84"/>
      <c r="HL61" s="84"/>
      <c r="HM61" s="84"/>
      <c r="HN61" s="84"/>
      <c r="HO61" s="84"/>
      <c r="HP61" s="84"/>
    </row>
    <row r="62" spans="1:224" ht="12.75">
      <c r="A62" s="260" t="s">
        <v>62</v>
      </c>
      <c r="B62" s="84"/>
      <c r="C62" s="84"/>
      <c r="D62" s="84"/>
      <c r="E62" s="84"/>
      <c r="F62" s="84"/>
      <c r="G62" s="84"/>
      <c r="H62" s="84"/>
      <c r="I62" s="84"/>
      <c r="J62" s="84"/>
      <c r="K62" s="84"/>
      <c r="L62" s="84"/>
      <c r="M62" s="84"/>
      <c r="N62" s="84"/>
      <c r="O62" s="264">
        <f>IF(D17&lt;0,MIN(O25,O59),O25)</f>
        <v>10</v>
      </c>
      <c r="P62" s="84"/>
      <c r="Q62" s="260"/>
      <c r="R62" s="260"/>
      <c r="S62" s="260"/>
      <c r="T62" s="260"/>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c r="EN62" s="84"/>
      <c r="EO62" s="84"/>
      <c r="EP62" s="84"/>
      <c r="EQ62" s="84"/>
      <c r="ER62" s="84"/>
      <c r="ES62" s="84"/>
      <c r="ET62" s="84"/>
      <c r="EU62" s="84"/>
      <c r="EV62" s="84"/>
      <c r="EW62" s="84"/>
      <c r="EX62" s="84"/>
      <c r="EY62" s="84"/>
      <c r="EZ62" s="84"/>
      <c r="FA62" s="84"/>
      <c r="FB62" s="84"/>
      <c r="FC62" s="84"/>
      <c r="FD62" s="84"/>
      <c r="FE62" s="84"/>
      <c r="FF62" s="84"/>
      <c r="FG62" s="84"/>
      <c r="FH62" s="84"/>
      <c r="FI62" s="84"/>
      <c r="FJ62" s="84"/>
      <c r="FK62" s="84"/>
      <c r="FL62" s="84"/>
      <c r="FM62" s="84"/>
      <c r="FN62" s="84"/>
      <c r="FO62" s="84"/>
      <c r="FP62" s="84"/>
      <c r="FQ62" s="84"/>
      <c r="FR62" s="84"/>
      <c r="FS62" s="84"/>
      <c r="FT62" s="84"/>
      <c r="FU62" s="84"/>
      <c r="FV62" s="84"/>
      <c r="FW62" s="84"/>
      <c r="FX62" s="84"/>
      <c r="FY62" s="84"/>
      <c r="FZ62" s="84"/>
      <c r="GA62" s="84"/>
      <c r="GB62" s="84"/>
      <c r="GC62" s="84"/>
      <c r="GD62" s="84"/>
      <c r="GE62" s="84"/>
      <c r="GF62" s="84"/>
      <c r="GG62" s="84"/>
      <c r="GH62" s="84"/>
      <c r="GI62" s="84"/>
      <c r="GJ62" s="84"/>
      <c r="GK62" s="84"/>
      <c r="GL62" s="84"/>
      <c r="GM62" s="84"/>
      <c r="GN62" s="84"/>
      <c r="GO62" s="84"/>
      <c r="GP62" s="84"/>
      <c r="GQ62" s="84"/>
      <c r="GR62" s="84"/>
      <c r="GS62" s="84"/>
      <c r="GT62" s="84"/>
      <c r="GU62" s="84"/>
      <c r="GV62" s="84"/>
      <c r="GW62" s="84"/>
      <c r="GX62" s="84"/>
      <c r="GY62" s="84"/>
      <c r="GZ62" s="84"/>
      <c r="HA62" s="84"/>
      <c r="HB62" s="84"/>
      <c r="HC62" s="84"/>
      <c r="HD62" s="84"/>
      <c r="HE62" s="84"/>
      <c r="HF62" s="84"/>
      <c r="HG62" s="84"/>
      <c r="HH62" s="84"/>
      <c r="HI62" s="84"/>
      <c r="HJ62" s="84"/>
      <c r="HK62" s="84"/>
      <c r="HL62" s="84"/>
      <c r="HM62" s="84"/>
      <c r="HN62" s="84"/>
      <c r="HO62" s="84"/>
      <c r="HP62" s="84"/>
    </row>
    <row r="63" spans="1:224" ht="12.75">
      <c r="A63" s="260" t="s">
        <v>13</v>
      </c>
      <c r="B63" s="260"/>
      <c r="C63" s="260"/>
      <c r="D63" s="260"/>
      <c r="E63" s="260"/>
      <c r="F63" s="260"/>
      <c r="G63" s="260"/>
      <c r="H63" s="260"/>
      <c r="I63" s="84"/>
      <c r="J63" s="84"/>
      <c r="K63" s="84"/>
      <c r="L63" s="84"/>
      <c r="M63" s="84"/>
      <c r="N63" s="84"/>
      <c r="O63" s="84"/>
      <c r="P63" s="84"/>
      <c r="Q63" s="84"/>
      <c r="R63" s="84"/>
      <c r="S63" s="84"/>
      <c r="T63" s="84"/>
      <c r="U63" s="265"/>
      <c r="V63" s="57"/>
      <c r="W63" s="264"/>
      <c r="X63" s="84"/>
      <c r="Y63" s="263"/>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c r="EN63" s="84"/>
      <c r="EO63" s="84"/>
      <c r="EP63" s="84"/>
      <c r="EQ63" s="84"/>
      <c r="ER63" s="84"/>
      <c r="ES63" s="84"/>
      <c r="ET63" s="84"/>
      <c r="EU63" s="84"/>
      <c r="EV63" s="84"/>
      <c r="EW63" s="84"/>
      <c r="EX63" s="84"/>
      <c r="EY63" s="84"/>
      <c r="EZ63" s="84"/>
      <c r="FA63" s="84"/>
      <c r="FB63" s="84"/>
      <c r="FC63" s="84"/>
      <c r="FD63" s="84"/>
      <c r="FE63" s="84"/>
      <c r="FF63" s="84"/>
      <c r="FG63" s="84"/>
      <c r="FH63" s="84"/>
      <c r="FI63" s="84"/>
      <c r="FJ63" s="84"/>
      <c r="FK63" s="84"/>
      <c r="FL63" s="84"/>
      <c r="FM63" s="84"/>
      <c r="FN63" s="84"/>
      <c r="FO63" s="84"/>
      <c r="FP63" s="84"/>
      <c r="FQ63" s="84"/>
      <c r="FR63" s="84"/>
      <c r="FS63" s="84"/>
      <c r="FT63" s="84"/>
      <c r="FU63" s="84"/>
      <c r="FV63" s="84"/>
      <c r="FW63" s="84"/>
      <c r="FX63" s="84"/>
      <c r="FY63" s="84"/>
      <c r="FZ63" s="84"/>
      <c r="GA63" s="84"/>
      <c r="GB63" s="84"/>
      <c r="GC63" s="84"/>
      <c r="GD63" s="84"/>
      <c r="GE63" s="84"/>
      <c r="GF63" s="84"/>
      <c r="GG63" s="84"/>
      <c r="GH63" s="84"/>
      <c r="GI63" s="84"/>
      <c r="GJ63" s="84"/>
      <c r="GK63" s="84"/>
      <c r="GL63" s="84"/>
      <c r="GM63" s="84"/>
      <c r="GN63" s="84"/>
      <c r="GO63" s="84"/>
      <c r="GP63" s="84"/>
      <c r="GQ63" s="84"/>
      <c r="GR63" s="84"/>
      <c r="GS63" s="84"/>
      <c r="GT63" s="84"/>
      <c r="GU63" s="84"/>
      <c r="GV63" s="84"/>
      <c r="GW63" s="84"/>
      <c r="GX63" s="84"/>
      <c r="GY63" s="84"/>
      <c r="GZ63" s="84"/>
      <c r="HA63" s="84"/>
      <c r="HB63" s="84"/>
      <c r="HC63" s="84"/>
      <c r="HD63" s="84"/>
      <c r="HE63" s="84"/>
      <c r="HF63" s="84"/>
      <c r="HG63" s="84"/>
      <c r="HH63" s="84"/>
      <c r="HI63" s="84"/>
      <c r="HJ63" s="84"/>
      <c r="HK63" s="84"/>
      <c r="HL63" s="84"/>
      <c r="HM63" s="84"/>
      <c r="HN63" s="84"/>
      <c r="HO63" s="84"/>
      <c r="HP63" s="84"/>
    </row>
    <row r="64" spans="1:224" ht="12.75">
      <c r="A64" s="261" t="s">
        <v>83</v>
      </c>
      <c r="B64" s="84"/>
      <c r="C64" s="84"/>
      <c r="D64" s="84"/>
      <c r="E64" s="84"/>
      <c r="F64" s="84"/>
      <c r="G64" s="84"/>
      <c r="H64" s="84"/>
      <c r="I64" s="84"/>
      <c r="J64" s="84"/>
      <c r="K64" s="84"/>
      <c r="L64" s="84"/>
      <c r="M64" s="84"/>
      <c r="N64" s="84"/>
      <c r="O64" s="266">
        <f>IF($D$17&lt;0,O59,IF(O59&gt;O62,O59,O62))</f>
        <v>13.18</v>
      </c>
      <c r="P64" s="55"/>
      <c r="Q64" s="84"/>
      <c r="R64" s="84"/>
      <c r="S64" s="84"/>
      <c r="T64" s="266">
        <f>IF($D$17&lt;0,T59,IF(T59&gt;T62,T59,T62))</f>
        <v>1.47</v>
      </c>
      <c r="U64" s="265"/>
      <c r="V64" s="57"/>
      <c r="W64" s="264"/>
      <c r="X64" s="84"/>
      <c r="Y64" s="263"/>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c r="EN64" s="84"/>
      <c r="EO64" s="84"/>
      <c r="EP64" s="84"/>
      <c r="EQ64" s="84"/>
      <c r="ER64" s="84"/>
      <c r="ES64" s="84"/>
      <c r="ET64" s="84"/>
      <c r="EU64" s="84"/>
      <c r="EV64" s="84"/>
      <c r="EW64" s="84"/>
      <c r="EX64" s="84"/>
      <c r="EY64" s="84"/>
      <c r="EZ64" s="84"/>
      <c r="FA64" s="84"/>
      <c r="FB64" s="84"/>
      <c r="FC64" s="84"/>
      <c r="FD64" s="84"/>
      <c r="FE64" s="84"/>
      <c r="FF64" s="84"/>
      <c r="FG64" s="84"/>
      <c r="FH64" s="84"/>
      <c r="FI64" s="84"/>
      <c r="FJ64" s="84"/>
      <c r="FK64" s="84"/>
      <c r="FL64" s="84"/>
      <c r="FM64" s="84"/>
      <c r="FN64" s="84"/>
      <c r="FO64" s="84"/>
      <c r="FP64" s="84"/>
      <c r="FQ64" s="84"/>
      <c r="FR64" s="84"/>
      <c r="FS64" s="84"/>
      <c r="FT64" s="84"/>
      <c r="FU64" s="84"/>
      <c r="FV64" s="84"/>
      <c r="FW64" s="84"/>
      <c r="FX64" s="84"/>
      <c r="FY64" s="84"/>
      <c r="FZ64" s="84"/>
      <c r="GA64" s="84"/>
      <c r="GB64" s="84"/>
      <c r="GC64" s="84"/>
      <c r="GD64" s="84"/>
      <c r="GE64" s="84"/>
      <c r="GF64" s="84"/>
      <c r="GG64" s="84"/>
      <c r="GH64" s="84"/>
      <c r="GI64" s="84"/>
      <c r="GJ64" s="84"/>
      <c r="GK64" s="84"/>
      <c r="GL64" s="84"/>
      <c r="GM64" s="84"/>
      <c r="GN64" s="84"/>
      <c r="GO64" s="84"/>
      <c r="GP64" s="84"/>
      <c r="GQ64" s="84"/>
      <c r="GR64" s="84"/>
      <c r="GS64" s="84"/>
      <c r="GT64" s="84"/>
      <c r="GU64" s="84"/>
      <c r="GV64" s="84"/>
      <c r="GW64" s="84"/>
      <c r="GX64" s="84"/>
      <c r="GY64" s="84"/>
      <c r="GZ64" s="84"/>
      <c r="HA64" s="84"/>
      <c r="HB64" s="84"/>
      <c r="HC64" s="84"/>
      <c r="HD64" s="84"/>
      <c r="HE64" s="84"/>
      <c r="HF64" s="84"/>
      <c r="HG64" s="84"/>
      <c r="HH64" s="84"/>
      <c r="HI64" s="84"/>
      <c r="HJ64" s="84"/>
      <c r="HK64" s="84"/>
      <c r="HL64" s="84"/>
      <c r="HM64" s="84"/>
      <c r="HN64" s="84"/>
      <c r="HO64" s="84"/>
      <c r="HP64" s="84"/>
    </row>
    <row r="65" spans="1:224" ht="12.75">
      <c r="A65" s="261"/>
      <c r="B65" s="84"/>
      <c r="C65" s="84"/>
      <c r="D65" s="84"/>
      <c r="E65" s="84"/>
      <c r="F65" s="84"/>
      <c r="G65" s="84"/>
      <c r="H65" s="84"/>
      <c r="I65" s="84"/>
      <c r="J65" s="84"/>
      <c r="K65" s="84"/>
      <c r="L65" s="84"/>
      <c r="M65" s="84"/>
      <c r="N65" s="84"/>
      <c r="O65" s="262"/>
      <c r="P65" s="55"/>
      <c r="Q65" s="84"/>
      <c r="R65" s="84"/>
      <c r="S65" s="84"/>
      <c r="T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c r="EN65" s="84"/>
      <c r="EO65" s="84"/>
      <c r="EP65" s="84"/>
      <c r="EQ65" s="84"/>
      <c r="ER65" s="84"/>
      <c r="ES65" s="84"/>
      <c r="ET65" s="84"/>
      <c r="EU65" s="84"/>
      <c r="EV65" s="84"/>
      <c r="EW65" s="84"/>
      <c r="EX65" s="84"/>
      <c r="EY65" s="84"/>
      <c r="EZ65" s="84"/>
      <c r="FA65" s="84"/>
      <c r="FB65" s="84"/>
      <c r="FC65" s="84"/>
      <c r="FD65" s="84"/>
      <c r="FE65" s="84"/>
      <c r="FF65" s="84"/>
      <c r="FG65" s="84"/>
      <c r="FH65" s="84"/>
      <c r="FI65" s="84"/>
      <c r="FJ65" s="84"/>
      <c r="FK65" s="84"/>
      <c r="FL65" s="84"/>
      <c r="FM65" s="84"/>
      <c r="FN65" s="84"/>
      <c r="FO65" s="84"/>
      <c r="FP65" s="84"/>
      <c r="FQ65" s="84"/>
      <c r="FR65" s="84"/>
      <c r="FS65" s="84"/>
      <c r="FT65" s="84"/>
      <c r="FU65" s="84"/>
      <c r="FV65" s="84"/>
      <c r="FW65" s="84"/>
      <c r="FX65" s="84"/>
      <c r="FY65" s="84"/>
      <c r="FZ65" s="84"/>
      <c r="GA65" s="84"/>
      <c r="GB65" s="84"/>
      <c r="GC65" s="84"/>
      <c r="GD65" s="84"/>
      <c r="GE65" s="84"/>
      <c r="GF65" s="84"/>
      <c r="GG65" s="84"/>
      <c r="GH65" s="84"/>
      <c r="GI65" s="84"/>
      <c r="GJ65" s="84"/>
      <c r="GK65" s="84"/>
      <c r="GL65" s="84"/>
      <c r="GM65" s="84"/>
      <c r="GN65" s="84"/>
      <c r="GO65" s="84"/>
      <c r="GP65" s="84"/>
      <c r="GQ65" s="84"/>
      <c r="GR65" s="84"/>
      <c r="GS65" s="84"/>
      <c r="GT65" s="84"/>
      <c r="GU65" s="84"/>
      <c r="GV65" s="84"/>
      <c r="GW65" s="84"/>
      <c r="GX65" s="84"/>
      <c r="GY65" s="84"/>
      <c r="GZ65" s="84"/>
      <c r="HA65" s="84"/>
      <c r="HB65" s="84"/>
      <c r="HC65" s="84"/>
      <c r="HD65" s="84"/>
      <c r="HE65" s="84"/>
      <c r="HF65" s="84"/>
      <c r="HG65" s="84"/>
      <c r="HH65" s="84"/>
      <c r="HI65" s="84"/>
      <c r="HJ65" s="84"/>
      <c r="HK65" s="84"/>
      <c r="HL65" s="84"/>
      <c r="HM65" s="84"/>
      <c r="HN65" s="84"/>
      <c r="HO65" s="84"/>
      <c r="HP65" s="84"/>
    </row>
    <row r="66" spans="1:239" ht="12.75">
      <c r="A66" s="261"/>
      <c r="B66" s="260"/>
      <c r="C66" s="260"/>
      <c r="D66" s="260"/>
      <c r="E66" s="260"/>
      <c r="F66" s="260"/>
      <c r="G66" s="260"/>
      <c r="H66" s="260"/>
      <c r="I66" s="260" t="s">
        <v>85</v>
      </c>
      <c r="J66" s="260"/>
      <c r="K66" s="260"/>
      <c r="L66" s="122"/>
      <c r="M66" s="122"/>
      <c r="N66" s="122"/>
      <c r="O66" s="122">
        <f>ROUND(IF($D$17&lt;1,0,O59/($D$17*100)*10000),2)</f>
        <v>0</v>
      </c>
      <c r="P66" s="29" t="s">
        <v>57</v>
      </c>
      <c r="Q66" s="84"/>
      <c r="R66" s="84"/>
      <c r="S66" s="84"/>
      <c r="T66" s="122">
        <f>ROUND(IF($D$17&lt;1,0,T59/($D$17*100)*10000),2)</f>
        <v>0</v>
      </c>
      <c r="U66" s="29" t="s">
        <v>57</v>
      </c>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4"/>
      <c r="FF66" s="84"/>
      <c r="FG66" s="84"/>
      <c r="FH66" s="84"/>
      <c r="FI66" s="84"/>
      <c r="FJ66" s="84"/>
      <c r="FK66" s="84"/>
      <c r="FL66" s="84"/>
      <c r="FM66" s="84"/>
      <c r="FN66" s="84"/>
      <c r="FO66" s="84"/>
      <c r="FP66" s="84"/>
      <c r="FQ66" s="84"/>
      <c r="FR66" s="84"/>
      <c r="FS66" s="84"/>
      <c r="FT66" s="84"/>
      <c r="FU66" s="84"/>
      <c r="FV66" s="84"/>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row>
    <row r="67" spans="1:225" ht="12.75">
      <c r="A67" s="29"/>
      <c r="B67" s="84"/>
      <c r="C67" s="84"/>
      <c r="D67" s="84"/>
      <c r="E67" s="84"/>
      <c r="F67" s="84"/>
      <c r="G67" s="84"/>
      <c r="H67" s="259"/>
      <c r="I67" s="164" t="s">
        <v>123</v>
      </c>
      <c r="J67" s="84"/>
      <c r="K67" s="84"/>
      <c r="L67" s="84"/>
      <c r="M67" s="84"/>
      <c r="N67" s="84"/>
      <c r="O67" s="165">
        <f>ROUND(IF($D$17&lt;1,0,(L59)/($D$17*100)*10000),2)</f>
        <v>0</v>
      </c>
      <c r="P67" s="24" t="s">
        <v>57</v>
      </c>
      <c r="Q67" s="84"/>
      <c r="R67" s="84"/>
      <c r="S67" s="84"/>
      <c r="T67" s="84"/>
      <c r="AH67" s="84"/>
      <c r="AI67" s="84"/>
      <c r="AJ67" s="84"/>
      <c r="AK67" s="84"/>
      <c r="AL67" s="84"/>
      <c r="AM67" s="84"/>
      <c r="AN67" s="84"/>
      <c r="AO67" s="84"/>
      <c r="AP67" s="84"/>
      <c r="AQ67" s="84"/>
      <c r="AR67" s="84"/>
      <c r="AS67" s="84"/>
      <c r="AT67" s="84"/>
      <c r="AU67" s="84"/>
      <c r="AV67" s="84"/>
      <c r="AW67" s="84"/>
      <c r="HH67" s="84"/>
      <c r="HI67" s="84"/>
      <c r="HJ67" s="84"/>
      <c r="HK67" s="84"/>
      <c r="HL67" s="84"/>
      <c r="HM67" s="84"/>
      <c r="HN67" s="84"/>
      <c r="HO67" s="84"/>
      <c r="HP67" s="84"/>
      <c r="HQ67" s="84"/>
    </row>
    <row r="68" spans="1:224" ht="12.75">
      <c r="A68" s="256"/>
      <c r="B68" s="84"/>
      <c r="C68" s="84"/>
      <c r="D68" s="53"/>
      <c r="E68" s="54"/>
      <c r="F68" s="55"/>
      <c r="G68" s="70"/>
      <c r="H68" s="33"/>
      <c r="I68" s="70"/>
      <c r="J68" s="24"/>
      <c r="K68" s="24"/>
      <c r="L68" s="258"/>
      <c r="M68" s="258"/>
      <c r="N68" s="258"/>
      <c r="O68" s="257"/>
      <c r="Q68" s="255"/>
      <c r="R68" s="255"/>
      <c r="S68" s="255"/>
      <c r="T68" s="255"/>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4"/>
      <c r="FF68" s="84"/>
      <c r="FG68" s="84"/>
      <c r="FH68" s="84"/>
      <c r="FI68" s="84"/>
      <c r="FJ68" s="84"/>
      <c r="FK68" s="84"/>
      <c r="FL68" s="84"/>
      <c r="FM68" s="84"/>
      <c r="FN68" s="84"/>
      <c r="FO68" s="84"/>
      <c r="FP68" s="84"/>
      <c r="FQ68" s="84"/>
      <c r="FR68" s="84"/>
      <c r="FS68" s="84"/>
      <c r="FT68" s="84"/>
      <c r="FU68" s="84"/>
      <c r="FV68" s="84"/>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row>
    <row r="69" spans="1:224" ht="12.75">
      <c r="A69" s="256"/>
      <c r="B69" s="84"/>
      <c r="C69" s="84"/>
      <c r="D69" s="53"/>
      <c r="E69" s="54"/>
      <c r="F69" s="55"/>
      <c r="Q69" s="255"/>
      <c r="R69" s="255"/>
      <c r="S69" s="255"/>
      <c r="T69" s="255"/>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4"/>
      <c r="FF69" s="84"/>
      <c r="FG69" s="84"/>
      <c r="FH69" s="84"/>
      <c r="FI69" s="84"/>
      <c r="FJ69" s="84"/>
      <c r="FK69" s="84"/>
      <c r="FL69" s="84"/>
      <c r="FM69" s="84"/>
      <c r="FN69" s="84"/>
      <c r="FO69" s="84"/>
      <c r="FP69" s="84"/>
      <c r="FQ69" s="84"/>
      <c r="FR69" s="84"/>
      <c r="FS69" s="84"/>
      <c r="FT69" s="84"/>
      <c r="FU69" s="84"/>
      <c r="FV69" s="84"/>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row>
    <row r="70" spans="1:20" ht="12.75">
      <c r="A70" s="84"/>
      <c r="D70" s="1"/>
      <c r="E70" s="27"/>
      <c r="F70" s="55"/>
      <c r="Q70" s="255"/>
      <c r="R70" s="255"/>
      <c r="S70" s="255"/>
      <c r="T70" s="255"/>
    </row>
    <row r="71" spans="1:20" ht="12.75">
      <c r="A71" s="51"/>
      <c r="D71" s="1"/>
      <c r="E71" s="27"/>
      <c r="F71" s="4"/>
      <c r="Q71" s="28"/>
      <c r="R71" s="28"/>
      <c r="S71" s="28"/>
      <c r="T71" s="28"/>
    </row>
    <row r="72" spans="1:20" ht="12.75">
      <c r="A72" s="51"/>
      <c r="D72" s="1"/>
      <c r="E72" s="27"/>
      <c r="F72" s="4"/>
      <c r="Q72" s="28"/>
      <c r="R72" s="28"/>
      <c r="S72" s="28"/>
      <c r="T72" s="28"/>
    </row>
    <row r="73" spans="1:6" ht="12.75">
      <c r="A73" s="30"/>
      <c r="B73" s="29"/>
      <c r="C73" s="29"/>
      <c r="D73" s="29"/>
      <c r="E73" s="29"/>
      <c r="F73" s="29"/>
    </row>
    <row r="74" spans="2:20" ht="12.75">
      <c r="B74" s="29"/>
      <c r="C74" s="29"/>
      <c r="D74" s="29"/>
      <c r="E74" s="29"/>
      <c r="F74" s="29"/>
      <c r="P74" s="29"/>
      <c r="Q74" s="29"/>
      <c r="R74" s="29"/>
      <c r="S74" s="29"/>
      <c r="T74" s="29"/>
    </row>
    <row r="75" spans="2:20" ht="12.75">
      <c r="B75" s="29"/>
      <c r="C75" s="29"/>
      <c r="D75" s="29"/>
      <c r="E75" s="29"/>
      <c r="F75" s="29"/>
      <c r="P75" s="24"/>
      <c r="Q75" s="24"/>
      <c r="R75" s="24"/>
      <c r="S75" s="24"/>
      <c r="T75" s="24"/>
    </row>
    <row r="78" ht="12.75">
      <c r="A78" s="383"/>
    </row>
    <row r="79" ht="12.75">
      <c r="A79" s="383"/>
    </row>
    <row r="80" ht="12.75">
      <c r="A80" s="383"/>
    </row>
    <row r="81" ht="12.75">
      <c r="A81" s="383"/>
    </row>
    <row r="82" ht="12.75">
      <c r="A82" s="383"/>
    </row>
    <row r="83" ht="12.75">
      <c r="A83" s="383"/>
    </row>
    <row r="84" ht="12.75">
      <c r="A84" s="383"/>
    </row>
    <row r="85" ht="12.75">
      <c r="A85" s="383"/>
    </row>
    <row r="86" ht="12.75">
      <c r="A86" s="383"/>
    </row>
    <row r="87" ht="12.75">
      <c r="A87" s="383"/>
    </row>
    <row r="88" ht="12.75">
      <c r="A88" s="383"/>
    </row>
    <row r="89" ht="12.75">
      <c r="A89" s="383"/>
    </row>
    <row r="90" ht="12.75">
      <c r="A90" s="383"/>
    </row>
    <row r="91" ht="12.75">
      <c r="A91" s="383"/>
    </row>
    <row r="92" ht="12.75">
      <c r="A92" s="383"/>
    </row>
  </sheetData>
  <sheetProtection password="D7A1" sheet="1"/>
  <mergeCells count="9">
    <mergeCell ref="G23:J23"/>
    <mergeCell ref="L23:O23"/>
    <mergeCell ref="A78:A92"/>
    <mergeCell ref="A1:P1"/>
    <mergeCell ref="A2:P2"/>
    <mergeCell ref="A3:P3"/>
    <mergeCell ref="A4:P4"/>
    <mergeCell ref="B6:O6"/>
    <mergeCell ref="A7:K7"/>
  </mergeCells>
  <printOptions horizontalCentered="1"/>
  <pageMargins left="0" right="0" top="0.5" bottom="0.5" header="0.5" footer="0.5"/>
  <pageSetup fitToHeight="2" horizontalDpi="600" verticalDpi="600" orientation="landscape" scale="60" r:id="rId2"/>
  <legacyDrawing r:id="rId1"/>
</worksheet>
</file>

<file path=xl/worksheets/sheet5.xml><?xml version="1.0" encoding="utf-8"?>
<worksheet xmlns="http://schemas.openxmlformats.org/spreadsheetml/2006/main" xmlns:r="http://schemas.openxmlformats.org/officeDocument/2006/relationships">
  <sheetPr codeName="Sheet138"/>
  <dimension ref="A1:IE92"/>
  <sheetViews>
    <sheetView showGridLines="0" zoomScale="85" zoomScaleNormal="85" zoomScalePageLayoutView="0" workbookViewId="0" topLeftCell="A15">
      <selection activeCell="J40" sqref="J40"/>
    </sheetView>
  </sheetViews>
  <sheetFormatPr defaultColWidth="9.140625" defaultRowHeight="12.75"/>
  <cols>
    <col min="1" max="1" width="39.00390625" style="0" customWidth="1"/>
    <col min="2" max="2" width="2.57421875" style="0" customWidth="1"/>
    <col min="3" max="3" width="13.57421875" style="0" customWidth="1"/>
    <col min="4" max="4" width="15.28125" style="0" customWidth="1"/>
    <col min="5" max="5" width="9.7109375" style="0" customWidth="1"/>
    <col min="6" max="6" width="2.7109375" style="0" customWidth="1"/>
    <col min="7" max="8" width="13.28125" style="0" customWidth="1"/>
    <col min="9" max="9" width="14.57421875" style="0" customWidth="1"/>
    <col min="10" max="10" width="13.28125" style="0" customWidth="1"/>
    <col min="11" max="11" width="6.57421875" style="0" customWidth="1"/>
    <col min="12" max="12" width="15.140625" style="0" customWidth="1"/>
    <col min="13" max="13" width="17.28125" style="0" bestFit="1" customWidth="1"/>
    <col min="14" max="14" width="17.421875" style="0" customWidth="1"/>
    <col min="15" max="15" width="17.28125" style="0" bestFit="1" customWidth="1"/>
    <col min="16" max="16" width="13.00390625" style="0" customWidth="1"/>
    <col min="17" max="17" width="12.8515625" style="0" customWidth="1"/>
    <col min="18" max="20" width="12.8515625" style="0" hidden="1" customWidth="1"/>
    <col min="21" max="21" width="10.57421875" style="0" hidden="1" customWidth="1"/>
    <col min="22" max="22" width="10.28125" style="0" hidden="1" customWidth="1"/>
    <col min="23" max="26" width="10.8515625" style="0" hidden="1" customWidth="1"/>
    <col min="27" max="29" width="10.28125" style="0" hidden="1" customWidth="1"/>
    <col min="30" max="30" width="10.57421875" style="0" hidden="1" customWidth="1"/>
    <col min="31" max="31" width="10.8515625" style="0" hidden="1" customWidth="1"/>
    <col min="32" max="33" width="10.00390625" style="0" hidden="1" customWidth="1"/>
    <col min="34" max="34" width="9.140625" style="0" customWidth="1"/>
    <col min="35" max="35" width="10.28125" style="0" customWidth="1"/>
    <col min="36" max="36" width="10.8515625" style="0" customWidth="1"/>
    <col min="37" max="37" width="10.28125" style="0" customWidth="1"/>
    <col min="38" max="50" width="9.140625" style="0" customWidth="1"/>
  </cols>
  <sheetData>
    <row r="1" spans="1:20" ht="20.25">
      <c r="A1" s="378" t="s">
        <v>84</v>
      </c>
      <c r="B1" s="378"/>
      <c r="C1" s="378"/>
      <c r="D1" s="378"/>
      <c r="E1" s="378"/>
      <c r="F1" s="378"/>
      <c r="G1" s="378"/>
      <c r="H1" s="378"/>
      <c r="I1" s="378"/>
      <c r="J1" s="378"/>
      <c r="K1" s="378"/>
      <c r="L1" s="378"/>
      <c r="M1" s="378"/>
      <c r="N1" s="378"/>
      <c r="O1" s="378"/>
      <c r="P1" s="378"/>
      <c r="Q1" s="126"/>
      <c r="R1" s="126"/>
      <c r="S1" s="126"/>
      <c r="T1" s="126"/>
    </row>
    <row r="2" spans="1:16" ht="20.25">
      <c r="A2" s="378" t="s">
        <v>87</v>
      </c>
      <c r="B2" s="378"/>
      <c r="C2" s="378"/>
      <c r="D2" s="378"/>
      <c r="E2" s="378"/>
      <c r="F2" s="378"/>
      <c r="G2" s="378"/>
      <c r="H2" s="378"/>
      <c r="I2" s="378"/>
      <c r="J2" s="378"/>
      <c r="K2" s="378"/>
      <c r="L2" s="378"/>
      <c r="M2" s="378"/>
      <c r="N2" s="378"/>
      <c r="O2" s="378"/>
      <c r="P2" s="378"/>
    </row>
    <row r="3" spans="1:20" ht="18">
      <c r="A3" s="379" t="s">
        <v>82</v>
      </c>
      <c r="B3" s="379"/>
      <c r="C3" s="379"/>
      <c r="D3" s="379"/>
      <c r="E3" s="379"/>
      <c r="F3" s="379"/>
      <c r="G3" s="379"/>
      <c r="H3" s="379"/>
      <c r="I3" s="379"/>
      <c r="J3" s="379"/>
      <c r="K3" s="379"/>
      <c r="L3" s="379"/>
      <c r="M3" s="379"/>
      <c r="N3" s="379"/>
      <c r="O3" s="379"/>
      <c r="P3" s="379"/>
      <c r="Q3" s="127"/>
      <c r="R3" s="127"/>
      <c r="S3" s="127"/>
      <c r="T3" s="127"/>
    </row>
    <row r="4" spans="1:20" ht="15.75">
      <c r="A4" s="380"/>
      <c r="B4" s="380"/>
      <c r="C4" s="380"/>
      <c r="D4" s="380"/>
      <c r="E4" s="380"/>
      <c r="F4" s="380"/>
      <c r="G4" s="380"/>
      <c r="H4" s="380"/>
      <c r="I4" s="380"/>
      <c r="J4" s="380"/>
      <c r="K4" s="380"/>
      <c r="L4" s="380"/>
      <c r="M4" s="380"/>
      <c r="N4" s="380"/>
      <c r="O4" s="380"/>
      <c r="P4" s="380"/>
      <c r="Q4" s="128"/>
      <c r="R4" s="128"/>
      <c r="S4" s="128"/>
      <c r="T4" s="128"/>
    </row>
    <row r="5" spans="1:20" ht="15">
      <c r="A5" s="45"/>
      <c r="B5" s="45"/>
      <c r="C5" s="45"/>
      <c r="D5" s="45"/>
      <c r="E5" s="45"/>
      <c r="F5" s="45"/>
      <c r="G5" s="45"/>
      <c r="H5" s="45"/>
      <c r="I5" s="45"/>
      <c r="J5" s="45"/>
      <c r="K5" s="45"/>
      <c r="L5" s="45"/>
      <c r="M5" s="45"/>
      <c r="N5" s="45"/>
      <c r="O5" s="45"/>
      <c r="P5" s="45"/>
      <c r="Q5" s="45"/>
      <c r="R5" s="45"/>
      <c r="S5" s="45"/>
      <c r="T5" s="45"/>
    </row>
    <row r="6" spans="1:15" ht="12.75">
      <c r="A6" s="46">
        <f ca="1">TODAY()</f>
        <v>45400</v>
      </c>
      <c r="B6" s="381" t="s">
        <v>116</v>
      </c>
      <c r="C6" s="381"/>
      <c r="D6" s="381"/>
      <c r="E6" s="381"/>
      <c r="F6" s="381"/>
      <c r="G6" s="381"/>
      <c r="H6" s="381"/>
      <c r="I6" s="381"/>
      <c r="J6" s="381"/>
      <c r="K6" s="381"/>
      <c r="L6" s="381"/>
      <c r="M6" s="381"/>
      <c r="N6" s="381"/>
      <c r="O6" s="381"/>
    </row>
    <row r="7" spans="1:11" ht="12.75">
      <c r="A7" s="382" t="s">
        <v>13</v>
      </c>
      <c r="B7" s="382"/>
      <c r="C7" s="382"/>
      <c r="D7" s="382"/>
      <c r="E7" s="382"/>
      <c r="F7" s="382"/>
      <c r="G7" s="382"/>
      <c r="H7" s="382"/>
      <c r="I7" s="382"/>
      <c r="J7" s="382"/>
      <c r="K7" s="382"/>
    </row>
    <row r="8" spans="3:11" ht="12.75">
      <c r="C8" s="18"/>
      <c r="D8" s="18"/>
      <c r="E8" s="18"/>
      <c r="F8" s="18"/>
      <c r="G8" s="18"/>
      <c r="H8" s="18"/>
      <c r="I8" s="18"/>
      <c r="J8" s="18"/>
      <c r="K8" s="18"/>
    </row>
    <row r="9" spans="1:9" ht="15">
      <c r="A9" s="22" t="s">
        <v>1</v>
      </c>
      <c r="B9" s="23"/>
      <c r="C9" s="24">
        <f>'Customer Info'!B7</f>
        <v>0</v>
      </c>
      <c r="I9" s="25"/>
    </row>
    <row r="10" spans="1:3" ht="15">
      <c r="A10" s="26" t="s">
        <v>23</v>
      </c>
      <c r="B10" s="23"/>
      <c r="C10" s="24">
        <f>'Customer Info'!B8</f>
        <v>0</v>
      </c>
    </row>
    <row r="11" spans="1:33" ht="12.75">
      <c r="A11" s="22" t="s">
        <v>68</v>
      </c>
      <c r="B11" s="160">
        <f>'Customer Info'!B28</f>
        <v>12</v>
      </c>
      <c r="C11" s="161" t="s">
        <v>74</v>
      </c>
      <c r="D11" s="161">
        <v>2023</v>
      </c>
      <c r="V11">
        <v>1</v>
      </c>
      <c r="W11">
        <v>2</v>
      </c>
      <c r="X11">
        <v>3</v>
      </c>
      <c r="Y11">
        <v>4</v>
      </c>
      <c r="Z11">
        <v>5</v>
      </c>
      <c r="AA11">
        <v>6</v>
      </c>
      <c r="AB11">
        <v>7</v>
      </c>
      <c r="AC11">
        <v>8</v>
      </c>
      <c r="AD11">
        <v>9</v>
      </c>
      <c r="AE11">
        <v>10</v>
      </c>
      <c r="AF11">
        <v>11</v>
      </c>
      <c r="AG11">
        <v>12</v>
      </c>
    </row>
    <row r="12" spans="1:33" ht="12.75">
      <c r="A12" s="76"/>
      <c r="B12" s="77"/>
      <c r="C12" s="78"/>
      <c r="D12" s="78"/>
      <c r="E12" s="78"/>
      <c r="F12" s="78"/>
      <c r="G12" s="78"/>
      <c r="H12" s="78"/>
      <c r="I12" s="78"/>
      <c r="J12" s="78"/>
      <c r="K12" s="78"/>
      <c r="L12" s="78"/>
      <c r="M12" s="78"/>
      <c r="N12" s="78"/>
      <c r="O12" s="78"/>
      <c r="P12" s="78"/>
      <c r="U12" t="s">
        <v>81</v>
      </c>
      <c r="V12" s="79" t="s">
        <v>69</v>
      </c>
      <c r="W12" s="79" t="s">
        <v>70</v>
      </c>
      <c r="X12" s="79" t="s">
        <v>71</v>
      </c>
      <c r="Y12" s="79" t="s">
        <v>72</v>
      </c>
      <c r="Z12" s="79" t="s">
        <v>73</v>
      </c>
      <c r="AA12" s="79" t="s">
        <v>74</v>
      </c>
      <c r="AB12" s="79" t="s">
        <v>75</v>
      </c>
      <c r="AC12" s="79" t="s">
        <v>76</v>
      </c>
      <c r="AD12" s="79" t="s">
        <v>77</v>
      </c>
      <c r="AE12" s="79" t="s">
        <v>79</v>
      </c>
      <c r="AF12" s="79" t="s">
        <v>78</v>
      </c>
      <c r="AG12" s="79" t="s">
        <v>80</v>
      </c>
    </row>
    <row r="13" spans="1:34" ht="15">
      <c r="A13" s="81" t="s">
        <v>24</v>
      </c>
      <c r="B13" s="82"/>
      <c r="C13" s="83"/>
      <c r="D13" s="48"/>
      <c r="E13" s="48"/>
      <c r="F13" s="48"/>
      <c r="G13" s="48"/>
      <c r="H13" s="48"/>
      <c r="I13" s="48"/>
      <c r="J13" s="84"/>
      <c r="K13" s="84"/>
      <c r="L13" s="84"/>
      <c r="M13" s="84"/>
      <c r="N13" s="84"/>
      <c r="O13" s="84"/>
      <c r="P13" s="84"/>
      <c r="U13" s="48" t="s">
        <v>113</v>
      </c>
      <c r="V13" s="149" t="e">
        <f>#REF!</f>
        <v>#REF!</v>
      </c>
      <c r="W13" s="149" t="e">
        <f>#REF!</f>
        <v>#REF!</v>
      </c>
      <c r="X13" s="149" t="e">
        <f>#REF!</f>
        <v>#REF!</v>
      </c>
      <c r="Y13" s="149" t="e">
        <f>#REF!</f>
        <v>#REF!</v>
      </c>
      <c r="Z13" s="149" t="e">
        <f>#REF!</f>
        <v>#REF!</v>
      </c>
      <c r="AA13" s="149" t="e">
        <f>#REF!</f>
        <v>#REF!</v>
      </c>
      <c r="AB13" s="149" t="e">
        <f>#REF!</f>
        <v>#REF!</v>
      </c>
      <c r="AC13" s="149" t="e">
        <f>#REF!</f>
        <v>#REF!</v>
      </c>
      <c r="AD13" s="149" t="e">
        <f>#REF!</f>
        <v>#REF!</v>
      </c>
      <c r="AE13" s="149" t="e">
        <f>#REF!</f>
        <v>#REF!</v>
      </c>
      <c r="AF13" s="149" t="e">
        <f>#REF!</f>
        <v>#REF!</v>
      </c>
      <c r="AG13" s="149" t="e">
        <f>#REF!</f>
        <v>#REF!</v>
      </c>
      <c r="AH13" s="48"/>
    </row>
    <row r="14" spans="1:62" ht="12.75">
      <c r="A14" s="48"/>
      <c r="B14" s="48"/>
      <c r="C14" s="48"/>
      <c r="D14" s="48"/>
      <c r="E14" s="48"/>
      <c r="F14" s="48"/>
      <c r="G14" s="74" t="s">
        <v>13</v>
      </c>
      <c r="H14" s="74"/>
      <c r="I14" s="85" t="s">
        <v>13</v>
      </c>
      <c r="J14" s="84"/>
      <c r="K14" s="84"/>
      <c r="L14" s="84"/>
      <c r="M14" s="84"/>
      <c r="N14" s="84"/>
      <c r="O14" s="84"/>
      <c r="P14" s="84"/>
      <c r="Q14" s="48"/>
      <c r="R14" s="48"/>
      <c r="S14" s="48"/>
      <c r="T14" s="48"/>
      <c r="U14" s="48" t="s">
        <v>114</v>
      </c>
      <c r="V14" s="149" t="e">
        <f>#REF!</f>
        <v>#REF!</v>
      </c>
      <c r="W14" s="149" t="e">
        <f>#REF!</f>
        <v>#REF!</v>
      </c>
      <c r="X14" s="149" t="e">
        <f>#REF!</f>
        <v>#REF!</v>
      </c>
      <c r="Y14" s="149" t="e">
        <f>#REF!</f>
        <v>#REF!</v>
      </c>
      <c r="Z14" s="149" t="e">
        <f>#REF!</f>
        <v>#REF!</v>
      </c>
      <c r="AA14" s="149" t="e">
        <f>#REF!</f>
        <v>#REF!</v>
      </c>
      <c r="AB14" s="149" t="e">
        <f>#REF!</f>
        <v>#REF!</v>
      </c>
      <c r="AC14" s="149" t="e">
        <f>#REF!</f>
        <v>#REF!</v>
      </c>
      <c r="AD14" s="149" t="e">
        <f>#REF!</f>
        <v>#REF!</v>
      </c>
      <c r="AE14" s="149" t="e">
        <f>#REF!</f>
        <v>#REF!</v>
      </c>
      <c r="AF14" s="149" t="e">
        <f>#REF!</f>
        <v>#REF!</v>
      </c>
      <c r="AG14" s="149" t="e">
        <f>#REF!</f>
        <v>#REF!</v>
      </c>
      <c r="AH14" s="48"/>
      <c r="AJ14" s="79"/>
      <c r="AK14" s="79"/>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row>
    <row r="15" spans="1:62" ht="12.75">
      <c r="A15" s="48"/>
      <c r="B15" s="48"/>
      <c r="C15" s="48"/>
      <c r="D15" s="48"/>
      <c r="E15" s="48"/>
      <c r="F15" s="48"/>
      <c r="G15" s="48"/>
      <c r="H15" s="48"/>
      <c r="I15" s="48"/>
      <c r="J15" s="84"/>
      <c r="K15" s="84"/>
      <c r="L15" s="84"/>
      <c r="M15" s="84"/>
      <c r="N15" s="84"/>
      <c r="O15" s="84"/>
      <c r="P15" s="84"/>
      <c r="Q15" s="48"/>
      <c r="R15" s="48"/>
      <c r="S15" s="48"/>
      <c r="T15" s="48"/>
      <c r="U15" s="130" t="s">
        <v>121</v>
      </c>
      <c r="V15" s="48" t="e">
        <f>#REF!</f>
        <v>#REF!</v>
      </c>
      <c r="W15" s="48" t="e">
        <f>#REF!</f>
        <v>#REF!</v>
      </c>
      <c r="X15" s="48" t="e">
        <f>#REF!</f>
        <v>#REF!</v>
      </c>
      <c r="Y15" s="48" t="e">
        <f>#REF!</f>
        <v>#REF!</v>
      </c>
      <c r="Z15" s="48" t="e">
        <f>#REF!</f>
        <v>#REF!</v>
      </c>
      <c r="AA15" s="48" t="e">
        <f>#REF!</f>
        <v>#REF!</v>
      </c>
      <c r="AB15" s="48" t="e">
        <f>#REF!</f>
        <v>#REF!</v>
      </c>
      <c r="AC15" s="48" t="e">
        <f>#REF!</f>
        <v>#REF!</v>
      </c>
      <c r="AD15" s="48" t="e">
        <f>#REF!</f>
        <v>#REF!</v>
      </c>
      <c r="AE15" s="48" t="e">
        <f>#REF!</f>
        <v>#REF!</v>
      </c>
      <c r="AF15" s="48" t="e">
        <f>#REF!</f>
        <v>#REF!</v>
      </c>
      <c r="AG15" s="48" t="e">
        <f>#REF!</f>
        <v>#REF!</v>
      </c>
      <c r="AH15" s="48"/>
      <c r="AJ15" s="124"/>
      <c r="AK15" s="124"/>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row>
    <row r="16" spans="1:62" ht="12.75">
      <c r="A16" s="86"/>
      <c r="B16" s="48"/>
      <c r="C16" s="87"/>
      <c r="D16" s="86"/>
      <c r="E16" s="48"/>
      <c r="F16" s="48"/>
      <c r="G16" s="48"/>
      <c r="H16" s="48"/>
      <c r="I16" s="48"/>
      <c r="J16" s="84"/>
      <c r="K16" s="84"/>
      <c r="L16" s="84"/>
      <c r="M16" s="84"/>
      <c r="N16" s="84"/>
      <c r="O16" s="84"/>
      <c r="P16" s="84"/>
      <c r="Q16" s="48"/>
      <c r="R16" s="48"/>
      <c r="S16" s="48"/>
      <c r="T16" s="48"/>
      <c r="U16" s="48"/>
      <c r="V16" s="48"/>
      <c r="W16" s="48"/>
      <c r="X16" s="48"/>
      <c r="Y16" s="48"/>
      <c r="Z16" s="48"/>
      <c r="AA16" s="48"/>
      <c r="AB16" s="48"/>
      <c r="AC16" s="48"/>
      <c r="AD16" s="48"/>
      <c r="AE16" s="48"/>
      <c r="AF16" s="48"/>
      <c r="AG16" s="48"/>
      <c r="AH16" s="48"/>
      <c r="AI16" s="48"/>
      <c r="AJ16" s="124"/>
      <c r="AK16" s="124"/>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row>
    <row r="17" spans="1:62" ht="12.75">
      <c r="A17" s="86" t="s">
        <v>38</v>
      </c>
      <c r="B17" s="48"/>
      <c r="D17" s="87">
        <f>'Customer Info'!D22</f>
        <v>0</v>
      </c>
      <c r="E17" s="86" t="s">
        <v>32</v>
      </c>
      <c r="F17" s="48"/>
      <c r="G17" s="48"/>
      <c r="H17" s="48"/>
      <c r="I17" s="48"/>
      <c r="J17" s="84"/>
      <c r="K17" s="84"/>
      <c r="L17" s="84"/>
      <c r="M17" s="84"/>
      <c r="N17" s="84"/>
      <c r="O17" s="84"/>
      <c r="P17" s="84"/>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row>
    <row r="18" spans="1:62" ht="12.75">
      <c r="A18" s="86"/>
      <c r="B18" s="48"/>
      <c r="C18" s="87"/>
      <c r="D18" s="86"/>
      <c r="E18" s="48"/>
      <c r="F18" s="48"/>
      <c r="G18" s="48"/>
      <c r="H18" s="48"/>
      <c r="I18" s="48"/>
      <c r="J18" s="84"/>
      <c r="K18" s="84"/>
      <c r="L18" s="84"/>
      <c r="M18" s="84"/>
      <c r="N18" s="84"/>
      <c r="O18" s="84"/>
      <c r="P18" s="84"/>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row>
    <row r="19" spans="1:62" ht="12.75">
      <c r="A19" s="86"/>
      <c r="B19" s="48"/>
      <c r="C19" s="87"/>
      <c r="D19" s="86"/>
      <c r="E19" s="48"/>
      <c r="F19" s="48"/>
      <c r="G19" s="48"/>
      <c r="H19" s="48"/>
      <c r="I19" s="48"/>
      <c r="J19" s="84"/>
      <c r="K19" s="84"/>
      <c r="L19" s="84"/>
      <c r="M19" s="84"/>
      <c r="N19" s="84"/>
      <c r="O19" s="84"/>
      <c r="P19" s="84"/>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row>
    <row r="20" spans="1:62" ht="12.75">
      <c r="A20" s="86"/>
      <c r="B20" s="48"/>
      <c r="C20" s="87"/>
      <c r="D20" s="86"/>
      <c r="E20" s="48"/>
      <c r="F20" s="48"/>
      <c r="G20" s="48"/>
      <c r="H20" s="48"/>
      <c r="I20" s="48"/>
      <c r="J20" s="84"/>
      <c r="K20" s="84"/>
      <c r="L20" s="84"/>
      <c r="M20" s="84"/>
      <c r="N20" s="84"/>
      <c r="O20" s="84"/>
      <c r="P20" s="84"/>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row>
    <row r="21" spans="1:62" ht="12.75">
      <c r="A21" s="86"/>
      <c r="B21" s="48"/>
      <c r="C21" s="87"/>
      <c r="D21" s="86"/>
      <c r="E21" s="48"/>
      <c r="F21" s="48"/>
      <c r="G21" s="48"/>
      <c r="H21" s="48"/>
      <c r="I21" s="48"/>
      <c r="J21" s="84"/>
      <c r="K21" s="84"/>
      <c r="L21" s="84"/>
      <c r="M21" s="84"/>
      <c r="N21" s="84"/>
      <c r="O21" s="84"/>
      <c r="P21" s="84"/>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row>
    <row r="22" spans="1:62" ht="12.75">
      <c r="A22" s="88"/>
      <c r="B22" s="88"/>
      <c r="C22" s="89"/>
      <c r="D22" s="88"/>
      <c r="E22" s="88"/>
      <c r="F22" s="90"/>
      <c r="G22" s="76"/>
      <c r="H22" s="88"/>
      <c r="I22" s="91"/>
      <c r="J22" s="78"/>
      <c r="K22" s="84"/>
      <c r="L22" s="84"/>
      <c r="M22" s="84"/>
      <c r="N22" s="84"/>
      <c r="O22" s="84"/>
      <c r="P22" s="84"/>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row>
    <row r="23" spans="1:62" ht="12.75">
      <c r="A23" s="81" t="s">
        <v>25</v>
      </c>
      <c r="B23" s="48"/>
      <c r="C23" s="48"/>
      <c r="D23" s="48"/>
      <c r="E23" s="48"/>
      <c r="F23" s="48"/>
      <c r="G23" s="371" t="s">
        <v>49</v>
      </c>
      <c r="H23" s="372"/>
      <c r="I23" s="372"/>
      <c r="J23" s="373"/>
      <c r="K23" s="92"/>
      <c r="L23" s="374" t="s">
        <v>50</v>
      </c>
      <c r="M23" s="375"/>
      <c r="N23" s="375"/>
      <c r="O23" s="376"/>
      <c r="P23" s="93"/>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row>
    <row r="24" spans="1:62" ht="12.75">
      <c r="A24" s="48"/>
      <c r="B24" s="48"/>
      <c r="C24" s="48"/>
      <c r="D24" s="48"/>
      <c r="E24" s="48"/>
      <c r="F24" s="48"/>
      <c r="G24" s="67" t="s">
        <v>46</v>
      </c>
      <c r="H24" s="67" t="s">
        <v>47</v>
      </c>
      <c r="I24" s="67" t="s">
        <v>48</v>
      </c>
      <c r="J24" s="67" t="s">
        <v>27</v>
      </c>
      <c r="K24" s="48"/>
      <c r="L24" s="80" t="s">
        <v>46</v>
      </c>
      <c r="M24" s="80" t="s">
        <v>47</v>
      </c>
      <c r="N24" s="80" t="s">
        <v>48</v>
      </c>
      <c r="O24" s="80" t="s">
        <v>27</v>
      </c>
      <c r="P24" s="94" t="s">
        <v>39</v>
      </c>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row>
    <row r="25" spans="1:62" ht="12.75">
      <c r="A25" s="48" t="s">
        <v>26</v>
      </c>
      <c r="B25" s="48"/>
      <c r="C25" s="48"/>
      <c r="D25" s="48"/>
      <c r="E25" s="48"/>
      <c r="F25" s="48"/>
      <c r="G25" s="95"/>
      <c r="H25" s="96"/>
      <c r="I25" s="96">
        <v>10</v>
      </c>
      <c r="J25" s="145">
        <f>SUM(G25:I25)</f>
        <v>10</v>
      </c>
      <c r="K25" s="48"/>
      <c r="L25" s="58"/>
      <c r="M25" s="58"/>
      <c r="N25" s="58">
        <f>I25</f>
        <v>10</v>
      </c>
      <c r="O25" s="58">
        <f>SUM(L25:N25)</f>
        <v>10</v>
      </c>
      <c r="P25" s="148">
        <v>42005</v>
      </c>
      <c r="Q25" s="48"/>
      <c r="R25" s="48"/>
      <c r="S25" s="48"/>
      <c r="T25" s="48"/>
      <c r="U25" s="108"/>
      <c r="V25" s="61"/>
      <c r="W25" s="62"/>
      <c r="X25" s="48"/>
      <c r="Y25" s="63"/>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row>
    <row r="26" spans="1:62" ht="12.75">
      <c r="A26" s="48" t="s">
        <v>115</v>
      </c>
      <c r="B26" s="48"/>
      <c r="C26" s="48"/>
      <c r="D26" s="1">
        <f>MAX($D$17,0)</f>
        <v>0</v>
      </c>
      <c r="E26" s="54" t="s">
        <v>32</v>
      </c>
      <c r="F26" s="59" t="s">
        <v>6</v>
      </c>
      <c r="G26" s="150"/>
      <c r="H26" s="96"/>
      <c r="I26" s="98">
        <v>0.0263125</v>
      </c>
      <c r="J26" s="56">
        <f>SUM(G26:I26)</f>
        <v>0.0263125</v>
      </c>
      <c r="K26" s="61" t="s">
        <v>61</v>
      </c>
      <c r="L26" s="58"/>
      <c r="M26" s="58"/>
      <c r="N26" s="58">
        <f>ROUND($D26*I26,2)</f>
        <v>0</v>
      </c>
      <c r="O26" s="58">
        <f>SUM(L26:N26)</f>
        <v>0</v>
      </c>
      <c r="P26" s="148">
        <v>42005</v>
      </c>
      <c r="Q26" s="48"/>
      <c r="T26" s="172">
        <f>O26</f>
        <v>0</v>
      </c>
      <c r="U26" s="60"/>
      <c r="V26" s="61"/>
      <c r="W26" s="62"/>
      <c r="X26" s="48"/>
      <c r="Y26" s="63"/>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row>
    <row r="27" spans="1:62" ht="12.75">
      <c r="A27" s="99" t="s">
        <v>37</v>
      </c>
      <c r="B27" s="99"/>
      <c r="C27" s="99"/>
      <c r="D27" s="100"/>
      <c r="E27" s="100"/>
      <c r="F27" s="99"/>
      <c r="G27" s="100"/>
      <c r="H27" s="100"/>
      <c r="I27" s="100"/>
      <c r="J27" s="100"/>
      <c r="K27" s="101"/>
      <c r="L27" s="102"/>
      <c r="M27" s="102"/>
      <c r="N27" s="102">
        <f>SUM(N25:N26)</f>
        <v>10</v>
      </c>
      <c r="O27" s="215">
        <f>SUM(O25:O26)</f>
        <v>10</v>
      </c>
      <c r="P27" s="93"/>
      <c r="Q27" s="48"/>
      <c r="T27" s="172">
        <f>SUM(T26)</f>
        <v>0</v>
      </c>
      <c r="U27" s="60"/>
      <c r="V27" s="61"/>
      <c r="W27" s="62"/>
      <c r="X27" s="48"/>
      <c r="Y27" s="63"/>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row>
    <row r="28" spans="1:62" ht="12.75">
      <c r="A28" s="103"/>
      <c r="B28" s="103"/>
      <c r="C28" s="103"/>
      <c r="D28" s="104"/>
      <c r="E28" s="104"/>
      <c r="F28" s="103"/>
      <c r="G28" s="104"/>
      <c r="H28" s="104"/>
      <c r="I28" s="104"/>
      <c r="J28" s="104"/>
      <c r="K28" s="105"/>
      <c r="L28" s="104"/>
      <c r="M28" s="104"/>
      <c r="N28" s="104"/>
      <c r="O28" s="216"/>
      <c r="P28" s="106"/>
      <c r="Q28" s="48"/>
      <c r="R28" s="48"/>
      <c r="S28" s="48"/>
      <c r="T28" s="48"/>
      <c r="U28" s="60"/>
      <c r="V28" s="61"/>
      <c r="W28" s="62"/>
      <c r="X28" s="48"/>
      <c r="Y28" s="63"/>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row>
    <row r="29" spans="1:224" ht="12.75">
      <c r="A29" s="81" t="s">
        <v>51</v>
      </c>
      <c r="B29" s="99"/>
      <c r="C29" s="99"/>
      <c r="D29" s="100"/>
      <c r="E29" s="100"/>
      <c r="F29" s="99"/>
      <c r="G29" s="100"/>
      <c r="H29" s="100"/>
      <c r="I29" s="100"/>
      <c r="J29" s="100"/>
      <c r="K29" s="100"/>
      <c r="L29" s="100"/>
      <c r="M29" s="100"/>
      <c r="N29" s="100"/>
      <c r="O29" s="217"/>
      <c r="P29" s="93"/>
      <c r="Q29" s="48"/>
      <c r="R29" s="48"/>
      <c r="S29" s="48"/>
      <c r="T29" s="48"/>
      <c r="U29" s="60"/>
      <c r="V29" s="61"/>
      <c r="W29" s="62"/>
      <c r="X29" s="48"/>
      <c r="Y29" s="63"/>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row>
    <row r="30" spans="1:224" ht="12.75">
      <c r="A30" s="84"/>
      <c r="B30" s="84"/>
      <c r="C30" s="84"/>
      <c r="D30" s="84"/>
      <c r="E30" s="84"/>
      <c r="F30" s="84"/>
      <c r="G30" s="84"/>
      <c r="H30" s="84"/>
      <c r="I30" s="84"/>
      <c r="J30" s="84"/>
      <c r="K30" s="84"/>
      <c r="L30" s="84"/>
      <c r="M30" s="84"/>
      <c r="N30" s="84"/>
      <c r="O30" s="137"/>
      <c r="P30" s="107"/>
      <c r="Q30" s="59"/>
      <c r="R30" s="59"/>
      <c r="S30" s="59"/>
      <c r="T30" s="59"/>
      <c r="U30" s="60"/>
      <c r="V30" s="61"/>
      <c r="W30" s="62"/>
      <c r="X30" s="48"/>
      <c r="Y30" s="63"/>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row>
    <row r="31" spans="1:224" ht="12.75">
      <c r="A31" s="218" t="s">
        <v>53</v>
      </c>
      <c r="B31" s="219"/>
      <c r="C31" s="219"/>
      <c r="D31" s="220">
        <f>IF($D$17&lt;0,0,IF($D$17&gt;833000,833000,$D$17))</f>
        <v>0</v>
      </c>
      <c r="E31" s="221" t="s">
        <v>32</v>
      </c>
      <c r="F31" s="222" t="s">
        <v>6</v>
      </c>
      <c r="G31" s="56"/>
      <c r="H31" s="56"/>
      <c r="I31" s="56">
        <f>'0623 Riders'!B4</f>
        <v>0.0053667</v>
      </c>
      <c r="J31" s="56">
        <f aca="true" t="shared" si="0" ref="J31:J37">SUM(G31:I31)</f>
        <v>0.0053667</v>
      </c>
      <c r="K31" s="223" t="s">
        <v>33</v>
      </c>
      <c r="L31" s="58"/>
      <c r="M31" s="58"/>
      <c r="N31" s="58">
        <f>ROUND(D31*I31,2)</f>
        <v>0</v>
      </c>
      <c r="O31" s="58">
        <f aca="true" t="shared" si="1" ref="O31:O53">SUM(L31:N31)</f>
        <v>0</v>
      </c>
      <c r="P31" s="148">
        <f>'0723 Riders'!D4</f>
        <v>44925</v>
      </c>
      <c r="Q31" s="59"/>
      <c r="R31" s="59"/>
      <c r="S31" s="59"/>
      <c r="T31" s="172">
        <f aca="true" t="shared" si="2" ref="T31:T43">O31</f>
        <v>0</v>
      </c>
      <c r="U31" s="60"/>
      <c r="V31" s="61"/>
      <c r="W31" s="62"/>
      <c r="X31" s="48"/>
      <c r="Y31" s="63"/>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row>
    <row r="32" spans="1:224" ht="12.75">
      <c r="A32" s="218" t="s">
        <v>54</v>
      </c>
      <c r="B32" s="190"/>
      <c r="C32" s="190"/>
      <c r="D32" s="224">
        <f>IF($D$17&gt;833000,$D$17-833000,0)</f>
        <v>0</v>
      </c>
      <c r="E32" s="221" t="s">
        <v>32</v>
      </c>
      <c r="F32" s="222" t="s">
        <v>6</v>
      </c>
      <c r="G32" s="56"/>
      <c r="H32" s="56"/>
      <c r="I32" s="56">
        <f>'0623 Riders'!$B$5</f>
        <v>0.0001756</v>
      </c>
      <c r="J32" s="56">
        <f t="shared" si="0"/>
        <v>0.0001756</v>
      </c>
      <c r="K32" s="223" t="s">
        <v>33</v>
      </c>
      <c r="L32" s="58"/>
      <c r="M32" s="58"/>
      <c r="N32" s="58">
        <f>ROUND(D32*I32,2)</f>
        <v>0</v>
      </c>
      <c r="O32" s="58">
        <f t="shared" si="1"/>
        <v>0</v>
      </c>
      <c r="P32" s="148">
        <f>'0723 Riders'!$D$5</f>
        <v>44925</v>
      </c>
      <c r="Q32" s="59"/>
      <c r="R32" s="59"/>
      <c r="S32" s="59"/>
      <c r="T32" s="172">
        <f t="shared" si="2"/>
        <v>0</v>
      </c>
      <c r="U32" s="60"/>
      <c r="V32" s="61"/>
      <c r="W32" s="62"/>
      <c r="X32" s="48"/>
      <c r="Y32" s="63"/>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row>
    <row r="33" spans="1:224" ht="12.75">
      <c r="A33" s="218" t="s">
        <v>65</v>
      </c>
      <c r="B33" s="190"/>
      <c r="C33" s="190"/>
      <c r="D33" s="220">
        <f>IF($D$17&lt;0,0,IF($D$17&gt;2000,2000,$D$17))</f>
        <v>0</v>
      </c>
      <c r="E33" s="221" t="s">
        <v>32</v>
      </c>
      <c r="F33" s="222" t="s">
        <v>6</v>
      </c>
      <c r="G33" s="56"/>
      <c r="H33" s="56"/>
      <c r="I33" s="109">
        <f>'0623 Riders'!$B$8</f>
        <v>0.00465</v>
      </c>
      <c r="J33" s="109">
        <f t="shared" si="0"/>
        <v>0.00465</v>
      </c>
      <c r="K33" s="223" t="s">
        <v>33</v>
      </c>
      <c r="L33" s="58"/>
      <c r="M33" s="58"/>
      <c r="N33" s="58">
        <f>ROUND(D33*I33,2)</f>
        <v>0</v>
      </c>
      <c r="O33" s="58">
        <f t="shared" si="1"/>
        <v>0</v>
      </c>
      <c r="P33" s="148">
        <f>'0723 Riders'!$D$8</f>
        <v>0</v>
      </c>
      <c r="Q33" s="59"/>
      <c r="R33" s="59"/>
      <c r="S33" s="59"/>
      <c r="T33" s="172">
        <f t="shared" si="2"/>
        <v>0</v>
      </c>
      <c r="U33" s="60"/>
      <c r="V33" s="61"/>
      <c r="W33" s="62"/>
      <c r="X33" s="48"/>
      <c r="Y33" s="63"/>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row>
    <row r="34" spans="1:224" ht="12.75">
      <c r="A34" s="218" t="s">
        <v>66</v>
      </c>
      <c r="B34" s="190"/>
      <c r="C34" s="190"/>
      <c r="D34" s="220">
        <f>IF($D$17&lt;=2000,0,IF($D$17=0,0,IF($D$17-2000&gt;13000,13000,$D$17-2000)))</f>
        <v>0</v>
      </c>
      <c r="E34" s="221" t="s">
        <v>32</v>
      </c>
      <c r="F34" s="222" t="s">
        <v>6</v>
      </c>
      <c r="G34" s="56"/>
      <c r="H34" s="56"/>
      <c r="I34" s="109">
        <f>'0623 Riders'!$B$9</f>
        <v>0.00419</v>
      </c>
      <c r="J34" s="109">
        <f t="shared" si="0"/>
        <v>0.00419</v>
      </c>
      <c r="K34" s="223" t="s">
        <v>33</v>
      </c>
      <c r="L34" s="58"/>
      <c r="M34" s="58"/>
      <c r="N34" s="58">
        <f>ROUND(D34*I34,2)</f>
        <v>0</v>
      </c>
      <c r="O34" s="58">
        <f t="shared" si="1"/>
        <v>0</v>
      </c>
      <c r="P34" s="148">
        <f>'0723 Riders'!$D$9</f>
        <v>0</v>
      </c>
      <c r="Q34" s="59"/>
      <c r="R34" s="59"/>
      <c r="S34" s="59"/>
      <c r="T34" s="172">
        <f t="shared" si="2"/>
        <v>0</v>
      </c>
      <c r="U34" s="60"/>
      <c r="V34" s="61"/>
      <c r="W34" s="62"/>
      <c r="X34" s="48"/>
      <c r="Y34" s="63"/>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row>
    <row r="35" spans="1:224" ht="12.75">
      <c r="A35" s="218" t="s">
        <v>67</v>
      </c>
      <c r="B35" s="190"/>
      <c r="C35" s="190"/>
      <c r="D35" s="220">
        <f>IF($D$17=0,0,IF($D$17-15000&gt;=0,$D$17-15000,0))</f>
        <v>0</v>
      </c>
      <c r="E35" s="221" t="s">
        <v>32</v>
      </c>
      <c r="F35" s="222" t="s">
        <v>6</v>
      </c>
      <c r="G35" s="56"/>
      <c r="H35" s="56"/>
      <c r="I35" s="109">
        <f>'0623 Riders'!$B$10</f>
        <v>0.00363</v>
      </c>
      <c r="J35" s="109">
        <f t="shared" si="0"/>
        <v>0.00363</v>
      </c>
      <c r="K35" s="223" t="s">
        <v>33</v>
      </c>
      <c r="L35" s="58"/>
      <c r="M35" s="58"/>
      <c r="N35" s="58">
        <f>ROUND(D35*I35,2)</f>
        <v>0</v>
      </c>
      <c r="O35" s="58">
        <f t="shared" si="1"/>
        <v>0</v>
      </c>
      <c r="P35" s="148">
        <f>'0723 Riders'!$D$10</f>
        <v>0</v>
      </c>
      <c r="Q35" s="59"/>
      <c r="R35" s="59"/>
      <c r="S35" s="59"/>
      <c r="T35" s="172">
        <f t="shared" si="2"/>
        <v>0</v>
      </c>
      <c r="U35" s="60"/>
      <c r="V35" s="61"/>
      <c r="W35" s="62"/>
      <c r="X35" s="48"/>
      <c r="Y35" s="63"/>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row>
    <row r="36" spans="1:224" ht="12.75">
      <c r="A36" s="225" t="s">
        <v>153</v>
      </c>
      <c r="B36" s="190"/>
      <c r="C36" s="190"/>
      <c r="D36" s="220"/>
      <c r="E36" s="221" t="s">
        <v>81</v>
      </c>
      <c r="F36" s="222"/>
      <c r="G36" s="56"/>
      <c r="H36" s="56"/>
      <c r="I36" s="56">
        <f>'0623 Riders'!$D$49</f>
        <v>-0.48000000000000004</v>
      </c>
      <c r="J36" s="56">
        <f t="shared" si="0"/>
        <v>-0.48000000000000004</v>
      </c>
      <c r="K36" s="223"/>
      <c r="L36" s="58"/>
      <c r="M36" s="58"/>
      <c r="N36" s="58">
        <f>J36</f>
        <v>-0.48000000000000004</v>
      </c>
      <c r="O36" s="58">
        <f>SUM(L36:N36)</f>
        <v>-0.48000000000000004</v>
      </c>
      <c r="P36" s="148">
        <f>'0723 Riders'!$E$49</f>
        <v>45108</v>
      </c>
      <c r="Q36" s="59"/>
      <c r="R36" s="59"/>
      <c r="S36" s="59"/>
      <c r="T36" s="172">
        <f t="shared" si="2"/>
        <v>-0.48000000000000004</v>
      </c>
      <c r="U36" s="60"/>
      <c r="V36" s="61"/>
      <c r="W36" s="62"/>
      <c r="X36" s="48"/>
      <c r="Y36" s="63"/>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row>
    <row r="37" spans="1:224" ht="12.75">
      <c r="A37" s="225" t="s">
        <v>212</v>
      </c>
      <c r="B37" s="190"/>
      <c r="C37" s="190"/>
      <c r="D37" s="226">
        <f>O27</f>
        <v>10</v>
      </c>
      <c r="E37" s="221" t="s">
        <v>86</v>
      </c>
      <c r="F37" s="222" t="s">
        <v>6</v>
      </c>
      <c r="G37" s="56"/>
      <c r="H37" s="56"/>
      <c r="I37" s="110">
        <f>'0623 Riders'!B18</f>
        <v>0</v>
      </c>
      <c r="J37" s="110">
        <f t="shared" si="0"/>
        <v>0</v>
      </c>
      <c r="K37" s="223"/>
      <c r="L37" s="58"/>
      <c r="M37" s="58"/>
      <c r="N37" s="58">
        <f>J37</f>
        <v>0</v>
      </c>
      <c r="O37" s="58">
        <f>SUM(L37:N37)</f>
        <v>0</v>
      </c>
      <c r="P37" s="148">
        <f>'0723 Riders'!D18</f>
        <v>44531</v>
      </c>
      <c r="Q37" s="59"/>
      <c r="R37" s="173">
        <f>$T$27</f>
        <v>0</v>
      </c>
      <c r="S37" s="174">
        <f>I37</f>
        <v>0</v>
      </c>
      <c r="T37" s="172">
        <f>ROUND(R37*S37,2)</f>
        <v>0</v>
      </c>
      <c r="U37" s="60"/>
      <c r="V37" s="61"/>
      <c r="W37" s="62"/>
      <c r="X37" s="48"/>
      <c r="Y37" s="63"/>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row>
    <row r="38" spans="1:224" ht="12.75">
      <c r="A38" s="225" t="s">
        <v>120</v>
      </c>
      <c r="B38" s="190"/>
      <c r="C38" s="190"/>
      <c r="D38" s="220">
        <f>$D$17</f>
        <v>0</v>
      </c>
      <c r="E38" s="221" t="s">
        <v>32</v>
      </c>
      <c r="F38" s="222" t="s">
        <v>6</v>
      </c>
      <c r="G38" s="56">
        <f>'0623 Riders'!B21</f>
        <v>0.10589</v>
      </c>
      <c r="H38" s="56"/>
      <c r="I38" s="56"/>
      <c r="J38" s="143">
        <f>SUM(G38:H38)</f>
        <v>0.10589</v>
      </c>
      <c r="K38" s="223" t="s">
        <v>33</v>
      </c>
      <c r="L38" s="58">
        <f>ROUND(D38*G38,2)</f>
        <v>0</v>
      </c>
      <c r="M38" s="58"/>
      <c r="N38" s="58"/>
      <c r="O38" s="58">
        <f t="shared" si="1"/>
        <v>0</v>
      </c>
      <c r="P38" s="148">
        <f>'0723 Riders'!D21</f>
        <v>45078</v>
      </c>
      <c r="Q38" s="59"/>
      <c r="R38" s="59"/>
      <c r="S38" s="59"/>
      <c r="T38" s="172">
        <f t="shared" si="2"/>
        <v>0</v>
      </c>
      <c r="U38" s="60"/>
      <c r="V38" s="61"/>
      <c r="W38" s="62"/>
      <c r="X38" s="48"/>
      <c r="Y38" s="63"/>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row>
    <row r="39" spans="1:224" ht="12.75">
      <c r="A39" s="225" t="s">
        <v>105</v>
      </c>
      <c r="B39" s="190"/>
      <c r="C39" s="190"/>
      <c r="D39" s="220">
        <f>$D$17</f>
        <v>0</v>
      </c>
      <c r="E39" s="221" t="s">
        <v>32</v>
      </c>
      <c r="F39" s="222" t="s">
        <v>6</v>
      </c>
      <c r="G39" s="56">
        <f>'0623 Riders'!B28</f>
        <v>0.00388</v>
      </c>
      <c r="H39" s="56"/>
      <c r="I39" s="56"/>
      <c r="J39" s="143">
        <f>SUM(G39:H39)</f>
        <v>0.00388</v>
      </c>
      <c r="K39" s="223" t="s">
        <v>33</v>
      </c>
      <c r="L39" s="145">
        <f>IF($D$39&lt;=800,ROUND($D$39*$G$39,2),(ROUND(800*$G$39,2)+(ROUND(($D$39-800)*$G$39,2))))</f>
        <v>0</v>
      </c>
      <c r="M39" s="58"/>
      <c r="N39" s="58"/>
      <c r="O39" s="58">
        <f>SUM(L39:N39)</f>
        <v>0</v>
      </c>
      <c r="P39" s="148">
        <f>'0723 Riders'!$D$28</f>
        <v>45078</v>
      </c>
      <c r="Q39" s="59"/>
      <c r="R39" s="59"/>
      <c r="S39" s="59"/>
      <c r="T39" s="172">
        <f t="shared" si="2"/>
        <v>0</v>
      </c>
      <c r="U39" s="60"/>
      <c r="V39" s="61"/>
      <c r="W39" s="62"/>
      <c r="X39" s="48"/>
      <c r="Y39" s="63"/>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row>
    <row r="40" spans="1:224" ht="12.75">
      <c r="A40" s="225" t="s">
        <v>124</v>
      </c>
      <c r="B40" s="190"/>
      <c r="C40" s="190"/>
      <c r="D40" s="220">
        <f>$D$17</f>
        <v>0</v>
      </c>
      <c r="E40" s="221" t="s">
        <v>32</v>
      </c>
      <c r="F40" s="222" t="s">
        <v>6</v>
      </c>
      <c r="G40" s="56">
        <f>'0623 Riders'!B46</f>
        <v>0.0047805</v>
      </c>
      <c r="H40" s="56"/>
      <c r="I40" s="56"/>
      <c r="J40" s="143">
        <f>SUM(G40:H40)</f>
        <v>0.0047805</v>
      </c>
      <c r="K40" s="223" t="s">
        <v>33</v>
      </c>
      <c r="L40" s="58">
        <f>ROUND(D40*G40,2)</f>
        <v>0</v>
      </c>
      <c r="M40" s="58"/>
      <c r="N40" s="58"/>
      <c r="O40" s="58">
        <f t="shared" si="1"/>
        <v>0</v>
      </c>
      <c r="P40" s="148">
        <f>'0723 Riders'!$D$23</f>
        <v>45078</v>
      </c>
      <c r="Q40" s="59"/>
      <c r="R40" s="59"/>
      <c r="S40" s="59"/>
      <c r="T40" s="172">
        <f t="shared" si="2"/>
        <v>0</v>
      </c>
      <c r="U40" s="60"/>
      <c r="V40" s="61"/>
      <c r="W40" s="62"/>
      <c r="X40" s="48"/>
      <c r="Y40" s="63"/>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48"/>
      <c r="HC40" s="48"/>
      <c r="HD40" s="48"/>
      <c r="HE40" s="48"/>
      <c r="HF40" s="48"/>
      <c r="HG40" s="48"/>
      <c r="HH40" s="48"/>
      <c r="HI40" s="48"/>
      <c r="HJ40" s="48"/>
      <c r="HK40" s="48"/>
      <c r="HL40" s="48"/>
      <c r="HM40" s="48"/>
      <c r="HN40" s="48"/>
      <c r="HO40" s="48"/>
      <c r="HP40" s="48"/>
    </row>
    <row r="41" spans="1:224" ht="12.75">
      <c r="A41" s="225" t="s">
        <v>103</v>
      </c>
      <c r="B41" s="190"/>
      <c r="C41" s="190"/>
      <c r="D41" s="220">
        <f>IF($D$17&lt;0,0,$D$17)</f>
        <v>0</v>
      </c>
      <c r="E41" s="221" t="s">
        <v>32</v>
      </c>
      <c r="F41" s="222" t="s">
        <v>6</v>
      </c>
      <c r="G41" s="56"/>
      <c r="H41" s="56"/>
      <c r="I41" s="56">
        <f>'0623 Riders'!B15</f>
        <v>0.0015688</v>
      </c>
      <c r="J41" s="98">
        <f aca="true" t="shared" si="3" ref="J41:J46">SUM(G41:I41)</f>
        <v>0.0015688</v>
      </c>
      <c r="K41" s="223" t="s">
        <v>33</v>
      </c>
      <c r="L41" s="58"/>
      <c r="M41" s="58"/>
      <c r="N41" s="96">
        <f>J41*D41</f>
        <v>0</v>
      </c>
      <c r="O41" s="58">
        <f>SUM(L41:N41)</f>
        <v>0</v>
      </c>
      <c r="P41" s="148">
        <f>'0723 Riders'!D15</f>
        <v>44743</v>
      </c>
      <c r="Q41" s="59"/>
      <c r="R41" s="59"/>
      <c r="S41" s="59"/>
      <c r="T41" s="172">
        <f t="shared" si="2"/>
        <v>0</v>
      </c>
      <c r="U41" s="60"/>
      <c r="V41" s="61"/>
      <c r="W41" s="62"/>
      <c r="X41" s="48"/>
      <c r="Y41" s="63"/>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48"/>
      <c r="HC41" s="48"/>
      <c r="HD41" s="48"/>
      <c r="HE41" s="48"/>
      <c r="HF41" s="48"/>
      <c r="HG41" s="48"/>
      <c r="HH41" s="48"/>
      <c r="HI41" s="48"/>
      <c r="HJ41" s="48"/>
      <c r="HK41" s="48"/>
      <c r="HL41" s="48"/>
      <c r="HM41" s="48"/>
      <c r="HN41" s="48"/>
      <c r="HO41" s="48"/>
      <c r="HP41" s="48"/>
    </row>
    <row r="42" spans="1:224" ht="12.75">
      <c r="A42" s="225" t="s">
        <v>122</v>
      </c>
      <c r="B42" s="190"/>
      <c r="C42" s="190"/>
      <c r="D42" s="220">
        <f>IF($D$17&lt;0,0,$D$17)</f>
        <v>0</v>
      </c>
      <c r="E42" s="227" t="s">
        <v>32</v>
      </c>
      <c r="F42" s="222" t="s">
        <v>6</v>
      </c>
      <c r="G42" s="56"/>
      <c r="H42" s="56">
        <f>'0623 Riders'!B56</f>
        <v>0.0331659</v>
      </c>
      <c r="I42" s="56"/>
      <c r="J42" s="56">
        <f t="shared" si="3"/>
        <v>0.0331659</v>
      </c>
      <c r="K42" s="223" t="s">
        <v>33</v>
      </c>
      <c r="L42" s="58"/>
      <c r="M42" s="58">
        <f>ROUND(D42*H42,2)</f>
        <v>0</v>
      </c>
      <c r="N42" s="129"/>
      <c r="O42" s="58">
        <f t="shared" si="1"/>
        <v>0</v>
      </c>
      <c r="P42" s="148">
        <f>'0723 Riders'!D56</f>
        <v>45016</v>
      </c>
      <c r="Q42" s="59"/>
      <c r="R42" s="59"/>
      <c r="S42" s="59"/>
      <c r="T42" s="172">
        <f t="shared" si="2"/>
        <v>0</v>
      </c>
      <c r="U42" s="60"/>
      <c r="V42" s="61"/>
      <c r="W42" s="62"/>
      <c r="X42" s="48"/>
      <c r="Y42" s="63"/>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48"/>
      <c r="HC42" s="48"/>
      <c r="HD42" s="48"/>
      <c r="HE42" s="48"/>
      <c r="HF42" s="48"/>
      <c r="HG42" s="48"/>
      <c r="HH42" s="48"/>
      <c r="HI42" s="48"/>
      <c r="HJ42" s="48"/>
      <c r="HK42" s="48"/>
      <c r="HL42" s="48"/>
      <c r="HM42" s="48"/>
      <c r="HN42" s="48"/>
      <c r="HO42" s="48"/>
      <c r="HP42" s="48"/>
    </row>
    <row r="43" spans="1:224" ht="12.75">
      <c r="A43" s="218" t="s">
        <v>64</v>
      </c>
      <c r="B43" s="190"/>
      <c r="C43" s="190"/>
      <c r="D43" s="220">
        <f>IF($D$17&lt;0,0,$D$17)</f>
        <v>0</v>
      </c>
      <c r="E43" s="221" t="s">
        <v>32</v>
      </c>
      <c r="F43" s="222" t="s">
        <v>6</v>
      </c>
      <c r="G43" s="56"/>
      <c r="H43" s="56"/>
      <c r="I43" s="56">
        <f>'0623 Riders'!B68+'0623 Riders'!C68</f>
        <v>0</v>
      </c>
      <c r="J43" s="56">
        <f t="shared" si="3"/>
        <v>0</v>
      </c>
      <c r="K43" s="223" t="s">
        <v>33</v>
      </c>
      <c r="L43" s="58"/>
      <c r="M43" s="58"/>
      <c r="N43" s="58">
        <f>J43*D43</f>
        <v>0</v>
      </c>
      <c r="O43" s="58">
        <f t="shared" si="1"/>
        <v>0</v>
      </c>
      <c r="P43" s="148">
        <f>'0723 Riders'!D28</f>
        <v>45078</v>
      </c>
      <c r="Q43" s="59"/>
      <c r="R43" s="59"/>
      <c r="S43" s="59"/>
      <c r="T43" s="172">
        <f t="shared" si="2"/>
        <v>0</v>
      </c>
      <c r="U43" s="60"/>
      <c r="V43" s="61"/>
      <c r="W43" s="62"/>
      <c r="X43" s="48"/>
      <c r="Y43" s="63"/>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48"/>
      <c r="HC43" s="48"/>
      <c r="HD43" s="48"/>
      <c r="HE43" s="48"/>
      <c r="HF43" s="48"/>
      <c r="HG43" s="48"/>
      <c r="HH43" s="48"/>
      <c r="HI43" s="48"/>
      <c r="HJ43" s="48"/>
      <c r="HK43" s="48"/>
      <c r="HL43" s="48"/>
      <c r="HM43" s="48"/>
      <c r="HN43" s="48"/>
      <c r="HO43" s="48"/>
      <c r="HP43" s="48"/>
    </row>
    <row r="44" spans="1:224" ht="12.75">
      <c r="A44" s="218" t="s">
        <v>55</v>
      </c>
      <c r="B44" s="190"/>
      <c r="C44" s="190"/>
      <c r="D44" s="228">
        <f>$N$27</f>
        <v>10</v>
      </c>
      <c r="E44" s="221" t="s">
        <v>86</v>
      </c>
      <c r="F44" s="222" t="s">
        <v>6</v>
      </c>
      <c r="G44" s="64"/>
      <c r="H44" s="65"/>
      <c r="I44" s="69">
        <f>'0623 Riders'!B84</f>
        <v>0.018765</v>
      </c>
      <c r="J44" s="69">
        <f t="shared" si="3"/>
        <v>0.018765</v>
      </c>
      <c r="K44" s="223"/>
      <c r="L44" s="58"/>
      <c r="M44" s="58"/>
      <c r="N44" s="58">
        <f>ROUND(D44*I44,2)</f>
        <v>0.19</v>
      </c>
      <c r="O44" s="58">
        <f t="shared" si="1"/>
        <v>0.19</v>
      </c>
      <c r="P44" s="148">
        <f>'0723 Riders'!D84</f>
        <v>45016</v>
      </c>
      <c r="Q44" s="59"/>
      <c r="R44" s="173">
        <f>$T$27</f>
        <v>0</v>
      </c>
      <c r="S44" s="174">
        <f>I44</f>
        <v>0.018765</v>
      </c>
      <c r="T44" s="172">
        <f>ROUND(R44*S44,2)</f>
        <v>0</v>
      </c>
      <c r="U44" s="60"/>
      <c r="V44" s="61"/>
      <c r="W44" s="62"/>
      <c r="X44" s="48"/>
      <c r="Y44" s="63"/>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48"/>
      <c r="HC44" s="48"/>
      <c r="HD44" s="48"/>
      <c r="HE44" s="48"/>
      <c r="HF44" s="48"/>
      <c r="HG44" s="48"/>
      <c r="HH44" s="48"/>
      <c r="HI44" s="48"/>
      <c r="HJ44" s="48"/>
      <c r="HK44" s="48"/>
      <c r="HL44" s="48"/>
      <c r="HM44" s="48"/>
      <c r="HN44" s="48"/>
      <c r="HO44" s="48"/>
      <c r="HP44" s="48"/>
    </row>
    <row r="45" spans="1:224" ht="12.75">
      <c r="A45" s="218" t="s">
        <v>56</v>
      </c>
      <c r="B45" s="190"/>
      <c r="C45" s="190"/>
      <c r="D45" s="228">
        <f>$N$27</f>
        <v>10</v>
      </c>
      <c r="E45" s="221" t="s">
        <v>86</v>
      </c>
      <c r="F45" s="222" t="s">
        <v>6</v>
      </c>
      <c r="G45" s="229"/>
      <c r="H45" s="65"/>
      <c r="I45" s="69">
        <f>'0623 Riders'!B86</f>
        <v>0.0590761</v>
      </c>
      <c r="J45" s="69">
        <f t="shared" si="3"/>
        <v>0.0590761</v>
      </c>
      <c r="K45" s="223"/>
      <c r="L45" s="58"/>
      <c r="M45" s="58"/>
      <c r="N45" s="58">
        <f>ROUND(D45*I45,2)</f>
        <v>0.59</v>
      </c>
      <c r="O45" s="58">
        <f t="shared" si="1"/>
        <v>0.59</v>
      </c>
      <c r="P45" s="148">
        <f>'0723 Riders'!D86</f>
        <v>44986</v>
      </c>
      <c r="Q45" s="59"/>
      <c r="R45" s="173">
        <f>$T$27</f>
        <v>0</v>
      </c>
      <c r="S45" s="174">
        <f>I45</f>
        <v>0.0590761</v>
      </c>
      <c r="T45" s="172">
        <f>ROUND(R45*S45,2)</f>
        <v>0</v>
      </c>
      <c r="U45" s="60"/>
      <c r="V45" s="61"/>
      <c r="W45" s="62"/>
      <c r="X45" s="48"/>
      <c r="Y45" s="63"/>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48"/>
      <c r="HC45" s="48"/>
      <c r="HD45" s="48"/>
      <c r="HE45" s="48"/>
      <c r="HF45" s="48"/>
      <c r="HG45" s="48"/>
      <c r="HH45" s="48"/>
      <c r="HI45" s="48"/>
      <c r="HJ45" s="48"/>
      <c r="HK45" s="48"/>
      <c r="HL45" s="48"/>
      <c r="HM45" s="48"/>
      <c r="HN45" s="48"/>
      <c r="HO45" s="48"/>
      <c r="HP45" s="48"/>
    </row>
    <row r="46" spans="1:224" ht="12.75">
      <c r="A46" s="225" t="s">
        <v>141</v>
      </c>
      <c r="B46" s="190"/>
      <c r="C46" s="190"/>
      <c r="D46" s="228"/>
      <c r="E46" s="227" t="s">
        <v>81</v>
      </c>
      <c r="F46" s="230"/>
      <c r="G46" s="229"/>
      <c r="H46" s="65"/>
      <c r="I46" s="125">
        <f>'0623 Riders'!B89</f>
        <v>1.91</v>
      </c>
      <c r="J46" s="125">
        <f t="shared" si="3"/>
        <v>1.91</v>
      </c>
      <c r="K46" s="223"/>
      <c r="L46" s="58"/>
      <c r="M46" s="58"/>
      <c r="N46" s="58">
        <f>I46</f>
        <v>1.91</v>
      </c>
      <c r="O46" s="58">
        <f>SUM(L46:N46)</f>
        <v>1.91</v>
      </c>
      <c r="P46" s="148">
        <f>'0723 Riders'!D89</f>
        <v>45078</v>
      </c>
      <c r="Q46" s="59"/>
      <c r="R46" s="59"/>
      <c r="S46" s="59"/>
      <c r="T46" s="172">
        <f>O46</f>
        <v>1.91</v>
      </c>
      <c r="U46" s="60"/>
      <c r="V46" s="61"/>
      <c r="W46" s="62"/>
      <c r="X46" s="48"/>
      <c r="Y46" s="63"/>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48"/>
      <c r="HC46" s="48"/>
      <c r="HD46" s="48"/>
      <c r="HE46" s="48"/>
      <c r="HF46" s="48"/>
      <c r="HG46" s="48"/>
      <c r="HH46" s="48"/>
      <c r="HI46" s="48"/>
      <c r="HJ46" s="48"/>
      <c r="HK46" s="48"/>
      <c r="HL46" s="48"/>
      <c r="HM46" s="48"/>
      <c r="HN46" s="48"/>
      <c r="HO46" s="48"/>
      <c r="HP46" s="48"/>
    </row>
    <row r="47" spans="1:224" ht="12.75">
      <c r="A47" s="225" t="s">
        <v>213</v>
      </c>
      <c r="B47" s="190"/>
      <c r="C47" s="190"/>
      <c r="D47" s="220">
        <f>IF($D$17&lt;0,0,$D$17)</f>
        <v>0</v>
      </c>
      <c r="E47" s="221" t="s">
        <v>32</v>
      </c>
      <c r="F47" s="222" t="s">
        <v>6</v>
      </c>
      <c r="G47" s="56"/>
      <c r="H47" s="56"/>
      <c r="I47" s="56"/>
      <c r="J47" s="56">
        <f>'0723 Riders'!B93</f>
        <v>0</v>
      </c>
      <c r="K47" s="223" t="s">
        <v>33</v>
      </c>
      <c r="L47" s="58"/>
      <c r="M47" s="58"/>
      <c r="N47" s="58"/>
      <c r="O47" s="58">
        <f>SUM(L47:N47)</f>
        <v>0</v>
      </c>
      <c r="P47" s="148">
        <f>'0723 Riders'!D93</f>
        <v>44531</v>
      </c>
      <c r="Q47" s="59"/>
      <c r="R47" s="59"/>
      <c r="S47" s="59"/>
      <c r="T47" s="172">
        <f>O47</f>
        <v>0</v>
      </c>
      <c r="U47" s="60"/>
      <c r="V47" s="61"/>
      <c r="W47" s="62"/>
      <c r="X47" s="48"/>
      <c r="Y47" s="63"/>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48"/>
      <c r="HC47" s="48"/>
      <c r="HD47" s="48"/>
      <c r="HE47" s="48"/>
      <c r="HF47" s="48"/>
      <c r="HG47" s="48"/>
      <c r="HH47" s="48"/>
      <c r="HI47" s="48"/>
      <c r="HJ47" s="48"/>
      <c r="HK47" s="48"/>
      <c r="HL47" s="48"/>
      <c r="HM47" s="48"/>
      <c r="HN47" s="48"/>
      <c r="HO47" s="48"/>
      <c r="HP47" s="48"/>
    </row>
    <row r="48" spans="1:224" ht="12.75">
      <c r="A48" s="218" t="s">
        <v>100</v>
      </c>
      <c r="B48" s="190"/>
      <c r="C48" s="190"/>
      <c r="D48" s="228">
        <f>$N$27</f>
        <v>10</v>
      </c>
      <c r="E48" s="221" t="s">
        <v>86</v>
      </c>
      <c r="F48" s="222" t="s">
        <v>6</v>
      </c>
      <c r="G48" s="229"/>
      <c r="H48" s="65"/>
      <c r="I48" s="69">
        <f>'0623 Riders'!B104</f>
        <v>0.0826965</v>
      </c>
      <c r="J48" s="144">
        <f>SUM(G48:I48)</f>
        <v>0.0826965</v>
      </c>
      <c r="K48" s="223"/>
      <c r="L48" s="58"/>
      <c r="M48" s="58"/>
      <c r="N48" s="58">
        <f>ROUND(D48*I48,2)</f>
        <v>0.83</v>
      </c>
      <c r="O48" s="58">
        <f t="shared" si="1"/>
        <v>0.83</v>
      </c>
      <c r="P48" s="148">
        <f>'0723 Riders'!D104</f>
        <v>44986</v>
      </c>
      <c r="Q48" s="59"/>
      <c r="R48" s="173">
        <f>$T$27</f>
        <v>0</v>
      </c>
      <c r="S48" s="174">
        <f>I48</f>
        <v>0.0826965</v>
      </c>
      <c r="T48" s="172">
        <f>ROUND(R48*S48,2)</f>
        <v>0</v>
      </c>
      <c r="U48" s="60"/>
      <c r="V48" s="61"/>
      <c r="W48" s="62"/>
      <c r="X48" s="48"/>
      <c r="Y48" s="63"/>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48"/>
      <c r="HC48" s="48"/>
      <c r="HD48" s="48"/>
      <c r="HE48" s="48"/>
      <c r="HF48" s="48"/>
      <c r="HG48" s="48"/>
      <c r="HH48" s="48"/>
      <c r="HI48" s="48"/>
      <c r="HJ48" s="48"/>
      <c r="HK48" s="48"/>
      <c r="HL48" s="48"/>
      <c r="HM48" s="48"/>
      <c r="HN48" s="48"/>
      <c r="HO48" s="48"/>
      <c r="HP48" s="48"/>
    </row>
    <row r="49" spans="1:224" ht="12.75">
      <c r="A49" s="225" t="s">
        <v>152</v>
      </c>
      <c r="B49" s="190"/>
      <c r="C49" s="190"/>
      <c r="D49" s="228"/>
      <c r="E49" s="227" t="s">
        <v>81</v>
      </c>
      <c r="F49" s="230"/>
      <c r="G49" s="229"/>
      <c r="H49" s="65"/>
      <c r="I49" s="125">
        <f>'0623 Riders'!B107</f>
        <v>0</v>
      </c>
      <c r="J49" s="125">
        <f>SUM(G49:I49)</f>
        <v>0</v>
      </c>
      <c r="K49" s="223"/>
      <c r="L49" s="58"/>
      <c r="M49" s="58"/>
      <c r="N49" s="58">
        <f>I49</f>
        <v>0</v>
      </c>
      <c r="O49" s="58">
        <f>SUM(L49:N49)</f>
        <v>0</v>
      </c>
      <c r="P49" s="148">
        <f>'0723 Riders'!$D$40</f>
        <v>45078</v>
      </c>
      <c r="Q49" s="59"/>
      <c r="R49" s="59"/>
      <c r="S49" s="59"/>
      <c r="T49" s="172">
        <f>O49</f>
        <v>0</v>
      </c>
      <c r="U49" s="60"/>
      <c r="V49" s="61"/>
      <c r="W49" s="62"/>
      <c r="X49" s="48"/>
      <c r="Y49" s="63"/>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48"/>
      <c r="HC49" s="48"/>
      <c r="HD49" s="48"/>
      <c r="HE49" s="48"/>
      <c r="HF49" s="48"/>
      <c r="HG49" s="48"/>
      <c r="HH49" s="48"/>
      <c r="HI49" s="48"/>
      <c r="HJ49" s="48"/>
      <c r="HK49" s="48"/>
      <c r="HL49" s="48"/>
      <c r="HM49" s="48"/>
      <c r="HN49" s="48"/>
      <c r="HO49" s="48"/>
      <c r="HP49" s="48"/>
    </row>
    <row r="50" spans="1:224" ht="12.75">
      <c r="A50" s="225" t="s">
        <v>138</v>
      </c>
      <c r="B50" s="190"/>
      <c r="C50" s="190"/>
      <c r="D50" s="228"/>
      <c r="E50" s="227" t="s">
        <v>81</v>
      </c>
      <c r="F50" s="230"/>
      <c r="G50" s="229"/>
      <c r="H50" s="65"/>
      <c r="I50" s="179">
        <f>'0623 Riders'!B120</f>
        <v>0</v>
      </c>
      <c r="J50" s="125">
        <f>SUM(G50:I50)</f>
        <v>0</v>
      </c>
      <c r="K50" s="223"/>
      <c r="L50" s="58"/>
      <c r="M50" s="58"/>
      <c r="N50" s="177">
        <f>I50</f>
        <v>0</v>
      </c>
      <c r="O50" s="58">
        <f>SUM(L50:N50)</f>
        <v>0</v>
      </c>
      <c r="P50" s="148">
        <f>'0723 Riders'!D120</f>
        <v>44894</v>
      </c>
      <c r="Q50" s="59"/>
      <c r="R50" s="59"/>
      <c r="S50" s="59"/>
      <c r="T50" s="172"/>
      <c r="U50" s="60"/>
      <c r="V50" s="61"/>
      <c r="W50" s="62"/>
      <c r="X50" s="48"/>
      <c r="Y50" s="63"/>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48"/>
      <c r="HC50" s="48"/>
      <c r="HD50" s="48"/>
      <c r="HE50" s="48"/>
      <c r="HF50" s="48"/>
      <c r="HG50" s="48"/>
      <c r="HH50" s="48"/>
      <c r="HI50" s="48"/>
      <c r="HJ50" s="48"/>
      <c r="HK50" s="48"/>
      <c r="HL50" s="48"/>
      <c r="HM50" s="48"/>
      <c r="HN50" s="48"/>
      <c r="HO50" s="48"/>
      <c r="HP50" s="48"/>
    </row>
    <row r="51" spans="1:224" ht="12.75">
      <c r="A51" s="218" t="s">
        <v>101</v>
      </c>
      <c r="B51" s="190"/>
      <c r="C51" s="190"/>
      <c r="D51" s="220">
        <f>$D$17</f>
        <v>0</v>
      </c>
      <c r="E51" s="221" t="s">
        <v>32</v>
      </c>
      <c r="F51" s="222" t="s">
        <v>6</v>
      </c>
      <c r="G51" s="56">
        <f>'0623 Riders'!B111</f>
        <v>0.0038973</v>
      </c>
      <c r="H51" s="56"/>
      <c r="I51" s="56"/>
      <c r="J51" s="143">
        <f>SUM(G51:H51)</f>
        <v>0.0038973</v>
      </c>
      <c r="K51" s="223" t="s">
        <v>33</v>
      </c>
      <c r="L51" s="58">
        <f>ROUND(D51*G51,2)</f>
        <v>0</v>
      </c>
      <c r="M51" s="58"/>
      <c r="N51" s="58"/>
      <c r="O51" s="58">
        <f t="shared" si="1"/>
        <v>0</v>
      </c>
      <c r="P51" s="148">
        <f>'0723 Riders'!D111</f>
        <v>44531</v>
      </c>
      <c r="Q51" s="59"/>
      <c r="R51" s="59"/>
      <c r="S51" s="59"/>
      <c r="T51" s="172">
        <f>O51</f>
        <v>0</v>
      </c>
      <c r="U51" s="60"/>
      <c r="V51" s="61"/>
      <c r="W51" s="62"/>
      <c r="X51" s="48"/>
      <c r="Y51" s="63"/>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48"/>
      <c r="HC51" s="48"/>
      <c r="HD51" s="48"/>
      <c r="HE51" s="48"/>
      <c r="HF51" s="48"/>
      <c r="HG51" s="48"/>
      <c r="HH51" s="48"/>
      <c r="HI51" s="48"/>
      <c r="HJ51" s="48"/>
      <c r="HK51" s="48"/>
      <c r="HL51" s="48"/>
      <c r="HM51" s="48"/>
      <c r="HN51" s="48"/>
      <c r="HO51" s="48"/>
      <c r="HP51" s="48"/>
    </row>
    <row r="52" spans="1:224" ht="12.75">
      <c r="A52" s="231" t="s">
        <v>151</v>
      </c>
      <c r="B52" s="190"/>
      <c r="C52" s="190"/>
      <c r="D52" s="220">
        <f>D17</f>
        <v>0</v>
      </c>
      <c r="E52" s="221" t="s">
        <v>32</v>
      </c>
      <c r="F52" s="222" t="s">
        <v>6</v>
      </c>
      <c r="G52" s="98"/>
      <c r="H52" s="98"/>
      <c r="I52" s="98">
        <f>'0623 Riders'!B116</f>
        <v>-0.00023</v>
      </c>
      <c r="J52" s="143">
        <f>SUM(G52:I52)</f>
        <v>-0.00023</v>
      </c>
      <c r="K52" s="223" t="s">
        <v>33</v>
      </c>
      <c r="L52" s="58"/>
      <c r="M52" s="58"/>
      <c r="N52" s="58">
        <f>J52*D52</f>
        <v>0</v>
      </c>
      <c r="O52" s="58">
        <f t="shared" si="1"/>
        <v>0</v>
      </c>
      <c r="P52" s="148">
        <f>'0723 Riders'!D116</f>
        <v>44531</v>
      </c>
      <c r="Q52" s="59"/>
      <c r="R52" s="59"/>
      <c r="S52" s="59"/>
      <c r="T52" s="172"/>
      <c r="U52" s="60"/>
      <c r="V52" s="61"/>
      <c r="W52" s="62"/>
      <c r="X52" s="48"/>
      <c r="Y52" s="63"/>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48"/>
      <c r="HC52" s="48"/>
      <c r="HD52" s="48"/>
      <c r="HE52" s="48"/>
      <c r="HF52" s="48"/>
      <c r="HG52" s="48"/>
      <c r="HH52" s="48"/>
      <c r="HI52" s="48"/>
      <c r="HJ52" s="48"/>
      <c r="HK52" s="48"/>
      <c r="HL52" s="48"/>
      <c r="HM52" s="48"/>
      <c r="HN52" s="48"/>
      <c r="HO52" s="48"/>
      <c r="HP52" s="48"/>
    </row>
    <row r="53" spans="1:224" ht="12.75">
      <c r="A53" s="231" t="s">
        <v>155</v>
      </c>
      <c r="B53" s="190"/>
      <c r="C53" s="190"/>
      <c r="D53" s="220"/>
      <c r="E53" s="221" t="s">
        <v>81</v>
      </c>
      <c r="F53" s="222" t="s">
        <v>6</v>
      </c>
      <c r="G53" s="98"/>
      <c r="H53" s="98"/>
      <c r="I53" s="98">
        <f>'0623 Riders'!B124</f>
        <v>0.1</v>
      </c>
      <c r="J53" s="143">
        <f>SUM(G53:I53)</f>
        <v>0.1</v>
      </c>
      <c r="K53" s="223"/>
      <c r="L53" s="58"/>
      <c r="M53" s="58"/>
      <c r="N53" s="58">
        <f>J53</f>
        <v>0.1</v>
      </c>
      <c r="O53" s="58">
        <f t="shared" si="1"/>
        <v>0.1</v>
      </c>
      <c r="P53" s="148">
        <f>'0723 Riders'!E124</f>
        <v>44927</v>
      </c>
      <c r="Q53" s="59"/>
      <c r="R53" s="59"/>
      <c r="S53" s="59"/>
      <c r="T53" s="172"/>
      <c r="U53" s="60"/>
      <c r="V53" s="61"/>
      <c r="W53" s="62"/>
      <c r="X53" s="48"/>
      <c r="Y53" s="63"/>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48"/>
      <c r="HC53" s="48"/>
      <c r="HD53" s="48"/>
      <c r="HE53" s="48"/>
      <c r="HF53" s="48"/>
      <c r="HG53" s="48"/>
      <c r="HH53" s="48"/>
      <c r="HI53" s="48"/>
      <c r="HJ53" s="48"/>
      <c r="HK53" s="48"/>
      <c r="HL53" s="48"/>
      <c r="HM53" s="48"/>
      <c r="HN53" s="48"/>
      <c r="HO53" s="48"/>
      <c r="HP53" s="48"/>
    </row>
    <row r="54" spans="1:224" ht="12.75">
      <c r="A54" s="231" t="s">
        <v>208</v>
      </c>
      <c r="B54" s="190"/>
      <c r="C54" s="190"/>
      <c r="D54" s="220">
        <f>D18</f>
        <v>0</v>
      </c>
      <c r="E54" s="221" t="s">
        <v>32</v>
      </c>
      <c r="F54" s="232" t="s">
        <v>6</v>
      </c>
      <c r="G54" s="211"/>
      <c r="H54" s="211"/>
      <c r="I54" s="211">
        <f>'0623 Riders'!B129</f>
        <v>0</v>
      </c>
      <c r="J54" s="143">
        <f>SUM(G54:I54)</f>
        <v>0</v>
      </c>
      <c r="K54" s="223" t="s">
        <v>33</v>
      </c>
      <c r="L54" s="210"/>
      <c r="M54" s="210"/>
      <c r="N54" s="210">
        <f>D54*J54</f>
        <v>0</v>
      </c>
      <c r="O54" s="210">
        <f>SUM(L54:N54)</f>
        <v>0</v>
      </c>
      <c r="P54" s="148">
        <f>'0723 Riders'!D129</f>
        <v>44531</v>
      </c>
      <c r="Q54" s="59"/>
      <c r="R54" s="59"/>
      <c r="S54" s="59"/>
      <c r="T54" s="172"/>
      <c r="U54" s="60"/>
      <c r="V54" s="61"/>
      <c r="W54" s="62"/>
      <c r="X54" s="48"/>
      <c r="Y54" s="63"/>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48"/>
      <c r="HC54" s="48"/>
      <c r="HD54" s="48"/>
      <c r="HE54" s="48"/>
      <c r="HF54" s="48"/>
      <c r="HG54" s="48"/>
      <c r="HH54" s="48"/>
      <c r="HI54" s="48"/>
      <c r="HJ54" s="48"/>
      <c r="HK54" s="48"/>
      <c r="HL54" s="48"/>
      <c r="HM54" s="48"/>
      <c r="HN54" s="48"/>
      <c r="HO54" s="48"/>
      <c r="HP54" s="48"/>
    </row>
    <row r="55" spans="1:224" ht="12.75">
      <c r="A55" s="231" t="s">
        <v>209</v>
      </c>
      <c r="B55" s="190"/>
      <c r="C55" s="190"/>
      <c r="D55" s="220"/>
      <c r="E55" s="221" t="s">
        <v>81</v>
      </c>
      <c r="F55" s="222" t="s">
        <v>6</v>
      </c>
      <c r="G55" s="212"/>
      <c r="H55" s="212"/>
      <c r="I55" s="212">
        <f>'0623 Riders'!B136</f>
        <v>0</v>
      </c>
      <c r="J55" s="212">
        <f>SUM(G55:I55)</f>
        <v>0</v>
      </c>
      <c r="K55" s="223"/>
      <c r="L55" s="213"/>
      <c r="M55" s="213"/>
      <c r="N55" s="213">
        <f>J55</f>
        <v>0</v>
      </c>
      <c r="O55" s="213">
        <f>SUM(L55:N55)</f>
        <v>0</v>
      </c>
      <c r="P55" s="214">
        <f>'0723 Riders'!D136</f>
        <v>44531</v>
      </c>
      <c r="Q55" s="59"/>
      <c r="R55" s="59"/>
      <c r="S55" s="59"/>
      <c r="T55" s="172"/>
      <c r="U55" s="60"/>
      <c r="V55" s="61"/>
      <c r="W55" s="62"/>
      <c r="X55" s="48"/>
      <c r="Y55" s="63"/>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48"/>
      <c r="HC55" s="48"/>
      <c r="HD55" s="48"/>
      <c r="HE55" s="48"/>
      <c r="HF55" s="48"/>
      <c r="HG55" s="48"/>
      <c r="HH55" s="48"/>
      <c r="HI55" s="48"/>
      <c r="HJ55" s="48"/>
      <c r="HK55" s="48"/>
      <c r="HL55" s="48"/>
      <c r="HM55" s="48"/>
      <c r="HN55" s="48"/>
      <c r="HO55" s="48"/>
      <c r="HP55" s="48"/>
    </row>
    <row r="56" spans="1:224" ht="12.75">
      <c r="A56" s="146" t="s">
        <v>210</v>
      </c>
      <c r="B56" s="48"/>
      <c r="C56" s="48"/>
      <c r="D56" s="53"/>
      <c r="E56" s="54"/>
      <c r="F56" s="55"/>
      <c r="G56" s="212"/>
      <c r="H56" s="212"/>
      <c r="I56" s="212"/>
      <c r="J56" s="212"/>
      <c r="K56" s="57"/>
      <c r="L56" s="213"/>
      <c r="M56" s="213"/>
      <c r="N56" s="213"/>
      <c r="O56" s="213"/>
      <c r="P56" s="214"/>
      <c r="Q56" s="59"/>
      <c r="R56" s="59"/>
      <c r="S56" s="59"/>
      <c r="T56" s="172"/>
      <c r="U56" s="60"/>
      <c r="V56" s="61"/>
      <c r="W56" s="62"/>
      <c r="X56" s="48"/>
      <c r="Y56" s="63"/>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48"/>
      <c r="HC56" s="48"/>
      <c r="HD56" s="48"/>
      <c r="HE56" s="48"/>
      <c r="HF56" s="48"/>
      <c r="HG56" s="48"/>
      <c r="HH56" s="48"/>
      <c r="HI56" s="48"/>
      <c r="HJ56" s="48"/>
      <c r="HK56" s="48"/>
      <c r="HL56" s="48"/>
      <c r="HM56" s="48"/>
      <c r="HN56" s="48"/>
      <c r="HO56" s="48"/>
      <c r="HP56" s="48"/>
    </row>
    <row r="57" spans="1:224" ht="12.75">
      <c r="A57" s="111" t="s">
        <v>52</v>
      </c>
      <c r="B57" s="81"/>
      <c r="C57" s="81"/>
      <c r="D57" s="112"/>
      <c r="E57" s="113"/>
      <c r="F57" s="114"/>
      <c r="G57" s="114"/>
      <c r="H57" s="114"/>
      <c r="I57" s="114"/>
      <c r="J57" s="114"/>
      <c r="K57" s="115"/>
      <c r="L57" s="102">
        <f>SUM(L31:L56)</f>
        <v>0</v>
      </c>
      <c r="M57" s="102">
        <f>SUM(M31:M56)</f>
        <v>0</v>
      </c>
      <c r="N57" s="102">
        <f>SUM(N31:N56)</f>
        <v>3.14</v>
      </c>
      <c r="O57" s="102">
        <f>SUM(O31:O56)</f>
        <v>3.14</v>
      </c>
      <c r="P57" s="116"/>
      <c r="Q57" s="59"/>
      <c r="R57" s="59"/>
      <c r="S57" s="59"/>
      <c r="T57" s="172">
        <f>SUM(T31:T51)</f>
        <v>1.43</v>
      </c>
      <c r="U57" s="99"/>
      <c r="V57" s="99"/>
      <c r="W57" s="120"/>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48"/>
      <c r="HC57" s="48"/>
      <c r="HD57" s="48"/>
      <c r="HE57" s="48"/>
      <c r="HF57" s="48"/>
      <c r="HG57" s="48"/>
      <c r="HH57" s="48"/>
      <c r="HI57" s="48"/>
      <c r="HJ57" s="48"/>
      <c r="HK57" s="48"/>
      <c r="HL57" s="48"/>
      <c r="HM57" s="48"/>
      <c r="HN57" s="48"/>
      <c r="HO57" s="48"/>
      <c r="HP57" s="48"/>
    </row>
    <row r="58" spans="1:224" ht="12.75">
      <c r="A58" s="48"/>
      <c r="B58" s="48"/>
      <c r="C58" s="48"/>
      <c r="D58" s="53"/>
      <c r="E58" s="66"/>
      <c r="F58" s="59"/>
      <c r="G58" s="59"/>
      <c r="H58" s="59"/>
      <c r="I58" s="59"/>
      <c r="J58" s="60"/>
      <c r="K58" s="57"/>
      <c r="L58" s="59"/>
      <c r="M58" s="59"/>
      <c r="N58" s="59"/>
      <c r="O58" s="59"/>
      <c r="P58" s="97"/>
      <c r="Q58" s="59"/>
      <c r="R58" s="59"/>
      <c r="S58" s="59"/>
      <c r="T58" s="59"/>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48"/>
      <c r="HC58" s="48"/>
      <c r="HD58" s="48"/>
      <c r="HE58" s="48"/>
      <c r="HF58" s="48"/>
      <c r="HG58" s="48"/>
      <c r="HH58" s="48"/>
      <c r="HI58" s="48"/>
      <c r="HJ58" s="48"/>
      <c r="HK58" s="48"/>
      <c r="HL58" s="48"/>
      <c r="HM58" s="48"/>
      <c r="HN58" s="48"/>
      <c r="HO58" s="48"/>
      <c r="HP58" s="48"/>
    </row>
    <row r="59" spans="1:224" ht="12.75">
      <c r="A59" s="117" t="s">
        <v>63</v>
      </c>
      <c r="B59" s="103"/>
      <c r="C59" s="103"/>
      <c r="D59" s="103"/>
      <c r="E59" s="103"/>
      <c r="F59" s="103"/>
      <c r="G59" s="103"/>
      <c r="H59" s="103"/>
      <c r="I59" s="103"/>
      <c r="J59" s="103"/>
      <c r="K59" s="103"/>
      <c r="L59" s="118">
        <f>L27+L57</f>
        <v>0</v>
      </c>
      <c r="M59" s="118">
        <f>M27+M57</f>
        <v>0</v>
      </c>
      <c r="N59" s="118">
        <f>N27+N57</f>
        <v>13.14</v>
      </c>
      <c r="O59" s="119">
        <f>O27+O57</f>
        <v>13.14</v>
      </c>
      <c r="P59" s="119"/>
      <c r="Q59" s="59"/>
      <c r="R59" s="59"/>
      <c r="S59" s="59"/>
      <c r="T59" s="119">
        <f>T27+T57</f>
        <v>1.43</v>
      </c>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8"/>
      <c r="ET59" s="48"/>
      <c r="EU59" s="48"/>
      <c r="EV59" s="48"/>
      <c r="EW59" s="48"/>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48"/>
      <c r="HC59" s="48"/>
      <c r="HD59" s="48"/>
      <c r="HE59" s="48"/>
      <c r="HF59" s="48"/>
      <c r="HG59" s="48"/>
      <c r="HH59" s="48"/>
      <c r="HI59" s="48"/>
      <c r="HJ59" s="48"/>
      <c r="HK59" s="48"/>
      <c r="HL59" s="48"/>
      <c r="HM59" s="48"/>
      <c r="HN59" s="48"/>
      <c r="HO59" s="48"/>
      <c r="HP59" s="48"/>
    </row>
    <row r="60" spans="1:224" ht="12.75">
      <c r="A60" s="48"/>
      <c r="B60" s="48"/>
      <c r="C60" s="48"/>
      <c r="D60" s="48"/>
      <c r="E60" s="48"/>
      <c r="F60" s="48"/>
      <c r="G60" s="48"/>
      <c r="H60" s="48"/>
      <c r="I60" s="48"/>
      <c r="J60" s="48"/>
      <c r="K60" s="48"/>
      <c r="L60" s="48"/>
      <c r="M60" s="48"/>
      <c r="N60" s="84"/>
      <c r="O60" s="84"/>
      <c r="P60" s="84"/>
      <c r="Q60" s="99"/>
      <c r="R60" s="99"/>
      <c r="S60" s="99"/>
      <c r="T60" s="99"/>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48"/>
      <c r="EK60" s="48"/>
      <c r="EL60" s="48"/>
      <c r="EM60" s="48"/>
      <c r="EN60" s="48"/>
      <c r="EO60" s="48"/>
      <c r="EP60" s="48"/>
      <c r="EQ60" s="48"/>
      <c r="ER60" s="48"/>
      <c r="ES60" s="48"/>
      <c r="ET60" s="48"/>
      <c r="EU60" s="48"/>
      <c r="EV60" s="48"/>
      <c r="EW60" s="48"/>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48"/>
      <c r="HC60" s="48"/>
      <c r="HD60" s="48"/>
      <c r="HE60" s="48"/>
      <c r="HF60" s="48"/>
      <c r="HG60" s="48"/>
      <c r="HH60" s="48"/>
      <c r="HI60" s="48"/>
      <c r="HJ60" s="48"/>
      <c r="HK60" s="48"/>
      <c r="HL60" s="48"/>
      <c r="HM60" s="48"/>
      <c r="HN60" s="48"/>
      <c r="HO60" s="48"/>
      <c r="HP60" s="48"/>
    </row>
    <row r="61" spans="1:224" ht="12.75">
      <c r="A61" s="48"/>
      <c r="B61" s="48"/>
      <c r="C61" s="48"/>
      <c r="D61" s="48"/>
      <c r="E61" s="48"/>
      <c r="F61" s="48"/>
      <c r="G61" s="48"/>
      <c r="H61" s="48"/>
      <c r="I61" s="48"/>
      <c r="J61" s="48"/>
      <c r="K61" s="48"/>
      <c r="L61" s="48"/>
      <c r="M61" s="48"/>
      <c r="N61" s="84"/>
      <c r="O61" s="84"/>
      <c r="P61" s="84"/>
      <c r="Q61" s="99"/>
      <c r="R61" s="99"/>
      <c r="S61" s="99"/>
      <c r="T61" s="99"/>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48"/>
      <c r="EK61" s="48"/>
      <c r="EL61" s="48"/>
      <c r="EM61" s="48"/>
      <c r="EN61" s="48"/>
      <c r="EO61" s="48"/>
      <c r="EP61" s="48"/>
      <c r="EQ61" s="48"/>
      <c r="ER61" s="48"/>
      <c r="ES61" s="48"/>
      <c r="ET61" s="48"/>
      <c r="EU61" s="48"/>
      <c r="EV61" s="48"/>
      <c r="EW61" s="48"/>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48"/>
      <c r="HC61" s="48"/>
      <c r="HD61" s="48"/>
      <c r="HE61" s="48"/>
      <c r="HF61" s="48"/>
      <c r="HG61" s="48"/>
      <c r="HH61" s="48"/>
      <c r="HI61" s="48"/>
      <c r="HJ61" s="48"/>
      <c r="HK61" s="48"/>
      <c r="HL61" s="48"/>
      <c r="HM61" s="48"/>
      <c r="HN61" s="48"/>
      <c r="HO61" s="48"/>
      <c r="HP61" s="48"/>
    </row>
    <row r="62" spans="1:224" ht="12.75">
      <c r="A62" s="99" t="s">
        <v>62</v>
      </c>
      <c r="B62" s="48"/>
      <c r="C62" s="48"/>
      <c r="D62" s="48"/>
      <c r="E62" s="48"/>
      <c r="F62" s="48"/>
      <c r="G62" s="48"/>
      <c r="H62" s="48"/>
      <c r="I62" s="48"/>
      <c r="J62" s="48"/>
      <c r="K62" s="48"/>
      <c r="L62" s="48"/>
      <c r="M62" s="48"/>
      <c r="N62" s="48"/>
      <c r="O62" s="62">
        <f>IF(D17&lt;0,MIN(O25,O59),O25)</f>
        <v>10</v>
      </c>
      <c r="P62" s="84"/>
      <c r="Q62" s="99"/>
      <c r="R62" s="99"/>
      <c r="S62" s="99"/>
      <c r="T62" s="99"/>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48"/>
      <c r="EK62" s="48"/>
      <c r="EL62" s="48"/>
      <c r="EM62" s="48"/>
      <c r="EN62" s="48"/>
      <c r="EO62" s="48"/>
      <c r="EP62" s="48"/>
      <c r="EQ62" s="48"/>
      <c r="ER62" s="48"/>
      <c r="ES62" s="48"/>
      <c r="ET62" s="48"/>
      <c r="EU62" s="48"/>
      <c r="EV62" s="48"/>
      <c r="EW62" s="48"/>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48"/>
      <c r="HC62" s="48"/>
      <c r="HD62" s="48"/>
      <c r="HE62" s="48"/>
      <c r="HF62" s="48"/>
      <c r="HG62" s="48"/>
      <c r="HH62" s="48"/>
      <c r="HI62" s="48"/>
      <c r="HJ62" s="48"/>
      <c r="HK62" s="48"/>
      <c r="HL62" s="48"/>
      <c r="HM62" s="48"/>
      <c r="HN62" s="48"/>
      <c r="HO62" s="48"/>
      <c r="HP62" s="48"/>
    </row>
    <row r="63" spans="1:224" ht="12.75">
      <c r="A63" s="99" t="s">
        <v>13</v>
      </c>
      <c r="B63" s="99"/>
      <c r="C63" s="99"/>
      <c r="D63" s="99"/>
      <c r="E63" s="99"/>
      <c r="F63" s="99"/>
      <c r="G63" s="99"/>
      <c r="H63" s="99"/>
      <c r="I63" s="48"/>
      <c r="J63" s="48"/>
      <c r="K63" s="48"/>
      <c r="L63" s="48"/>
      <c r="M63" s="48"/>
      <c r="N63" s="84"/>
      <c r="O63" s="84"/>
      <c r="P63" s="84"/>
      <c r="Q63" s="48"/>
      <c r="R63" s="48"/>
      <c r="S63" s="48"/>
      <c r="T63" s="48"/>
      <c r="U63" s="60"/>
      <c r="V63" s="61"/>
      <c r="W63" s="62"/>
      <c r="X63" s="48"/>
      <c r="Y63" s="63"/>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48"/>
      <c r="EK63" s="48"/>
      <c r="EL63" s="48"/>
      <c r="EM63" s="48"/>
      <c r="EN63" s="48"/>
      <c r="EO63" s="48"/>
      <c r="EP63" s="48"/>
      <c r="EQ63" s="48"/>
      <c r="ER63" s="48"/>
      <c r="ES63" s="48"/>
      <c r="ET63" s="48"/>
      <c r="EU63" s="48"/>
      <c r="EV63" s="48"/>
      <c r="EW63" s="48"/>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48"/>
      <c r="HC63" s="48"/>
      <c r="HD63" s="48"/>
      <c r="HE63" s="48"/>
      <c r="HF63" s="48"/>
      <c r="HG63" s="48"/>
      <c r="HH63" s="48"/>
      <c r="HI63" s="48"/>
      <c r="HJ63" s="48"/>
      <c r="HK63" s="48"/>
      <c r="HL63" s="48"/>
      <c r="HM63" s="48"/>
      <c r="HN63" s="48"/>
      <c r="HO63" s="48"/>
      <c r="HP63" s="48"/>
    </row>
    <row r="64" spans="1:224" ht="12.75">
      <c r="A64" s="81" t="s">
        <v>83</v>
      </c>
      <c r="B64" s="84"/>
      <c r="C64" s="84"/>
      <c r="D64" s="84"/>
      <c r="E64" s="84"/>
      <c r="F64" s="84"/>
      <c r="G64" s="84"/>
      <c r="H64" s="84"/>
      <c r="I64" s="84"/>
      <c r="J64" s="84"/>
      <c r="K64" s="84"/>
      <c r="L64" s="84"/>
      <c r="M64" s="84"/>
      <c r="N64" s="84"/>
      <c r="O64" s="121">
        <f>IF($D$17&lt;0,O59,IF(O59&gt;O62,O59,O62))</f>
        <v>13.14</v>
      </c>
      <c r="P64" s="93"/>
      <c r="Q64" s="48"/>
      <c r="R64" s="48"/>
      <c r="S64" s="48"/>
      <c r="T64" s="121">
        <f>IF($D$17&lt;0,T59,IF(T59&gt;T62,T59,T62))</f>
        <v>1.43</v>
      </c>
      <c r="U64" s="60"/>
      <c r="V64" s="61"/>
      <c r="W64" s="62"/>
      <c r="X64" s="48"/>
      <c r="Y64" s="63"/>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48"/>
      <c r="EK64" s="48"/>
      <c r="EL64" s="48"/>
      <c r="EM64" s="48"/>
      <c r="EN64" s="48"/>
      <c r="EO64" s="48"/>
      <c r="EP64" s="48"/>
      <c r="EQ64" s="48"/>
      <c r="ER64" s="48"/>
      <c r="ES64" s="48"/>
      <c r="ET64" s="48"/>
      <c r="EU64" s="48"/>
      <c r="EV64" s="48"/>
      <c r="EW64" s="48"/>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48"/>
      <c r="HC64" s="48"/>
      <c r="HD64" s="48"/>
      <c r="HE64" s="48"/>
      <c r="HF64" s="48"/>
      <c r="HG64" s="48"/>
      <c r="HH64" s="48"/>
      <c r="HI64" s="48"/>
      <c r="HJ64" s="48"/>
      <c r="HK64" s="48"/>
      <c r="HL64" s="48"/>
      <c r="HM64" s="48"/>
      <c r="HN64" s="48"/>
      <c r="HO64" s="48"/>
      <c r="HP64" s="48"/>
    </row>
    <row r="65" spans="1:224" ht="12.75">
      <c r="A65" s="81"/>
      <c r="B65" s="84"/>
      <c r="C65" s="84"/>
      <c r="D65" s="84"/>
      <c r="E65" s="84"/>
      <c r="F65" s="84"/>
      <c r="G65" s="84"/>
      <c r="H65" s="84"/>
      <c r="I65" s="84"/>
      <c r="J65" s="84"/>
      <c r="K65" s="84"/>
      <c r="L65" s="84"/>
      <c r="M65" s="84"/>
      <c r="N65" s="84"/>
      <c r="O65" s="73"/>
      <c r="P65" s="93"/>
      <c r="Q65" s="48"/>
      <c r="R65" s="48"/>
      <c r="S65" s="48"/>
      <c r="T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48"/>
      <c r="EK65" s="48"/>
      <c r="EL65" s="48"/>
      <c r="EM65" s="48"/>
      <c r="EN65" s="48"/>
      <c r="EO65" s="48"/>
      <c r="EP65" s="48"/>
      <c r="EQ65" s="48"/>
      <c r="ER65" s="48"/>
      <c r="ES65" s="48"/>
      <c r="ET65" s="48"/>
      <c r="EU65" s="48"/>
      <c r="EV65" s="48"/>
      <c r="EW65" s="48"/>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48"/>
      <c r="HC65" s="48"/>
      <c r="HD65" s="48"/>
      <c r="HE65" s="48"/>
      <c r="HF65" s="48"/>
      <c r="HG65" s="48"/>
      <c r="HH65" s="48"/>
      <c r="HI65" s="48"/>
      <c r="HJ65" s="48"/>
      <c r="HK65" s="48"/>
      <c r="HL65" s="48"/>
      <c r="HM65" s="48"/>
      <c r="HN65" s="48"/>
      <c r="HO65" s="48"/>
      <c r="HP65" s="48"/>
    </row>
    <row r="66" spans="1:239" ht="12.75">
      <c r="A66" s="81"/>
      <c r="B66" s="99"/>
      <c r="C66" s="99"/>
      <c r="D66" s="99"/>
      <c r="E66" s="99"/>
      <c r="F66" s="99"/>
      <c r="G66" s="99"/>
      <c r="H66" s="99"/>
      <c r="I66" s="99" t="s">
        <v>85</v>
      </c>
      <c r="J66" s="99"/>
      <c r="K66" s="99"/>
      <c r="L66" s="122"/>
      <c r="M66" s="122"/>
      <c r="N66" s="122"/>
      <c r="O66" s="122">
        <f>ROUND(IF($D$17&lt;1,0,O59/($D$17*100)*10000),2)</f>
        <v>0</v>
      </c>
      <c r="P66" s="29" t="s">
        <v>57</v>
      </c>
      <c r="Q66" s="48"/>
      <c r="R66" s="48"/>
      <c r="S66" s="48"/>
      <c r="T66" s="122">
        <f>ROUND(IF($D$17&lt;1,0,T59/($D$17*100)*10000),2)</f>
        <v>0</v>
      </c>
      <c r="U66" s="29" t="s">
        <v>57</v>
      </c>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48"/>
      <c r="EK66" s="48"/>
      <c r="EL66" s="48"/>
      <c r="EM66" s="48"/>
      <c r="EN66" s="48"/>
      <c r="EO66" s="48"/>
      <c r="EP66" s="48"/>
      <c r="EQ66" s="48"/>
      <c r="ER66" s="48"/>
      <c r="ES66" s="48"/>
      <c r="ET66" s="48"/>
      <c r="EU66" s="48"/>
      <c r="EV66" s="48"/>
      <c r="EW66" s="48"/>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48"/>
      <c r="HC66" s="48"/>
      <c r="HD66" s="48"/>
      <c r="HE66" s="48"/>
      <c r="HF66" s="48"/>
      <c r="HG66" s="48"/>
      <c r="HH66" s="48"/>
      <c r="HI66" s="48"/>
      <c r="HJ66" s="48"/>
      <c r="HK66" s="48"/>
      <c r="HL66" s="48"/>
      <c r="HM66" s="48"/>
      <c r="HN66" s="48"/>
      <c r="HO66" s="48"/>
      <c r="HP66" s="48"/>
      <c r="HQ66" s="48"/>
      <c r="HR66" s="48"/>
      <c r="HS66" s="48"/>
      <c r="HT66" s="48"/>
      <c r="HU66" s="48"/>
      <c r="HV66" s="48"/>
      <c r="HW66" s="48"/>
      <c r="HX66" s="48"/>
      <c r="HY66" s="48"/>
      <c r="HZ66" s="48"/>
      <c r="IA66" s="48"/>
      <c r="IB66" s="48"/>
      <c r="IC66" s="48"/>
      <c r="ID66" s="48"/>
      <c r="IE66" s="48"/>
    </row>
    <row r="67" spans="1:225" ht="12.75">
      <c r="A67" s="29"/>
      <c r="B67" s="48"/>
      <c r="C67" s="48"/>
      <c r="D67" s="48"/>
      <c r="E67" s="48"/>
      <c r="F67" s="48"/>
      <c r="G67" s="48"/>
      <c r="H67" s="123"/>
      <c r="I67" s="164" t="s">
        <v>123</v>
      </c>
      <c r="J67" s="48"/>
      <c r="K67" s="48"/>
      <c r="L67" s="48"/>
      <c r="M67" s="48"/>
      <c r="N67" s="48"/>
      <c r="O67" s="165">
        <f>ROUND(IF($D$17&lt;1,0,(L59)/($D$17*100)*10000),2)</f>
        <v>0</v>
      </c>
      <c r="P67" s="24" t="s">
        <v>57</v>
      </c>
      <c r="Q67" s="48"/>
      <c r="R67" s="48"/>
      <c r="S67" s="48"/>
      <c r="T67" s="48"/>
      <c r="AH67" s="48"/>
      <c r="AI67" s="48"/>
      <c r="AJ67" s="48"/>
      <c r="AK67" s="48"/>
      <c r="AL67" s="48"/>
      <c r="AM67" s="48"/>
      <c r="AN67" s="48"/>
      <c r="AO67" s="48"/>
      <c r="AP67" s="48"/>
      <c r="AQ67" s="48"/>
      <c r="AR67" s="48"/>
      <c r="AS67" s="48"/>
      <c r="AT67" s="48"/>
      <c r="AU67" s="48"/>
      <c r="AV67" s="48"/>
      <c r="AW67" s="48"/>
      <c r="HH67" s="48"/>
      <c r="HI67" s="48"/>
      <c r="HJ67" s="48"/>
      <c r="HK67" s="48"/>
      <c r="HL67" s="48"/>
      <c r="HM67" s="48"/>
      <c r="HN67" s="48"/>
      <c r="HO67" s="48"/>
      <c r="HP67" s="48"/>
      <c r="HQ67" s="48"/>
    </row>
    <row r="68" spans="1:224" ht="12.75">
      <c r="A68" s="52"/>
      <c r="B68" s="48"/>
      <c r="C68" s="48"/>
      <c r="D68" s="53"/>
      <c r="E68" s="54"/>
      <c r="F68" s="59"/>
      <c r="G68" s="70"/>
      <c r="H68" s="33"/>
      <c r="I68" s="70"/>
      <c r="J68" s="24"/>
      <c r="K68" s="24"/>
      <c r="L68" s="71"/>
      <c r="M68" s="71"/>
      <c r="N68" s="71"/>
      <c r="O68" s="72"/>
      <c r="Q68" s="50"/>
      <c r="R68" s="50"/>
      <c r="S68" s="50"/>
      <c r="T68" s="50"/>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48"/>
      <c r="EK68" s="48"/>
      <c r="EL68" s="48"/>
      <c r="EM68" s="48"/>
      <c r="EN68" s="48"/>
      <c r="EO68" s="48"/>
      <c r="EP68" s="48"/>
      <c r="EQ68" s="48"/>
      <c r="ER68" s="48"/>
      <c r="ES68" s="48"/>
      <c r="ET68" s="48"/>
      <c r="EU68" s="48"/>
      <c r="EV68" s="48"/>
      <c r="EW68" s="48"/>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48"/>
      <c r="HC68" s="48"/>
      <c r="HD68" s="48"/>
      <c r="HE68" s="48"/>
      <c r="HF68" s="48"/>
      <c r="HG68" s="48"/>
      <c r="HH68" s="48"/>
      <c r="HI68" s="48"/>
      <c r="HJ68" s="48"/>
      <c r="HK68" s="48"/>
      <c r="HL68" s="48"/>
      <c r="HM68" s="48"/>
      <c r="HN68" s="48"/>
      <c r="HO68" s="48"/>
      <c r="HP68" s="48"/>
    </row>
    <row r="69" spans="1:224" ht="12.75">
      <c r="A69" s="52"/>
      <c r="B69" s="48"/>
      <c r="C69" s="48"/>
      <c r="D69" s="53"/>
      <c r="E69" s="66"/>
      <c r="F69" s="59"/>
      <c r="Q69" s="50"/>
      <c r="R69" s="50"/>
      <c r="S69" s="50"/>
      <c r="T69" s="50"/>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48"/>
      <c r="EK69" s="48"/>
      <c r="EL69" s="48"/>
      <c r="EM69" s="48"/>
      <c r="EN69" s="48"/>
      <c r="EO69" s="48"/>
      <c r="EP69" s="48"/>
      <c r="EQ69" s="48"/>
      <c r="ER69" s="48"/>
      <c r="ES69" s="48"/>
      <c r="ET69" s="48"/>
      <c r="EU69" s="48"/>
      <c r="EV69" s="48"/>
      <c r="EW69" s="48"/>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48"/>
      <c r="HC69" s="48"/>
      <c r="HD69" s="48"/>
      <c r="HE69" s="48"/>
      <c r="HF69" s="48"/>
      <c r="HG69" s="48"/>
      <c r="HH69" s="48"/>
      <c r="HI69" s="48"/>
      <c r="HJ69" s="48"/>
      <c r="HK69" s="48"/>
      <c r="HL69" s="48"/>
      <c r="HM69" s="48"/>
      <c r="HN69" s="48"/>
      <c r="HO69" s="48"/>
      <c r="HP69" s="48"/>
    </row>
    <row r="70" spans="1:20" ht="12.75">
      <c r="A70" s="48"/>
      <c r="D70" s="1"/>
      <c r="E70" s="27"/>
      <c r="F70" s="59"/>
      <c r="Q70" s="50"/>
      <c r="R70" s="50"/>
      <c r="S70" s="50"/>
      <c r="T70" s="50"/>
    </row>
    <row r="71" spans="1:20" ht="12.75">
      <c r="A71" s="51"/>
      <c r="D71" s="1"/>
      <c r="E71" s="27"/>
      <c r="F71" s="4"/>
      <c r="Q71" s="28"/>
      <c r="R71" s="28"/>
      <c r="S71" s="28"/>
      <c r="T71" s="28"/>
    </row>
    <row r="72" spans="1:20" ht="12.75">
      <c r="A72" s="51"/>
      <c r="D72" s="1"/>
      <c r="E72" s="27"/>
      <c r="F72" s="4"/>
      <c r="Q72" s="28"/>
      <c r="R72" s="28"/>
      <c r="S72" s="28"/>
      <c r="T72" s="28"/>
    </row>
    <row r="73" spans="1:6" ht="12.75">
      <c r="A73" s="30"/>
      <c r="B73" s="47"/>
      <c r="C73" s="47"/>
      <c r="D73" s="47"/>
      <c r="E73" s="47"/>
      <c r="F73" s="47"/>
    </row>
    <row r="74" spans="2:20" ht="12.75">
      <c r="B74" s="29"/>
      <c r="C74" s="29"/>
      <c r="D74" s="29"/>
      <c r="E74" s="29"/>
      <c r="F74" s="29"/>
      <c r="P74" s="29"/>
      <c r="Q74" s="29"/>
      <c r="R74" s="29"/>
      <c r="S74" s="29"/>
      <c r="T74" s="29"/>
    </row>
    <row r="75" spans="2:20" ht="12.75">
      <c r="B75" s="29"/>
      <c r="C75" s="29"/>
      <c r="D75" s="29"/>
      <c r="E75" s="29"/>
      <c r="F75" s="29"/>
      <c r="P75" s="24"/>
      <c r="Q75" s="24"/>
      <c r="R75" s="24"/>
      <c r="S75" s="24"/>
      <c r="T75" s="24"/>
    </row>
    <row r="78" ht="12.75">
      <c r="A78" s="377"/>
    </row>
    <row r="79" ht="12.75">
      <c r="A79" s="377"/>
    </row>
    <row r="80" ht="12.75">
      <c r="A80" s="377"/>
    </row>
    <row r="81" ht="12.75">
      <c r="A81" s="377"/>
    </row>
    <row r="82" ht="12.75">
      <c r="A82" s="377"/>
    </row>
    <row r="83" ht="12.75">
      <c r="A83" s="377"/>
    </row>
    <row r="84" ht="12.75">
      <c r="A84" s="377"/>
    </row>
    <row r="85" ht="12.75">
      <c r="A85" s="377"/>
    </row>
    <row r="86" ht="12.75">
      <c r="A86" s="377"/>
    </row>
    <row r="87" ht="12.75">
      <c r="A87" s="377"/>
    </row>
    <row r="88" ht="12.75">
      <c r="A88" s="377"/>
    </row>
    <row r="89" ht="12.75">
      <c r="A89" s="377"/>
    </row>
    <row r="90" ht="12.75">
      <c r="A90" s="377"/>
    </row>
    <row r="91" ht="12.75">
      <c r="A91" s="377"/>
    </row>
    <row r="92" ht="12.75">
      <c r="A92" s="377"/>
    </row>
  </sheetData>
  <sheetProtection password="D7A1" sheet="1"/>
  <mergeCells count="9">
    <mergeCell ref="G23:J23"/>
    <mergeCell ref="L23:O23"/>
    <mergeCell ref="A78:A92"/>
    <mergeCell ref="A1:P1"/>
    <mergeCell ref="A2:P2"/>
    <mergeCell ref="A3:P3"/>
    <mergeCell ref="A4:P4"/>
    <mergeCell ref="B6:O6"/>
    <mergeCell ref="A7:K7"/>
  </mergeCells>
  <printOptions horizontalCentered="1"/>
  <pageMargins left="0" right="0" top="0.5" bottom="0.5" header="0.5" footer="0.5"/>
  <pageSetup fitToHeight="2" horizontalDpi="600" verticalDpi="600" orientation="landscape" scale="60" r:id="rId2"/>
  <legacyDrawing r:id="rId1"/>
</worksheet>
</file>

<file path=xl/worksheets/sheet6.xml><?xml version="1.0" encoding="utf-8"?>
<worksheet xmlns="http://schemas.openxmlformats.org/spreadsheetml/2006/main" xmlns:r="http://schemas.openxmlformats.org/officeDocument/2006/relationships">
  <sheetPr codeName="Sheet19"/>
  <dimension ref="A1:J139"/>
  <sheetViews>
    <sheetView zoomScalePageLayoutView="0" workbookViewId="0" topLeftCell="A1">
      <selection activeCell="H70" sqref="H70:H71"/>
    </sheetView>
  </sheetViews>
  <sheetFormatPr defaultColWidth="9.140625" defaultRowHeight="12.75"/>
  <cols>
    <col min="1" max="1" width="71.421875" style="0" bestFit="1" customWidth="1"/>
    <col min="2" max="2" width="13.421875" style="0" bestFit="1" customWidth="1"/>
    <col min="3" max="3" width="12.28125" style="0" bestFit="1" customWidth="1"/>
    <col min="4" max="4" width="13.57421875" style="0" bestFit="1" customWidth="1"/>
    <col min="6" max="6" width="15.140625" style="0" bestFit="1" customWidth="1"/>
    <col min="7" max="7" width="11.7109375" style="0" bestFit="1" customWidth="1"/>
  </cols>
  <sheetData>
    <row r="1" spans="1:6" ht="12.75">
      <c r="A1" s="49" t="s">
        <v>88</v>
      </c>
      <c r="B1" s="49" t="s">
        <v>0</v>
      </c>
      <c r="C1" s="49"/>
      <c r="D1" s="49" t="s">
        <v>5</v>
      </c>
      <c r="E1" s="49" t="s">
        <v>0</v>
      </c>
      <c r="F1" s="49" t="s">
        <v>5</v>
      </c>
    </row>
    <row r="3" spans="1:3" ht="12.75">
      <c r="A3" s="24" t="s">
        <v>91</v>
      </c>
      <c r="B3" s="137"/>
      <c r="C3" s="137"/>
    </row>
    <row r="4" spans="1:4" ht="12.75">
      <c r="A4" s="79" t="s">
        <v>89</v>
      </c>
      <c r="B4" s="181">
        <v>0.0053667</v>
      </c>
      <c r="C4" s="182"/>
      <c r="D4" s="139">
        <v>44925</v>
      </c>
    </row>
    <row r="5" spans="1:4" ht="12.75">
      <c r="A5" s="79" t="s">
        <v>90</v>
      </c>
      <c r="B5" s="181">
        <v>0.0001756</v>
      </c>
      <c r="C5" s="182"/>
      <c r="D5" s="139">
        <v>44925</v>
      </c>
    </row>
    <row r="6" spans="2:4" ht="12.75">
      <c r="B6" s="137"/>
      <c r="C6" s="137"/>
      <c r="D6" s="137"/>
    </row>
    <row r="7" spans="1:4" ht="12.75">
      <c r="A7" s="24" t="s">
        <v>92</v>
      </c>
      <c r="B7" s="137"/>
      <c r="C7" s="137"/>
      <c r="D7" s="139">
        <v>44531</v>
      </c>
    </row>
    <row r="8" spans="1:4" ht="12.75">
      <c r="A8" s="79" t="s">
        <v>93</v>
      </c>
      <c r="B8" s="183">
        <v>0.00465</v>
      </c>
      <c r="C8" s="183"/>
      <c r="D8" s="139"/>
    </row>
    <row r="9" spans="1:4" ht="12.75">
      <c r="A9" s="138" t="s">
        <v>94</v>
      </c>
      <c r="B9" s="183">
        <v>0.00419</v>
      </c>
      <c r="C9" s="183"/>
      <c r="D9" s="139"/>
    </row>
    <row r="10" spans="1:4" ht="12.75">
      <c r="A10" s="79" t="s">
        <v>156</v>
      </c>
      <c r="B10" s="183">
        <v>0.00363</v>
      </c>
      <c r="C10" s="183"/>
      <c r="D10" s="139"/>
    </row>
    <row r="11" spans="2:4" ht="12.75">
      <c r="B11" s="137"/>
      <c r="C11" s="137"/>
      <c r="D11" s="137"/>
    </row>
    <row r="12" spans="1:4" ht="12.75">
      <c r="A12" s="70" t="s">
        <v>95</v>
      </c>
      <c r="B12" s="184">
        <v>0</v>
      </c>
      <c r="C12" s="184"/>
      <c r="D12" s="139">
        <v>44531</v>
      </c>
    </row>
    <row r="13" spans="2:4" ht="12.75">
      <c r="B13" s="137"/>
      <c r="C13" s="137"/>
      <c r="D13" s="137"/>
    </row>
    <row r="14" spans="1:10" ht="12.75">
      <c r="A14" s="185" t="s">
        <v>102</v>
      </c>
      <c r="B14" s="385"/>
      <c r="C14" s="386"/>
      <c r="D14" s="386"/>
      <c r="E14" s="18"/>
      <c r="F14" s="18"/>
      <c r="G14" s="185"/>
      <c r="H14" s="385"/>
      <c r="I14" s="385"/>
      <c r="J14" s="385"/>
    </row>
    <row r="15" spans="1:10" ht="12.75">
      <c r="A15" s="186" t="s">
        <v>157</v>
      </c>
      <c r="B15" s="187">
        <v>0.0015688</v>
      </c>
      <c r="C15" s="187"/>
      <c r="D15" s="188">
        <v>44743</v>
      </c>
      <c r="E15" s="18"/>
      <c r="F15" s="18"/>
      <c r="G15" s="186"/>
      <c r="H15" s="187"/>
      <c r="I15" s="187"/>
      <c r="J15" s="188"/>
    </row>
    <row r="16" spans="1:6" ht="12.75">
      <c r="A16" s="189" t="s">
        <v>158</v>
      </c>
      <c r="B16" s="187">
        <v>0.0007051</v>
      </c>
      <c r="C16" s="187"/>
      <c r="D16" s="188">
        <v>44743</v>
      </c>
      <c r="E16" s="18"/>
      <c r="F16" s="18"/>
    </row>
    <row r="17" spans="1:6" ht="12.75">
      <c r="A17" s="18"/>
      <c r="B17" s="190"/>
      <c r="C17" s="190"/>
      <c r="D17" s="190"/>
      <c r="E17" s="18"/>
      <c r="F17" s="18"/>
    </row>
    <row r="18" spans="1:6" ht="12.75">
      <c r="A18" s="24" t="s">
        <v>159</v>
      </c>
      <c r="B18" s="191">
        <v>0</v>
      </c>
      <c r="C18" s="139"/>
      <c r="D18" s="139">
        <v>44531</v>
      </c>
      <c r="E18" s="192">
        <v>0</v>
      </c>
      <c r="F18" s="139">
        <v>44531</v>
      </c>
    </row>
    <row r="19" spans="2:4" ht="12.75">
      <c r="B19" s="137"/>
      <c r="C19" s="137"/>
      <c r="D19" s="137"/>
    </row>
    <row r="20" spans="1:4" ht="12.75">
      <c r="A20" s="70" t="s">
        <v>117</v>
      </c>
      <c r="B20" s="151" t="s">
        <v>106</v>
      </c>
      <c r="C20" s="151" t="s">
        <v>107</v>
      </c>
      <c r="D20" s="137"/>
    </row>
    <row r="21" spans="1:4" ht="12.75">
      <c r="A21" s="138" t="s">
        <v>160</v>
      </c>
      <c r="B21" s="182">
        <v>0.06041</v>
      </c>
      <c r="C21" s="182">
        <v>0.06041</v>
      </c>
      <c r="D21" s="139">
        <v>44713</v>
      </c>
    </row>
    <row r="22" spans="1:4" ht="12.75">
      <c r="A22" s="138" t="s">
        <v>161</v>
      </c>
      <c r="B22" s="182">
        <v>0.06041</v>
      </c>
      <c r="C22" s="182">
        <v>0.06041</v>
      </c>
      <c r="D22" s="139">
        <v>44713</v>
      </c>
    </row>
    <row r="23" spans="1:4" ht="12.75">
      <c r="A23" s="138" t="s">
        <v>162</v>
      </c>
      <c r="B23" s="182">
        <v>0.06041</v>
      </c>
      <c r="C23" s="182">
        <v>0.06041</v>
      </c>
      <c r="D23" s="139">
        <v>44713</v>
      </c>
    </row>
    <row r="24" spans="1:4" ht="12.75">
      <c r="A24" s="138" t="s">
        <v>163</v>
      </c>
      <c r="B24" s="193">
        <v>0.05838</v>
      </c>
      <c r="C24" s="193">
        <v>0.05838</v>
      </c>
      <c r="D24" s="139">
        <v>44713</v>
      </c>
    </row>
    <row r="25" spans="1:4" ht="12.75">
      <c r="A25" s="138" t="s">
        <v>164</v>
      </c>
      <c r="B25" s="193">
        <v>0.05732</v>
      </c>
      <c r="C25" s="193">
        <v>0.05732</v>
      </c>
      <c r="D25" s="139">
        <v>44713</v>
      </c>
    </row>
    <row r="26" spans="1:4" ht="12.75">
      <c r="A26" s="79"/>
      <c r="B26" s="193"/>
      <c r="C26" s="193"/>
      <c r="D26" s="139"/>
    </row>
    <row r="27" spans="1:4" ht="12.75">
      <c r="A27" s="70" t="s">
        <v>104</v>
      </c>
      <c r="B27" s="234" t="s">
        <v>106</v>
      </c>
      <c r="C27" s="234" t="s">
        <v>107</v>
      </c>
      <c r="D27" s="139"/>
    </row>
    <row r="28" spans="1:4" ht="12.75">
      <c r="A28" s="138" t="s">
        <v>165</v>
      </c>
      <c r="B28" s="193">
        <v>0.00581</v>
      </c>
      <c r="C28" s="182"/>
      <c r="D28" s="139">
        <v>44713</v>
      </c>
    </row>
    <row r="29" spans="1:4" ht="12.75">
      <c r="A29" s="79" t="s">
        <v>166</v>
      </c>
      <c r="B29" s="193">
        <v>0.0080592</v>
      </c>
      <c r="C29" s="193">
        <v>0.0080592</v>
      </c>
      <c r="D29" s="139">
        <v>44713</v>
      </c>
    </row>
    <row r="30" spans="1:4" ht="12.75">
      <c r="A30" s="79" t="s">
        <v>167</v>
      </c>
      <c r="B30" s="193">
        <v>0.0076558</v>
      </c>
      <c r="C30" s="193">
        <v>0.0043614</v>
      </c>
      <c r="D30" s="139">
        <v>44713</v>
      </c>
    </row>
    <row r="31" spans="1:4" ht="12.75">
      <c r="A31" s="79" t="s">
        <v>168</v>
      </c>
      <c r="B31" s="193">
        <v>0.0071634</v>
      </c>
      <c r="C31" s="193">
        <v>0.0051006</v>
      </c>
      <c r="D31" s="139">
        <v>44713</v>
      </c>
    </row>
    <row r="32" spans="1:4" ht="12.75">
      <c r="A32" s="79" t="s">
        <v>169</v>
      </c>
      <c r="B32" s="193">
        <v>0.0100544</v>
      </c>
      <c r="C32" s="193"/>
      <c r="D32" s="139">
        <v>44713</v>
      </c>
    </row>
    <row r="33" spans="1:4" ht="12.75">
      <c r="A33" s="79" t="s">
        <v>170</v>
      </c>
      <c r="B33" s="193">
        <v>0.0034494</v>
      </c>
      <c r="C33" s="182"/>
      <c r="D33" s="139">
        <v>44713</v>
      </c>
    </row>
    <row r="34" spans="1:4" ht="12.75">
      <c r="A34" s="79" t="s">
        <v>171</v>
      </c>
      <c r="B34" s="193">
        <v>0.0485453</v>
      </c>
      <c r="C34" s="182"/>
      <c r="D34" s="139">
        <v>44713</v>
      </c>
    </row>
    <row r="35" spans="1:4" ht="12.75">
      <c r="A35" s="79" t="s">
        <v>172</v>
      </c>
      <c r="B35" s="193">
        <v>0</v>
      </c>
      <c r="C35" s="182"/>
      <c r="D35" s="139">
        <v>44713</v>
      </c>
    </row>
    <row r="36" spans="1:4" ht="12.75">
      <c r="A36" s="79" t="s">
        <v>173</v>
      </c>
      <c r="B36" s="193">
        <v>0.00491</v>
      </c>
      <c r="C36" s="193"/>
      <c r="D36" s="139">
        <v>44713</v>
      </c>
    </row>
    <row r="37" spans="1:4" ht="12.75">
      <c r="A37" s="138" t="s">
        <v>162</v>
      </c>
      <c r="B37" s="193">
        <v>0.00471</v>
      </c>
      <c r="C37" s="182"/>
      <c r="D37" s="139">
        <v>44713</v>
      </c>
    </row>
    <row r="38" spans="1:4" ht="12.75">
      <c r="A38" s="138" t="s">
        <v>174</v>
      </c>
      <c r="B38" s="193">
        <v>0.0411797</v>
      </c>
      <c r="C38" s="182"/>
      <c r="D38" s="139">
        <v>44713</v>
      </c>
    </row>
    <row r="39" spans="1:4" ht="12.75">
      <c r="A39" s="138" t="s">
        <v>175</v>
      </c>
      <c r="B39" s="193">
        <v>0</v>
      </c>
      <c r="C39" s="182"/>
      <c r="D39" s="139">
        <v>44713</v>
      </c>
    </row>
    <row r="40" spans="1:4" ht="12.75">
      <c r="A40" s="79" t="s">
        <v>176</v>
      </c>
      <c r="B40" s="193">
        <v>0.0146956</v>
      </c>
      <c r="C40" s="137"/>
      <c r="D40" s="139">
        <v>44713</v>
      </c>
    </row>
    <row r="41" spans="1:4" ht="12.75">
      <c r="A41" s="79" t="s">
        <v>177</v>
      </c>
      <c r="B41" s="182">
        <v>5.02E-05</v>
      </c>
      <c r="C41" s="137"/>
      <c r="D41" s="139">
        <v>44713</v>
      </c>
    </row>
    <row r="42" spans="1:4" ht="12.75">
      <c r="A42" s="138" t="s">
        <v>163</v>
      </c>
      <c r="B42" s="182">
        <v>0.00373</v>
      </c>
      <c r="C42" s="137"/>
      <c r="D42" s="139">
        <v>44713</v>
      </c>
    </row>
    <row r="43" spans="1:4" ht="12.75">
      <c r="A43" s="138" t="s">
        <v>164</v>
      </c>
      <c r="B43" s="182">
        <v>0.00278</v>
      </c>
      <c r="C43" s="137"/>
      <c r="D43" s="139">
        <v>44713</v>
      </c>
    </row>
    <row r="44" spans="2:4" ht="12.75">
      <c r="B44" s="137"/>
      <c r="C44" s="137"/>
      <c r="D44" s="139"/>
    </row>
    <row r="45" spans="1:4" ht="12.75">
      <c r="A45" s="79"/>
      <c r="B45" s="137"/>
      <c r="C45" s="137"/>
      <c r="D45" s="139"/>
    </row>
    <row r="46" spans="1:4" ht="12.75">
      <c r="A46" s="70" t="s">
        <v>118</v>
      </c>
      <c r="B46" s="235">
        <v>0.0047805</v>
      </c>
      <c r="C46" s="137"/>
      <c r="D46" s="240">
        <v>45016</v>
      </c>
    </row>
    <row r="47" spans="1:4" ht="12.75">
      <c r="A47" s="79"/>
      <c r="B47" s="137"/>
      <c r="C47" s="137"/>
      <c r="D47" s="139"/>
    </row>
    <row r="48" spans="1:5" ht="12.75">
      <c r="A48" s="70" t="s">
        <v>153</v>
      </c>
      <c r="B48" s="195" t="s">
        <v>178</v>
      </c>
      <c r="C48" s="195" t="s">
        <v>179</v>
      </c>
      <c r="D48" s="195" t="s">
        <v>27</v>
      </c>
      <c r="E48" s="195" t="s">
        <v>180</v>
      </c>
    </row>
    <row r="49" spans="1:5" ht="12.75">
      <c r="A49" s="138" t="s">
        <v>181</v>
      </c>
      <c r="B49" s="236">
        <v>-0.46</v>
      </c>
      <c r="C49" s="237">
        <v>-0.02</v>
      </c>
      <c r="D49" s="238">
        <f>SUM(B49:C49)</f>
        <v>-0.48000000000000004</v>
      </c>
      <c r="E49" s="242">
        <v>44927</v>
      </c>
    </row>
    <row r="50" spans="1:5" ht="12.75">
      <c r="A50" s="138" t="s">
        <v>182</v>
      </c>
      <c r="B50" s="236">
        <v>-0.000701</v>
      </c>
      <c r="C50" s="237">
        <v>-5.8E-05</v>
      </c>
      <c r="D50" s="238">
        <f>SUM(B50:C50)</f>
        <v>-0.000759</v>
      </c>
      <c r="E50" s="242">
        <v>44927</v>
      </c>
    </row>
    <row r="51" spans="1:4" ht="12.75">
      <c r="A51" s="138"/>
      <c r="B51" s="239"/>
      <c r="C51" s="137"/>
      <c r="D51" s="139"/>
    </row>
    <row r="52" spans="1:4" ht="12.75">
      <c r="A52" s="138"/>
      <c r="B52" s="239"/>
      <c r="C52" s="137"/>
      <c r="D52" s="139"/>
    </row>
    <row r="53" spans="1:4" ht="12.75">
      <c r="A53" s="138"/>
      <c r="B53" s="239"/>
      <c r="C53" s="137"/>
      <c r="D53" s="139"/>
    </row>
    <row r="54" spans="1:4" ht="12.75">
      <c r="A54" s="79"/>
      <c r="B54" s="137"/>
      <c r="C54" s="137"/>
      <c r="D54" s="139"/>
    </row>
    <row r="55" spans="1:4" ht="12.75">
      <c r="A55" s="70" t="s">
        <v>119</v>
      </c>
      <c r="B55" s="137"/>
      <c r="C55" s="137"/>
      <c r="D55" s="137"/>
    </row>
    <row r="56" spans="1:8" ht="12.75">
      <c r="A56" s="138" t="s">
        <v>160</v>
      </c>
      <c r="B56" s="198">
        <v>0.0331659</v>
      </c>
      <c r="C56" s="137"/>
      <c r="D56" s="240">
        <v>45016</v>
      </c>
      <c r="F56" s="3" t="s">
        <v>183</v>
      </c>
      <c r="G56" s="197">
        <v>0.0270381</v>
      </c>
      <c r="H56" s="240">
        <v>45016</v>
      </c>
    </row>
    <row r="57" spans="1:8" ht="12.75">
      <c r="A57" s="138" t="s">
        <v>161</v>
      </c>
      <c r="B57" s="198">
        <v>0.0270381</v>
      </c>
      <c r="C57" s="137"/>
      <c r="D57" s="240">
        <v>45016</v>
      </c>
      <c r="F57" s="3" t="s">
        <v>184</v>
      </c>
      <c r="G57" s="197">
        <v>0.0283392</v>
      </c>
      <c r="H57" s="240">
        <v>45016</v>
      </c>
    </row>
    <row r="58" spans="1:4" ht="12.75">
      <c r="A58" s="138" t="s">
        <v>162</v>
      </c>
      <c r="B58" s="198">
        <v>0.0004909</v>
      </c>
      <c r="C58" s="137"/>
      <c r="D58" s="240">
        <v>45016</v>
      </c>
    </row>
    <row r="59" spans="1:4" ht="12.75">
      <c r="A59" s="138" t="s">
        <v>163</v>
      </c>
      <c r="B59" s="198">
        <v>0.0004744</v>
      </c>
      <c r="C59" s="137"/>
      <c r="D59" s="240">
        <v>45016</v>
      </c>
    </row>
    <row r="60" spans="1:4" ht="12.75">
      <c r="A60" s="138" t="s">
        <v>164</v>
      </c>
      <c r="B60" s="198">
        <v>0.0004658</v>
      </c>
      <c r="C60" s="137"/>
      <c r="D60" s="240">
        <v>45016</v>
      </c>
    </row>
    <row r="61" spans="2:4" ht="12.75">
      <c r="B61" s="193"/>
      <c r="C61" s="137"/>
      <c r="D61" s="137"/>
    </row>
    <row r="62" spans="1:4" ht="12.75">
      <c r="A62" s="70" t="s">
        <v>185</v>
      </c>
      <c r="B62" s="137"/>
      <c r="C62" s="137"/>
      <c r="D62" s="137"/>
    </row>
    <row r="63" spans="1:4" ht="12.75">
      <c r="A63" s="138" t="s">
        <v>162</v>
      </c>
      <c r="B63" s="199">
        <v>8.84</v>
      </c>
      <c r="C63" s="137"/>
      <c r="D63" s="240">
        <v>45016</v>
      </c>
    </row>
    <row r="64" spans="1:4" ht="12.75">
      <c r="A64" s="138" t="s">
        <v>163</v>
      </c>
      <c r="B64" s="199">
        <v>8.55</v>
      </c>
      <c r="C64" s="137"/>
      <c r="D64" s="240">
        <v>45016</v>
      </c>
    </row>
    <row r="65" spans="1:4" ht="12.75">
      <c r="A65" s="138" t="s">
        <v>164</v>
      </c>
      <c r="B65" s="199">
        <v>8.64</v>
      </c>
      <c r="C65" s="137"/>
      <c r="D65" s="240">
        <v>45016</v>
      </c>
    </row>
    <row r="66" spans="1:4" ht="12.75">
      <c r="A66" s="79"/>
      <c r="B66" s="137"/>
      <c r="C66" s="137"/>
      <c r="D66" s="139"/>
    </row>
    <row r="67" spans="1:4" ht="12.75">
      <c r="A67" s="70" t="s">
        <v>96</v>
      </c>
      <c r="B67" s="137"/>
      <c r="C67" s="241" t="s">
        <v>186</v>
      </c>
      <c r="D67" s="139"/>
    </row>
    <row r="68" spans="1:4" ht="12.75">
      <c r="A68" s="79" t="s">
        <v>187</v>
      </c>
      <c r="B68" s="182">
        <v>0</v>
      </c>
      <c r="C68" s="182">
        <v>0</v>
      </c>
      <c r="D68" s="139">
        <v>44531</v>
      </c>
    </row>
    <row r="69" spans="1:4" ht="12.75">
      <c r="A69" s="79" t="s">
        <v>173</v>
      </c>
      <c r="B69" s="182">
        <v>0</v>
      </c>
      <c r="C69" s="182">
        <v>0</v>
      </c>
      <c r="D69" s="139">
        <v>44531</v>
      </c>
    </row>
    <row r="70" spans="1:4" ht="12.75">
      <c r="A70" s="79" t="s">
        <v>188</v>
      </c>
      <c r="B70" s="182">
        <v>0</v>
      </c>
      <c r="C70" s="182">
        <v>0</v>
      </c>
      <c r="D70" s="139">
        <v>44531</v>
      </c>
    </row>
    <row r="71" spans="1:4" ht="12.75">
      <c r="A71" s="79" t="s">
        <v>189</v>
      </c>
      <c r="B71" s="182">
        <v>0</v>
      </c>
      <c r="C71" s="182">
        <v>0</v>
      </c>
      <c r="D71" s="139">
        <v>44531</v>
      </c>
    </row>
    <row r="72" spans="1:4" ht="12.75">
      <c r="A72" s="79" t="s">
        <v>190</v>
      </c>
      <c r="B72" s="182">
        <v>0</v>
      </c>
      <c r="C72" s="182">
        <v>0</v>
      </c>
      <c r="D72" s="139">
        <v>44531</v>
      </c>
    </row>
    <row r="73" spans="1:4" ht="12.75">
      <c r="A73" s="79" t="s">
        <v>191</v>
      </c>
      <c r="B73" s="182">
        <v>0</v>
      </c>
      <c r="C73" s="182">
        <v>0</v>
      </c>
      <c r="D73" s="139">
        <v>44531</v>
      </c>
    </row>
    <row r="74" spans="1:4" ht="12.75">
      <c r="A74" s="79"/>
      <c r="B74" s="193"/>
      <c r="C74" s="193"/>
      <c r="D74" s="139"/>
    </row>
    <row r="75" spans="1:4" ht="12.75">
      <c r="A75" s="70" t="s">
        <v>192</v>
      </c>
      <c r="B75" s="137"/>
      <c r="C75" s="137"/>
      <c r="D75" s="139"/>
    </row>
    <row r="76" spans="1:4" ht="12.75">
      <c r="A76" s="79" t="s">
        <v>173</v>
      </c>
      <c r="B76" s="199">
        <v>0</v>
      </c>
      <c r="C76" s="182"/>
      <c r="D76" s="139">
        <v>44197</v>
      </c>
    </row>
    <row r="77" spans="1:4" ht="12.75">
      <c r="A77" s="79" t="s">
        <v>189</v>
      </c>
      <c r="B77" s="199">
        <v>0</v>
      </c>
      <c r="C77" s="182"/>
      <c r="D77" s="139">
        <v>44197</v>
      </c>
    </row>
    <row r="78" spans="1:4" ht="12.75">
      <c r="A78" s="79"/>
      <c r="B78" s="193"/>
      <c r="C78" s="193"/>
      <c r="D78" s="139"/>
    </row>
    <row r="79" spans="1:4" ht="12.75">
      <c r="A79" s="70" t="s">
        <v>193</v>
      </c>
      <c r="B79" s="137"/>
      <c r="C79" s="137"/>
      <c r="D79" s="139"/>
    </row>
    <row r="80" spans="1:4" ht="12.75">
      <c r="A80" s="79" t="s">
        <v>188</v>
      </c>
      <c r="B80" s="199">
        <v>0</v>
      </c>
      <c r="C80" s="182"/>
      <c r="D80" s="139">
        <v>44197</v>
      </c>
    </row>
    <row r="81" spans="1:4" ht="12.75">
      <c r="A81" s="79" t="s">
        <v>190</v>
      </c>
      <c r="B81" s="199">
        <v>0</v>
      </c>
      <c r="C81" s="182"/>
      <c r="D81" s="139">
        <v>44197</v>
      </c>
    </row>
    <row r="82" spans="1:4" ht="12.75">
      <c r="A82" s="79" t="s">
        <v>191</v>
      </c>
      <c r="B82" s="199">
        <v>0</v>
      </c>
      <c r="C82" s="193"/>
      <c r="D82" s="139">
        <v>44197</v>
      </c>
    </row>
    <row r="83" spans="1:4" ht="12.75">
      <c r="A83" s="79"/>
      <c r="B83" s="193"/>
      <c r="C83" s="193"/>
      <c r="D83" s="139"/>
    </row>
    <row r="84" spans="1:4" ht="12.75">
      <c r="A84" s="70" t="s">
        <v>97</v>
      </c>
      <c r="B84" s="200">
        <v>0.018765</v>
      </c>
      <c r="C84" s="200"/>
      <c r="D84" s="240">
        <v>45016</v>
      </c>
    </row>
    <row r="85" spans="1:4" ht="12.75">
      <c r="A85" s="79"/>
      <c r="B85" s="137"/>
      <c r="C85" s="137"/>
      <c r="D85" s="139"/>
    </row>
    <row r="86" spans="1:4" ht="12.75">
      <c r="A86" s="24" t="s">
        <v>98</v>
      </c>
      <c r="B86" s="200">
        <v>0.0590761</v>
      </c>
      <c r="C86" s="200"/>
      <c r="D86" s="139">
        <v>44986</v>
      </c>
    </row>
    <row r="87" spans="2:4" ht="12.75">
      <c r="B87" s="137"/>
      <c r="C87" s="137"/>
      <c r="D87" s="137"/>
    </row>
    <row r="88" spans="1:4" ht="12.75">
      <c r="A88" s="243" t="s">
        <v>140</v>
      </c>
      <c r="B88" s="137"/>
      <c r="C88" s="137"/>
      <c r="D88" s="139"/>
    </row>
    <row r="89" spans="1:4" ht="12.75">
      <c r="A89" s="244" t="s">
        <v>160</v>
      </c>
      <c r="B89" s="245">
        <v>1.95</v>
      </c>
      <c r="C89" s="245"/>
      <c r="D89" s="139">
        <v>44986</v>
      </c>
    </row>
    <row r="90" spans="1:4" ht="12.75">
      <c r="A90" s="244" t="s">
        <v>194</v>
      </c>
      <c r="B90" s="245">
        <v>15.89</v>
      </c>
      <c r="C90" s="245"/>
      <c r="D90" s="139">
        <v>44986</v>
      </c>
    </row>
    <row r="91" spans="1:4" ht="12.75">
      <c r="A91" s="137"/>
      <c r="B91" s="137"/>
      <c r="C91" s="137"/>
      <c r="D91" s="137"/>
    </row>
    <row r="92" spans="1:4" ht="12.75">
      <c r="A92" s="243" t="s">
        <v>195</v>
      </c>
      <c r="B92" s="200"/>
      <c r="C92" s="200"/>
      <c r="D92" s="139"/>
    </row>
    <row r="93" spans="1:6" ht="12.75">
      <c r="A93" s="246" t="s">
        <v>187</v>
      </c>
      <c r="B93" s="182">
        <v>0</v>
      </c>
      <c r="C93" s="182"/>
      <c r="D93" s="139">
        <v>44531</v>
      </c>
      <c r="E93" s="202"/>
      <c r="F93" s="25"/>
    </row>
    <row r="94" spans="1:6" ht="12.75">
      <c r="A94" s="246" t="s">
        <v>173</v>
      </c>
      <c r="B94" s="182">
        <v>0</v>
      </c>
      <c r="C94" s="182"/>
      <c r="D94" s="139">
        <v>44531</v>
      </c>
      <c r="E94" s="202"/>
      <c r="F94" s="25"/>
    </row>
    <row r="95" spans="1:6" ht="12.75">
      <c r="A95" s="246" t="s">
        <v>196</v>
      </c>
      <c r="B95" s="182">
        <v>0</v>
      </c>
      <c r="C95" s="182"/>
      <c r="D95" s="139">
        <v>44531</v>
      </c>
      <c r="E95" s="202"/>
      <c r="F95" s="25"/>
    </row>
    <row r="96" spans="1:6" ht="12.75">
      <c r="A96" s="246" t="s">
        <v>197</v>
      </c>
      <c r="B96" s="182">
        <v>0</v>
      </c>
      <c r="C96" s="182"/>
      <c r="D96" s="139">
        <v>44531</v>
      </c>
      <c r="E96" s="202"/>
      <c r="F96" s="25"/>
    </row>
    <row r="97" spans="1:6" ht="12.75">
      <c r="A97" s="246" t="s">
        <v>198</v>
      </c>
      <c r="B97" s="182">
        <v>0</v>
      </c>
      <c r="C97" s="182"/>
      <c r="D97" s="139">
        <v>44531</v>
      </c>
      <c r="E97" s="202"/>
      <c r="F97" s="25"/>
    </row>
    <row r="98" spans="1:6" ht="12.75">
      <c r="A98" s="246" t="s">
        <v>199</v>
      </c>
      <c r="B98" s="182">
        <v>0</v>
      </c>
      <c r="C98" s="182"/>
      <c r="D98" s="139">
        <v>44531</v>
      </c>
      <c r="E98" s="202"/>
      <c r="F98" s="25"/>
    </row>
    <row r="99" spans="1:6" ht="12.75">
      <c r="A99" s="246" t="s">
        <v>200</v>
      </c>
      <c r="B99" s="182">
        <v>0</v>
      </c>
      <c r="C99" s="182"/>
      <c r="D99" s="139">
        <v>44531</v>
      </c>
      <c r="E99" s="202"/>
      <c r="F99" s="25"/>
    </row>
    <row r="100" spans="1:6" ht="12.75">
      <c r="A100" s="246" t="s">
        <v>201</v>
      </c>
      <c r="B100" s="182">
        <v>0</v>
      </c>
      <c r="C100" s="182"/>
      <c r="D100" s="139">
        <v>44531</v>
      </c>
      <c r="E100" s="202"/>
      <c r="F100" s="25"/>
    </row>
    <row r="101" spans="1:6" ht="12.75">
      <c r="A101" s="246" t="s">
        <v>202</v>
      </c>
      <c r="B101" s="182">
        <v>0</v>
      </c>
      <c r="C101" s="182"/>
      <c r="D101" s="139">
        <v>44531</v>
      </c>
      <c r="E101" s="202"/>
      <c r="F101" s="25"/>
    </row>
    <row r="102" spans="1:6" ht="12.75">
      <c r="A102" s="246" t="s">
        <v>203</v>
      </c>
      <c r="B102" s="182">
        <v>0</v>
      </c>
      <c r="C102" s="182"/>
      <c r="D102" s="139">
        <v>44531</v>
      </c>
      <c r="E102" s="202"/>
      <c r="F102" s="25"/>
    </row>
    <row r="103" spans="1:4" ht="12.75">
      <c r="A103" s="137"/>
      <c r="B103" s="137"/>
      <c r="C103" s="137"/>
      <c r="D103" s="137"/>
    </row>
    <row r="104" spans="1:4" ht="12.75">
      <c r="A104" s="243" t="s">
        <v>99</v>
      </c>
      <c r="B104" s="247">
        <v>0.0826965</v>
      </c>
      <c r="C104" s="200"/>
      <c r="D104" s="139">
        <v>44986</v>
      </c>
    </row>
    <row r="105" spans="1:4" ht="12.75">
      <c r="A105" s="137"/>
      <c r="B105" s="137"/>
      <c r="C105" s="137"/>
      <c r="D105" s="137"/>
    </row>
    <row r="106" spans="1:4" ht="12.75">
      <c r="A106" s="243" t="s">
        <v>152</v>
      </c>
      <c r="B106" s="137"/>
      <c r="C106" s="137"/>
      <c r="D106" s="139"/>
    </row>
    <row r="107" spans="1:4" ht="12.75">
      <c r="A107" s="244" t="s">
        <v>160</v>
      </c>
      <c r="B107" s="245">
        <v>0</v>
      </c>
      <c r="C107" s="245"/>
      <c r="D107" s="139">
        <v>44894</v>
      </c>
    </row>
    <row r="108" spans="1:4" ht="12.75">
      <c r="A108" s="244" t="s">
        <v>194</v>
      </c>
      <c r="B108" s="245">
        <v>0</v>
      </c>
      <c r="C108" s="245"/>
      <c r="D108" s="139">
        <v>44894</v>
      </c>
    </row>
    <row r="109" spans="1:4" ht="12.75">
      <c r="A109" s="137"/>
      <c r="B109" s="137"/>
      <c r="C109" s="137"/>
      <c r="D109" s="137"/>
    </row>
    <row r="110" spans="1:4" ht="12.75">
      <c r="A110" s="70" t="s">
        <v>139</v>
      </c>
      <c r="D110" s="139"/>
    </row>
    <row r="111" spans="1:4" ht="12.75">
      <c r="A111" s="79" t="s">
        <v>204</v>
      </c>
      <c r="B111" s="203">
        <v>0.0038973</v>
      </c>
      <c r="C111" s="193"/>
      <c r="D111" s="25">
        <v>44531</v>
      </c>
    </row>
    <row r="112" spans="1:4" ht="12.75">
      <c r="A112" s="79" t="s">
        <v>205</v>
      </c>
      <c r="B112" s="203">
        <v>0.0037618</v>
      </c>
      <c r="C112" s="193"/>
      <c r="D112" s="25">
        <v>44531</v>
      </c>
    </row>
    <row r="113" spans="1:4" ht="12.75">
      <c r="A113" s="79" t="s">
        <v>206</v>
      </c>
      <c r="B113" s="203">
        <v>0.0036866</v>
      </c>
      <c r="C113" s="193"/>
      <c r="D113" s="25">
        <v>44531</v>
      </c>
    </row>
    <row r="115" ht="12.75">
      <c r="A115" s="70" t="s">
        <v>150</v>
      </c>
    </row>
    <row r="116" spans="1:4" ht="12.75">
      <c r="A116" s="79" t="s">
        <v>160</v>
      </c>
      <c r="B116" s="204">
        <v>-0.00023</v>
      </c>
      <c r="D116" s="25">
        <v>44531</v>
      </c>
    </row>
    <row r="117" spans="1:4" ht="12.75">
      <c r="A117" s="79" t="s">
        <v>194</v>
      </c>
      <c r="B117" s="204">
        <v>-0.00062</v>
      </c>
      <c r="D117" s="25">
        <v>44531</v>
      </c>
    </row>
    <row r="118" ht="12.75">
      <c r="C118" s="3"/>
    </row>
    <row r="119" spans="1:4" ht="12.75">
      <c r="A119" s="24" t="s">
        <v>138</v>
      </c>
      <c r="B119" s="137"/>
      <c r="C119" s="137"/>
      <c r="D119" s="139"/>
    </row>
    <row r="120" spans="1:4" ht="12.75">
      <c r="A120" s="138" t="s">
        <v>160</v>
      </c>
      <c r="B120" s="205">
        <v>0</v>
      </c>
      <c r="C120" s="201"/>
      <c r="D120" s="25">
        <v>44894</v>
      </c>
    </row>
    <row r="121" spans="1:4" ht="12.75">
      <c r="A121" s="138" t="s">
        <v>194</v>
      </c>
      <c r="B121" s="205">
        <v>0</v>
      </c>
      <c r="C121" s="201"/>
      <c r="D121" s="25">
        <v>44894</v>
      </c>
    </row>
    <row r="123" spans="1:5" ht="12.75">
      <c r="A123" s="70" t="s">
        <v>155</v>
      </c>
      <c r="B123" s="206"/>
      <c r="E123" s="139"/>
    </row>
    <row r="124" spans="1:5" ht="12.75">
      <c r="A124" s="138" t="s">
        <v>160</v>
      </c>
      <c r="B124" s="207">
        <v>0.1</v>
      </c>
      <c r="C124" s="25"/>
      <c r="E124" s="25">
        <v>44927</v>
      </c>
    </row>
    <row r="125" spans="1:5" ht="12.75">
      <c r="A125" s="79" t="s">
        <v>89</v>
      </c>
      <c r="B125" s="208">
        <v>0.000285</v>
      </c>
      <c r="C125" s="209">
        <v>242</v>
      </c>
      <c r="D125" t="s">
        <v>207</v>
      </c>
      <c r="E125" s="25">
        <v>44927</v>
      </c>
    </row>
    <row r="126" spans="1:5" ht="12.75">
      <c r="A126" s="79" t="s">
        <v>90</v>
      </c>
      <c r="B126" s="208">
        <v>0</v>
      </c>
      <c r="E126" s="25">
        <v>44927</v>
      </c>
    </row>
    <row r="128" ht="12.75">
      <c r="A128" s="70" t="s">
        <v>208</v>
      </c>
    </row>
    <row r="129" spans="1:4" ht="12.75">
      <c r="A129" s="138" t="s">
        <v>160</v>
      </c>
      <c r="B129" s="209">
        <v>0</v>
      </c>
      <c r="D129" s="25">
        <v>44531</v>
      </c>
    </row>
    <row r="130" spans="1:4" ht="12.75">
      <c r="A130" s="138" t="s">
        <v>161</v>
      </c>
      <c r="B130" s="209">
        <v>0</v>
      </c>
      <c r="D130" s="25">
        <v>44531</v>
      </c>
    </row>
    <row r="131" spans="1:4" ht="12.75">
      <c r="A131" s="138" t="s">
        <v>162</v>
      </c>
      <c r="B131" s="209">
        <v>0</v>
      </c>
      <c r="D131" s="25">
        <v>44531</v>
      </c>
    </row>
    <row r="132" spans="1:4" ht="12.75">
      <c r="A132" s="138" t="s">
        <v>163</v>
      </c>
      <c r="B132" s="209">
        <v>0</v>
      </c>
      <c r="D132" s="25">
        <v>44531</v>
      </c>
    </row>
    <row r="133" spans="1:4" ht="12.75">
      <c r="A133" s="138" t="s">
        <v>164</v>
      </c>
      <c r="B133" s="209">
        <v>0</v>
      </c>
      <c r="D133" s="25">
        <v>44531</v>
      </c>
    </row>
    <row r="135" spans="1:4" ht="12.75">
      <c r="A135" s="24" t="s">
        <v>209</v>
      </c>
      <c r="B135" s="137"/>
      <c r="C135" s="137"/>
      <c r="D135" s="139"/>
    </row>
    <row r="136" spans="1:4" ht="12.75">
      <c r="A136" s="138" t="s">
        <v>160</v>
      </c>
      <c r="B136" s="201">
        <v>0</v>
      </c>
      <c r="C136" s="201"/>
      <c r="D136" s="25">
        <v>44531</v>
      </c>
    </row>
    <row r="137" spans="1:4" ht="12.75">
      <c r="A137" s="138" t="s">
        <v>194</v>
      </c>
      <c r="B137" s="201">
        <v>0</v>
      </c>
      <c r="C137" s="201"/>
      <c r="D137" s="25">
        <v>44531</v>
      </c>
    </row>
    <row r="139" spans="1:4" ht="12.75">
      <c r="A139" s="24" t="s">
        <v>210</v>
      </c>
      <c r="D139" t="s">
        <v>211</v>
      </c>
    </row>
  </sheetData>
  <sheetProtection password="D7A1" sheet="1"/>
  <mergeCells count="2">
    <mergeCell ref="B14:D14"/>
    <mergeCell ref="H14:J14"/>
  </mergeCells>
  <hyperlinks>
    <hyperlink ref="A40" r:id="rId1" display="GS-@ TOD (On-Peak)"/>
    <hyperlink ref="A41" r:id="rId2" display="GS-@ TOD (On-Peak)"/>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22"/>
  <dimension ref="A1:J139"/>
  <sheetViews>
    <sheetView zoomScalePageLayoutView="0" workbookViewId="0" topLeftCell="A19">
      <selection activeCell="D31" sqref="D31"/>
    </sheetView>
  </sheetViews>
  <sheetFormatPr defaultColWidth="9.140625" defaultRowHeight="12.75"/>
  <cols>
    <col min="1" max="1" width="71.421875" style="0" bestFit="1" customWidth="1"/>
    <col min="2" max="2" width="13.421875" style="0" bestFit="1" customWidth="1"/>
    <col min="3" max="3" width="12.28125" style="0" bestFit="1" customWidth="1"/>
    <col min="4" max="4" width="13.57421875" style="0" bestFit="1" customWidth="1"/>
    <col min="6" max="6" width="15.140625" style="0" bestFit="1" customWidth="1"/>
    <col min="7" max="7" width="11.7109375" style="0" bestFit="1" customWidth="1"/>
  </cols>
  <sheetData>
    <row r="1" spans="1:6" ht="12.75">
      <c r="A1" s="49" t="s">
        <v>88</v>
      </c>
      <c r="B1" s="49" t="s">
        <v>0</v>
      </c>
      <c r="C1" s="49"/>
      <c r="D1" s="49" t="s">
        <v>5</v>
      </c>
      <c r="E1" s="49" t="s">
        <v>0</v>
      </c>
      <c r="F1" s="49" t="s">
        <v>5</v>
      </c>
    </row>
    <row r="3" spans="1:3" ht="12.75">
      <c r="A3" s="24" t="s">
        <v>91</v>
      </c>
      <c r="B3" s="137"/>
      <c r="C3" s="137"/>
    </row>
    <row r="4" spans="1:4" ht="12.75">
      <c r="A4" s="79" t="s">
        <v>89</v>
      </c>
      <c r="B4" s="181">
        <v>0.0053667</v>
      </c>
      <c r="C4" s="182"/>
      <c r="D4" s="139">
        <v>44925</v>
      </c>
    </row>
    <row r="5" spans="1:4" ht="12.75">
      <c r="A5" s="79" t="s">
        <v>90</v>
      </c>
      <c r="B5" s="181">
        <v>0.0001756</v>
      </c>
      <c r="C5" s="182"/>
      <c r="D5" s="139">
        <v>44925</v>
      </c>
    </row>
    <row r="6" spans="2:4" ht="12.75">
      <c r="B6" s="137"/>
      <c r="C6" s="137"/>
      <c r="D6" s="137"/>
    </row>
    <row r="7" spans="1:4" ht="12.75">
      <c r="A7" s="24" t="s">
        <v>92</v>
      </c>
      <c r="B7" s="137"/>
      <c r="C7" s="137"/>
      <c r="D7" s="139">
        <v>44531</v>
      </c>
    </row>
    <row r="8" spans="1:4" ht="12.75">
      <c r="A8" s="79" t="s">
        <v>93</v>
      </c>
      <c r="B8" s="183">
        <v>0.00465</v>
      </c>
      <c r="C8" s="183"/>
      <c r="D8" s="139"/>
    </row>
    <row r="9" spans="1:4" ht="12.75">
      <c r="A9" s="138" t="s">
        <v>94</v>
      </c>
      <c r="B9" s="183">
        <v>0.00419</v>
      </c>
      <c r="C9" s="183"/>
      <c r="D9" s="139"/>
    </row>
    <row r="10" spans="1:4" ht="12.75">
      <c r="A10" s="79" t="s">
        <v>156</v>
      </c>
      <c r="B10" s="183">
        <v>0.00363</v>
      </c>
      <c r="C10" s="183"/>
      <c r="D10" s="139"/>
    </row>
    <row r="11" spans="2:4" ht="12.75">
      <c r="B11" s="137"/>
      <c r="C11" s="137"/>
      <c r="D11" s="137"/>
    </row>
    <row r="12" spans="1:4" ht="12.75">
      <c r="A12" s="70" t="s">
        <v>95</v>
      </c>
      <c r="B12" s="184">
        <v>0</v>
      </c>
      <c r="C12" s="184"/>
      <c r="D12" s="139">
        <v>44531</v>
      </c>
    </row>
    <row r="13" spans="2:4" ht="12.75">
      <c r="B13" s="137"/>
      <c r="C13" s="137"/>
      <c r="D13" s="137"/>
    </row>
    <row r="14" spans="1:10" ht="12.75">
      <c r="A14" s="185" t="s">
        <v>102</v>
      </c>
      <c r="B14" s="385"/>
      <c r="C14" s="386"/>
      <c r="D14" s="386"/>
      <c r="E14" s="18"/>
      <c r="F14" s="18"/>
      <c r="G14" s="185"/>
      <c r="H14" s="385"/>
      <c r="I14" s="385"/>
      <c r="J14" s="385"/>
    </row>
    <row r="15" spans="1:10" ht="12.75">
      <c r="A15" s="186" t="s">
        <v>157</v>
      </c>
      <c r="B15" s="187">
        <v>0.0015688</v>
      </c>
      <c r="C15" s="187"/>
      <c r="D15" s="188">
        <v>44743</v>
      </c>
      <c r="E15" s="18"/>
      <c r="F15" s="18"/>
      <c r="G15" s="186"/>
      <c r="H15" s="187"/>
      <c r="I15" s="187"/>
      <c r="J15" s="188"/>
    </row>
    <row r="16" spans="1:6" ht="12.75">
      <c r="A16" s="189" t="s">
        <v>158</v>
      </c>
      <c r="B16" s="187">
        <v>0.0007051</v>
      </c>
      <c r="C16" s="187"/>
      <c r="D16" s="188">
        <v>44743</v>
      </c>
      <c r="E16" s="18"/>
      <c r="F16" s="18"/>
    </row>
    <row r="17" spans="1:6" ht="12.75">
      <c r="A17" s="18"/>
      <c r="B17" s="190"/>
      <c r="C17" s="190"/>
      <c r="D17" s="190"/>
      <c r="E17" s="18"/>
      <c r="F17" s="18"/>
    </row>
    <row r="18" spans="1:6" ht="12.75">
      <c r="A18" s="24" t="s">
        <v>159</v>
      </c>
      <c r="B18" s="191">
        <v>0</v>
      </c>
      <c r="C18" s="139"/>
      <c r="D18" s="139">
        <v>44531</v>
      </c>
      <c r="E18" s="192">
        <v>0</v>
      </c>
      <c r="F18" s="139">
        <v>44531</v>
      </c>
    </row>
    <row r="19" spans="2:4" ht="12.75">
      <c r="B19" s="137"/>
      <c r="C19" s="137"/>
      <c r="D19" s="137"/>
    </row>
    <row r="20" spans="1:4" ht="12.75">
      <c r="A20" s="70" t="s">
        <v>117</v>
      </c>
      <c r="B20" s="151" t="s">
        <v>106</v>
      </c>
      <c r="C20" s="151" t="s">
        <v>107</v>
      </c>
      <c r="D20" s="137"/>
    </row>
    <row r="21" spans="1:4" ht="12.75">
      <c r="A21" s="138" t="s">
        <v>160</v>
      </c>
      <c r="B21" s="248">
        <f aca="true" t="shared" si="0" ref="B21:C23">10.589/100</f>
        <v>0.10589</v>
      </c>
      <c r="C21" s="248">
        <f t="shared" si="0"/>
        <v>0.10589</v>
      </c>
      <c r="D21" s="25">
        <v>45078</v>
      </c>
    </row>
    <row r="22" spans="1:4" ht="12.75">
      <c r="A22" s="138" t="s">
        <v>161</v>
      </c>
      <c r="B22" s="248">
        <f t="shared" si="0"/>
        <v>0.10589</v>
      </c>
      <c r="C22" s="248">
        <f t="shared" si="0"/>
        <v>0.10589</v>
      </c>
      <c r="D22" s="25">
        <v>45078</v>
      </c>
    </row>
    <row r="23" spans="1:4" ht="12.75">
      <c r="A23" s="138" t="s">
        <v>162</v>
      </c>
      <c r="B23" s="248">
        <f t="shared" si="0"/>
        <v>0.10589</v>
      </c>
      <c r="C23" s="248">
        <f t="shared" si="0"/>
        <v>0.10589</v>
      </c>
      <c r="D23" s="25">
        <v>45078</v>
      </c>
    </row>
    <row r="24" spans="1:4" ht="12.75">
      <c r="A24" s="138" t="s">
        <v>163</v>
      </c>
      <c r="B24" s="249">
        <f>10.234/100</f>
        <v>0.10234</v>
      </c>
      <c r="C24" s="249">
        <f>10.234/100</f>
        <v>0.10234</v>
      </c>
      <c r="D24" s="25">
        <v>45078</v>
      </c>
    </row>
    <row r="25" spans="1:4" ht="12.75">
      <c r="A25" s="138" t="s">
        <v>164</v>
      </c>
      <c r="B25" s="249">
        <f>10.049/1000</f>
        <v>0.010048999999999999</v>
      </c>
      <c r="C25" s="249">
        <f>10.049/100</f>
        <v>0.10049</v>
      </c>
      <c r="D25" s="25">
        <v>45078</v>
      </c>
    </row>
    <row r="26" spans="1:4" ht="12.75">
      <c r="A26" s="79"/>
      <c r="B26" s="193"/>
      <c r="C26" s="193"/>
      <c r="D26" s="139"/>
    </row>
    <row r="27" spans="1:4" ht="12.75">
      <c r="A27" s="70" t="s">
        <v>104</v>
      </c>
      <c r="B27" s="234" t="s">
        <v>106</v>
      </c>
      <c r="C27" s="234" t="s">
        <v>107</v>
      </c>
      <c r="D27" s="139"/>
    </row>
    <row r="28" spans="1:4" ht="12.75">
      <c r="A28" s="138" t="s">
        <v>165</v>
      </c>
      <c r="B28" s="249">
        <f>0.388/100</f>
        <v>0.00388</v>
      </c>
      <c r="C28" s="250"/>
      <c r="D28" s="25">
        <v>45078</v>
      </c>
    </row>
    <row r="29" spans="1:4" ht="12.75">
      <c r="A29" s="79" t="s">
        <v>166</v>
      </c>
      <c r="B29" s="187">
        <f>0.53821/100</f>
        <v>0.0053821</v>
      </c>
      <c r="C29" s="187">
        <f>0.53821/100</f>
        <v>0.0053821</v>
      </c>
      <c r="D29" s="25">
        <v>45078</v>
      </c>
    </row>
    <row r="30" spans="1:4" ht="12.75">
      <c r="A30" s="79" t="s">
        <v>167</v>
      </c>
      <c r="B30" s="187">
        <f>0.51126/100</f>
        <v>0.0051126</v>
      </c>
      <c r="C30" s="187">
        <f>0.29126/100</f>
        <v>0.0029126</v>
      </c>
      <c r="D30" s="25">
        <v>45078</v>
      </c>
    </row>
    <row r="31" spans="1:4" ht="12.75">
      <c r="A31" s="79" t="s">
        <v>168</v>
      </c>
      <c r="B31" s="187">
        <f>0.10047838</f>
        <v>0.10047838</v>
      </c>
      <c r="C31" s="187">
        <f>0.34063/100</f>
        <v>0.0034062999999999997</v>
      </c>
      <c r="D31" s="25">
        <v>45078</v>
      </c>
    </row>
    <row r="32" spans="1:4" ht="12.75">
      <c r="A32" s="79" t="s">
        <v>169</v>
      </c>
      <c r="B32" s="187">
        <f>0.67145/100</f>
        <v>0.0067145</v>
      </c>
      <c r="C32" s="187"/>
      <c r="D32" s="25">
        <v>45078</v>
      </c>
    </row>
    <row r="33" spans="1:4" ht="12.75">
      <c r="A33" s="79" t="s">
        <v>170</v>
      </c>
      <c r="B33" s="187">
        <f>0.23035/100</f>
        <v>0.0023035</v>
      </c>
      <c r="C33" s="250"/>
      <c r="D33" s="25">
        <v>45078</v>
      </c>
    </row>
    <row r="34" spans="1:4" ht="12.75">
      <c r="A34" s="79" t="s">
        <v>171</v>
      </c>
      <c r="B34" s="187">
        <f>3.24142/100</f>
        <v>0.032414200000000004</v>
      </c>
      <c r="C34" s="250"/>
      <c r="D34" s="25">
        <v>45078</v>
      </c>
    </row>
    <row r="35" spans="1:4" ht="12.75">
      <c r="A35" s="79" t="s">
        <v>172</v>
      </c>
      <c r="B35" s="187">
        <v>0</v>
      </c>
      <c r="C35" s="250"/>
      <c r="D35" s="25">
        <v>45078</v>
      </c>
    </row>
    <row r="36" spans="1:4" ht="12.75">
      <c r="A36" s="79" t="s">
        <v>173</v>
      </c>
      <c r="B36" s="187">
        <f>0.331/100</f>
        <v>0.00331</v>
      </c>
      <c r="C36" s="187"/>
      <c r="D36" s="25">
        <v>45078</v>
      </c>
    </row>
    <row r="37" spans="1:4" ht="12.75">
      <c r="A37" s="138" t="s">
        <v>162</v>
      </c>
      <c r="B37" s="187">
        <f>0.309/100</f>
        <v>0.00309</v>
      </c>
      <c r="C37" s="250"/>
      <c r="D37" s="25">
        <v>45078</v>
      </c>
    </row>
    <row r="38" spans="1:4" ht="12.75">
      <c r="A38" s="138" t="s">
        <v>174</v>
      </c>
      <c r="B38" s="187">
        <f>2.7757/100</f>
        <v>0.027757</v>
      </c>
      <c r="C38" s="250"/>
      <c r="D38" s="25">
        <v>45078</v>
      </c>
    </row>
    <row r="39" spans="1:4" ht="12.75">
      <c r="A39" s="138" t="s">
        <v>175</v>
      </c>
      <c r="B39" s="187">
        <v>0</v>
      </c>
      <c r="C39" s="250"/>
      <c r="D39" s="25">
        <v>45078</v>
      </c>
    </row>
    <row r="40" spans="1:4" ht="12.75">
      <c r="A40" s="79" t="s">
        <v>176</v>
      </c>
      <c r="B40" s="187">
        <f>0.99068/100</f>
        <v>0.0099068</v>
      </c>
      <c r="D40" s="25">
        <v>45078</v>
      </c>
    </row>
    <row r="41" spans="1:4" ht="12.75">
      <c r="A41" s="79" t="s">
        <v>177</v>
      </c>
      <c r="B41" s="250">
        <f>0.00339/100</f>
        <v>3.39E-05</v>
      </c>
      <c r="D41" s="25">
        <v>45078</v>
      </c>
    </row>
    <row r="42" spans="1:4" ht="12.75">
      <c r="A42" s="138" t="s">
        <v>163</v>
      </c>
      <c r="B42" s="250">
        <f>0.231/100</f>
        <v>0.00231</v>
      </c>
      <c r="D42" s="25">
        <v>45078</v>
      </c>
    </row>
    <row r="43" spans="1:4" ht="12.75">
      <c r="A43" s="138" t="s">
        <v>164</v>
      </c>
      <c r="B43" s="250">
        <f>0.168/100</f>
        <v>0.00168</v>
      </c>
      <c r="D43" s="25">
        <v>45078</v>
      </c>
    </row>
    <row r="44" spans="2:4" ht="12.75">
      <c r="B44" s="137"/>
      <c r="C44" s="137"/>
      <c r="D44" s="139"/>
    </row>
    <row r="45" spans="1:4" ht="12.75">
      <c r="A45" s="79"/>
      <c r="B45" s="137"/>
      <c r="C45" s="137"/>
      <c r="D45" s="139"/>
    </row>
    <row r="46" spans="1:4" ht="12.75">
      <c r="A46" s="70" t="s">
        <v>118</v>
      </c>
      <c r="B46" s="235">
        <v>0.0047805</v>
      </c>
      <c r="C46" s="137"/>
      <c r="D46" s="240">
        <v>45016</v>
      </c>
    </row>
    <row r="47" spans="1:4" ht="12.75">
      <c r="A47" s="79"/>
      <c r="B47" s="137"/>
      <c r="C47" s="137"/>
      <c r="D47" s="139"/>
    </row>
    <row r="48" spans="1:5" ht="12.75">
      <c r="A48" s="70" t="s">
        <v>153</v>
      </c>
      <c r="B48" s="195" t="s">
        <v>178</v>
      </c>
      <c r="C48" s="195" t="s">
        <v>179</v>
      </c>
      <c r="D48" s="195" t="s">
        <v>27</v>
      </c>
      <c r="E48" s="195" t="s">
        <v>180</v>
      </c>
    </row>
    <row r="49" spans="1:5" ht="12.75">
      <c r="A49" s="138" t="s">
        <v>181</v>
      </c>
      <c r="B49" s="236">
        <v>-0.46</v>
      </c>
      <c r="C49" s="237">
        <v>-0.02</v>
      </c>
      <c r="D49" s="238">
        <f>SUM(B49:C49)</f>
        <v>-0.48000000000000004</v>
      </c>
      <c r="E49" s="242">
        <v>44927</v>
      </c>
    </row>
    <row r="50" spans="1:5" ht="12.75">
      <c r="A50" s="138" t="s">
        <v>182</v>
      </c>
      <c r="B50" s="236">
        <v>-0.000701</v>
      </c>
      <c r="C50" s="237">
        <v>-5.8E-05</v>
      </c>
      <c r="D50" s="238">
        <f>SUM(B50:C50)</f>
        <v>-0.000759</v>
      </c>
      <c r="E50" s="242">
        <v>44927</v>
      </c>
    </row>
    <row r="51" spans="1:4" ht="12.75">
      <c r="A51" s="138"/>
      <c r="B51" s="239"/>
      <c r="C51" s="137"/>
      <c r="D51" s="139"/>
    </row>
    <row r="52" spans="1:4" ht="12.75">
      <c r="A52" s="138"/>
      <c r="B52" s="239"/>
      <c r="C52" s="137"/>
      <c r="D52" s="139"/>
    </row>
    <row r="53" spans="1:4" ht="12.75">
      <c r="A53" s="138"/>
      <c r="B53" s="239"/>
      <c r="C53" s="137"/>
      <c r="D53" s="139"/>
    </row>
    <row r="54" spans="1:4" ht="12.75">
      <c r="A54" s="79"/>
      <c r="B54" s="137"/>
      <c r="C54" s="137"/>
      <c r="D54" s="139"/>
    </row>
    <row r="55" spans="1:4" ht="12.75">
      <c r="A55" s="70" t="s">
        <v>119</v>
      </c>
      <c r="B55" s="137"/>
      <c r="C55" s="137"/>
      <c r="D55" s="137"/>
    </row>
    <row r="56" spans="1:8" ht="12.75">
      <c r="A56" s="138" t="s">
        <v>160</v>
      </c>
      <c r="B56" s="198">
        <v>0.0331659</v>
      </c>
      <c r="C56" s="137"/>
      <c r="D56" s="240">
        <v>45016</v>
      </c>
      <c r="F56" s="3" t="s">
        <v>183</v>
      </c>
      <c r="G56" s="197">
        <v>0.0270381</v>
      </c>
      <c r="H56" s="240">
        <v>45016</v>
      </c>
    </row>
    <row r="57" spans="1:8" ht="12.75">
      <c r="A57" s="138" t="s">
        <v>161</v>
      </c>
      <c r="B57" s="198">
        <v>0.0270381</v>
      </c>
      <c r="C57" s="137"/>
      <c r="D57" s="240">
        <v>45016</v>
      </c>
      <c r="F57" s="3" t="s">
        <v>184</v>
      </c>
      <c r="G57" s="197">
        <v>0.0283392</v>
      </c>
      <c r="H57" s="240">
        <v>45016</v>
      </c>
    </row>
    <row r="58" spans="1:4" ht="12.75">
      <c r="A58" s="138" t="s">
        <v>162</v>
      </c>
      <c r="B58" s="198">
        <v>0.0004909</v>
      </c>
      <c r="C58" s="137"/>
      <c r="D58" s="240">
        <v>45016</v>
      </c>
    </row>
    <row r="59" spans="1:4" ht="12.75">
      <c r="A59" s="138" t="s">
        <v>163</v>
      </c>
      <c r="B59" s="198">
        <v>0.0004744</v>
      </c>
      <c r="C59" s="137"/>
      <c r="D59" s="240">
        <v>45016</v>
      </c>
    </row>
    <row r="60" spans="1:4" ht="12.75">
      <c r="A60" s="138" t="s">
        <v>164</v>
      </c>
      <c r="B60" s="198">
        <v>0.0004658</v>
      </c>
      <c r="C60" s="137"/>
      <c r="D60" s="240">
        <v>45016</v>
      </c>
    </row>
    <row r="61" spans="2:4" ht="12.75">
      <c r="B61" s="193"/>
      <c r="C61" s="137"/>
      <c r="D61" s="137"/>
    </row>
    <row r="62" spans="1:4" ht="12.75">
      <c r="A62" s="70" t="s">
        <v>185</v>
      </c>
      <c r="B62" s="137"/>
      <c r="C62" s="137"/>
      <c r="D62" s="137"/>
    </row>
    <row r="63" spans="1:4" ht="12.75">
      <c r="A63" s="138" t="s">
        <v>162</v>
      </c>
      <c r="B63" s="199">
        <v>8.84</v>
      </c>
      <c r="C63" s="137"/>
      <c r="D63" s="240">
        <v>45016</v>
      </c>
    </row>
    <row r="64" spans="1:4" ht="12.75">
      <c r="A64" s="138" t="s">
        <v>163</v>
      </c>
      <c r="B64" s="199">
        <v>8.55</v>
      </c>
      <c r="C64" s="137"/>
      <c r="D64" s="240">
        <v>45016</v>
      </c>
    </row>
    <row r="65" spans="1:4" ht="12.75">
      <c r="A65" s="138" t="s">
        <v>164</v>
      </c>
      <c r="B65" s="199">
        <v>8.64</v>
      </c>
      <c r="C65" s="137"/>
      <c r="D65" s="240">
        <v>45016</v>
      </c>
    </row>
    <row r="66" spans="1:4" ht="12.75">
      <c r="A66" s="79"/>
      <c r="B66" s="137"/>
      <c r="C66" s="137"/>
      <c r="D66" s="139"/>
    </row>
    <row r="67" spans="1:4" ht="12.75">
      <c r="A67" s="70" t="s">
        <v>96</v>
      </c>
      <c r="B67" s="137"/>
      <c r="C67" s="241" t="s">
        <v>186</v>
      </c>
      <c r="D67" s="139"/>
    </row>
    <row r="68" spans="1:4" ht="12.75">
      <c r="A68" s="79" t="s">
        <v>187</v>
      </c>
      <c r="B68" s="182">
        <v>0</v>
      </c>
      <c r="C68" s="182">
        <v>0</v>
      </c>
      <c r="D68" s="139">
        <v>44531</v>
      </c>
    </row>
    <row r="69" spans="1:4" ht="12.75">
      <c r="A69" s="79" t="s">
        <v>173</v>
      </c>
      <c r="B69" s="182">
        <v>0</v>
      </c>
      <c r="C69" s="182">
        <v>0</v>
      </c>
      <c r="D69" s="139">
        <v>44531</v>
      </c>
    </row>
    <row r="70" spans="1:4" ht="12.75">
      <c r="A70" s="79" t="s">
        <v>188</v>
      </c>
      <c r="B70" s="182">
        <v>0</v>
      </c>
      <c r="C70" s="182">
        <v>0</v>
      </c>
      <c r="D70" s="139">
        <v>44531</v>
      </c>
    </row>
    <row r="71" spans="1:4" ht="12.75">
      <c r="A71" s="79" t="s">
        <v>189</v>
      </c>
      <c r="B71" s="182">
        <v>0</v>
      </c>
      <c r="C71" s="182">
        <v>0</v>
      </c>
      <c r="D71" s="139">
        <v>44531</v>
      </c>
    </row>
    <row r="72" spans="1:4" ht="12.75">
      <c r="A72" s="79" t="s">
        <v>190</v>
      </c>
      <c r="B72" s="182">
        <v>0</v>
      </c>
      <c r="C72" s="182">
        <v>0</v>
      </c>
      <c r="D72" s="139">
        <v>44531</v>
      </c>
    </row>
    <row r="73" spans="1:4" ht="12.75">
      <c r="A73" s="79" t="s">
        <v>191</v>
      </c>
      <c r="B73" s="182">
        <v>0</v>
      </c>
      <c r="C73" s="182">
        <v>0</v>
      </c>
      <c r="D73" s="139">
        <v>44531</v>
      </c>
    </row>
    <row r="74" spans="1:4" ht="12.75">
      <c r="A74" s="79"/>
      <c r="B74" s="193"/>
      <c r="C74" s="193"/>
      <c r="D74" s="139"/>
    </row>
    <row r="75" spans="1:4" ht="12.75">
      <c r="A75" s="70" t="s">
        <v>192</v>
      </c>
      <c r="B75" s="137"/>
      <c r="C75" s="137"/>
      <c r="D75" s="139"/>
    </row>
    <row r="76" spans="1:4" ht="12.75">
      <c r="A76" s="79" t="s">
        <v>173</v>
      </c>
      <c r="B76" s="199">
        <v>0</v>
      </c>
      <c r="C76" s="182"/>
      <c r="D76" s="139">
        <v>44197</v>
      </c>
    </row>
    <row r="77" spans="1:4" ht="12.75">
      <c r="A77" s="79" t="s">
        <v>189</v>
      </c>
      <c r="B77" s="199">
        <v>0</v>
      </c>
      <c r="C77" s="182"/>
      <c r="D77" s="139">
        <v>44197</v>
      </c>
    </row>
    <row r="78" spans="1:4" ht="12.75">
      <c r="A78" s="79"/>
      <c r="B78" s="193"/>
      <c r="C78" s="193"/>
      <c r="D78" s="139"/>
    </row>
    <row r="79" spans="1:4" ht="12.75">
      <c r="A79" s="70" t="s">
        <v>193</v>
      </c>
      <c r="B79" s="137"/>
      <c r="C79" s="137"/>
      <c r="D79" s="139"/>
    </row>
    <row r="80" spans="1:4" ht="12.75">
      <c r="A80" s="79" t="s">
        <v>188</v>
      </c>
      <c r="B80" s="199">
        <v>0</v>
      </c>
      <c r="C80" s="182"/>
      <c r="D80" s="139">
        <v>44197</v>
      </c>
    </row>
    <row r="81" spans="1:4" ht="12.75">
      <c r="A81" s="79" t="s">
        <v>190</v>
      </c>
      <c r="B81" s="199">
        <v>0</v>
      </c>
      <c r="C81" s="182"/>
      <c r="D81" s="139">
        <v>44197</v>
      </c>
    </row>
    <row r="82" spans="1:4" ht="12.75">
      <c r="A82" s="79" t="s">
        <v>191</v>
      </c>
      <c r="B82" s="199">
        <v>0</v>
      </c>
      <c r="C82" s="193"/>
      <c r="D82" s="139">
        <v>44197</v>
      </c>
    </row>
    <row r="83" spans="1:4" ht="12.75">
      <c r="A83" s="79"/>
      <c r="B83" s="193"/>
      <c r="C83" s="193"/>
      <c r="D83" s="139"/>
    </row>
    <row r="84" spans="1:4" ht="12.75">
      <c r="A84" s="70" t="s">
        <v>97</v>
      </c>
      <c r="B84" s="200">
        <v>0.018765</v>
      </c>
      <c r="C84" s="200"/>
      <c r="D84" s="240">
        <v>45016</v>
      </c>
    </row>
    <row r="85" spans="1:4" ht="12.75">
      <c r="A85" s="79"/>
      <c r="B85" s="137"/>
      <c r="C85" s="137"/>
      <c r="D85" s="139"/>
    </row>
    <row r="86" spans="1:4" ht="12.75">
      <c r="A86" s="24" t="s">
        <v>98</v>
      </c>
      <c r="B86" s="200">
        <v>0.0590761</v>
      </c>
      <c r="C86" s="200"/>
      <c r="D86" s="139">
        <v>44986</v>
      </c>
    </row>
    <row r="87" spans="2:4" ht="12.75">
      <c r="B87" s="137"/>
      <c r="C87" s="137"/>
      <c r="D87" s="137"/>
    </row>
    <row r="88" spans="1:4" ht="12.75">
      <c r="A88" s="243" t="s">
        <v>140</v>
      </c>
      <c r="B88" s="137"/>
      <c r="C88" s="137"/>
      <c r="D88" s="139"/>
    </row>
    <row r="89" spans="1:4" ht="12.75">
      <c r="A89" s="244" t="s">
        <v>160</v>
      </c>
      <c r="B89" s="245">
        <v>1.91</v>
      </c>
      <c r="C89" s="245"/>
      <c r="D89" s="139">
        <v>45078</v>
      </c>
    </row>
    <row r="90" spans="1:4" ht="12.75">
      <c r="A90" s="244" t="s">
        <v>194</v>
      </c>
      <c r="B90" s="245">
        <v>15.56</v>
      </c>
      <c r="C90" s="245"/>
      <c r="D90" s="139">
        <v>45078</v>
      </c>
    </row>
    <row r="91" spans="1:4" ht="12.75">
      <c r="A91" s="137"/>
      <c r="B91" s="137"/>
      <c r="C91" s="137"/>
      <c r="D91" s="137"/>
    </row>
    <row r="92" spans="1:4" ht="12.75">
      <c r="A92" s="243" t="s">
        <v>195</v>
      </c>
      <c r="B92" s="200"/>
      <c r="C92" s="200"/>
      <c r="D92" s="139"/>
    </row>
    <row r="93" spans="1:6" ht="12.75">
      <c r="A93" s="246" t="s">
        <v>187</v>
      </c>
      <c r="B93" s="182">
        <v>0</v>
      </c>
      <c r="C93" s="182"/>
      <c r="D93" s="139">
        <v>44531</v>
      </c>
      <c r="E93" s="202"/>
      <c r="F93" s="25"/>
    </row>
    <row r="94" spans="1:6" ht="12.75">
      <c r="A94" s="246" t="s">
        <v>173</v>
      </c>
      <c r="B94" s="182">
        <v>0</v>
      </c>
      <c r="C94" s="182"/>
      <c r="D94" s="139">
        <v>44531</v>
      </c>
      <c r="E94" s="202"/>
      <c r="F94" s="25"/>
    </row>
    <row r="95" spans="1:6" ht="12.75">
      <c r="A95" s="246" t="s">
        <v>196</v>
      </c>
      <c r="B95" s="182">
        <v>0</v>
      </c>
      <c r="C95" s="182"/>
      <c r="D95" s="139">
        <v>44531</v>
      </c>
      <c r="E95" s="202"/>
      <c r="F95" s="25"/>
    </row>
    <row r="96" spans="1:6" ht="12.75">
      <c r="A96" s="246" t="s">
        <v>197</v>
      </c>
      <c r="B96" s="182">
        <v>0</v>
      </c>
      <c r="C96" s="182"/>
      <c r="D96" s="139">
        <v>44531</v>
      </c>
      <c r="E96" s="202"/>
      <c r="F96" s="25"/>
    </row>
    <row r="97" spans="1:6" ht="12.75">
      <c r="A97" s="246" t="s">
        <v>198</v>
      </c>
      <c r="B97" s="182">
        <v>0</v>
      </c>
      <c r="C97" s="182"/>
      <c r="D97" s="139">
        <v>44531</v>
      </c>
      <c r="E97" s="202"/>
      <c r="F97" s="25"/>
    </row>
    <row r="98" spans="1:6" ht="12.75">
      <c r="A98" s="246" t="s">
        <v>199</v>
      </c>
      <c r="B98" s="182">
        <v>0</v>
      </c>
      <c r="C98" s="182"/>
      <c r="D98" s="139">
        <v>44531</v>
      </c>
      <c r="E98" s="202"/>
      <c r="F98" s="25"/>
    </row>
    <row r="99" spans="1:6" ht="12.75">
      <c r="A99" s="246" t="s">
        <v>200</v>
      </c>
      <c r="B99" s="182">
        <v>0</v>
      </c>
      <c r="C99" s="182"/>
      <c r="D99" s="139">
        <v>44531</v>
      </c>
      <c r="E99" s="202"/>
      <c r="F99" s="25"/>
    </row>
    <row r="100" spans="1:6" ht="12.75">
      <c r="A100" s="246" t="s">
        <v>201</v>
      </c>
      <c r="B100" s="182">
        <v>0</v>
      </c>
      <c r="C100" s="182"/>
      <c r="D100" s="139">
        <v>44531</v>
      </c>
      <c r="E100" s="202"/>
      <c r="F100" s="25"/>
    </row>
    <row r="101" spans="1:6" ht="12.75">
      <c r="A101" s="246" t="s">
        <v>202</v>
      </c>
      <c r="B101" s="182">
        <v>0</v>
      </c>
      <c r="C101" s="182"/>
      <c r="D101" s="139">
        <v>44531</v>
      </c>
      <c r="E101" s="202"/>
      <c r="F101" s="25"/>
    </row>
    <row r="102" spans="1:6" ht="12.75">
      <c r="A102" s="246" t="s">
        <v>203</v>
      </c>
      <c r="B102" s="182">
        <v>0</v>
      </c>
      <c r="C102" s="182"/>
      <c r="D102" s="139">
        <v>44531</v>
      </c>
      <c r="E102" s="202"/>
      <c r="F102" s="25"/>
    </row>
    <row r="103" spans="1:4" ht="12.75">
      <c r="A103" s="137"/>
      <c r="B103" s="137"/>
      <c r="C103" s="137"/>
      <c r="D103" s="137"/>
    </row>
    <row r="104" spans="1:4" ht="12.75">
      <c r="A104" s="243" t="s">
        <v>99</v>
      </c>
      <c r="B104" s="247">
        <v>0.0826965</v>
      </c>
      <c r="C104" s="200"/>
      <c r="D104" s="139">
        <v>44986</v>
      </c>
    </row>
    <row r="105" spans="1:4" ht="12.75">
      <c r="A105" s="137"/>
      <c r="B105" s="137"/>
      <c r="C105" s="137"/>
      <c r="D105" s="137"/>
    </row>
    <row r="106" spans="1:4" ht="12.75">
      <c r="A106" s="243" t="s">
        <v>152</v>
      </c>
      <c r="B106" s="137"/>
      <c r="C106" s="137"/>
      <c r="D106" s="139"/>
    </row>
    <row r="107" spans="1:4" ht="12.75">
      <c r="A107" s="244" t="s">
        <v>160</v>
      </c>
      <c r="B107" s="245">
        <v>0</v>
      </c>
      <c r="C107" s="245"/>
      <c r="D107" s="139">
        <v>44894</v>
      </c>
    </row>
    <row r="108" spans="1:4" ht="12.75">
      <c r="A108" s="244" t="s">
        <v>194</v>
      </c>
      <c r="B108" s="245">
        <v>0</v>
      </c>
      <c r="C108" s="245"/>
      <c r="D108" s="139">
        <v>44894</v>
      </c>
    </row>
    <row r="109" spans="1:4" ht="12.75">
      <c r="A109" s="137"/>
      <c r="B109" s="137"/>
      <c r="C109" s="137"/>
      <c r="D109" s="137"/>
    </row>
    <row r="110" spans="1:4" ht="12.75">
      <c r="A110" s="70" t="s">
        <v>139</v>
      </c>
      <c r="D110" s="139"/>
    </row>
    <row r="111" spans="1:4" ht="12.75">
      <c r="A111" s="79" t="s">
        <v>204</v>
      </c>
      <c r="B111" s="203">
        <v>0.0038973</v>
      </c>
      <c r="C111" s="193"/>
      <c r="D111" s="25">
        <v>44531</v>
      </c>
    </row>
    <row r="112" spans="1:4" ht="12.75">
      <c r="A112" s="79" t="s">
        <v>205</v>
      </c>
      <c r="B112" s="203">
        <v>0.0037618</v>
      </c>
      <c r="C112" s="193"/>
      <c r="D112" s="25">
        <v>44531</v>
      </c>
    </row>
    <row r="113" spans="1:4" ht="12.75">
      <c r="A113" s="79" t="s">
        <v>206</v>
      </c>
      <c r="B113" s="203">
        <v>0.0036866</v>
      </c>
      <c r="C113" s="193"/>
      <c r="D113" s="25">
        <v>44531</v>
      </c>
    </row>
    <row r="115" ht="12.75">
      <c r="A115" s="70" t="s">
        <v>150</v>
      </c>
    </row>
    <row r="116" spans="1:4" ht="12.75">
      <c r="A116" s="79" t="s">
        <v>160</v>
      </c>
      <c r="B116" s="204">
        <v>-0.00023</v>
      </c>
      <c r="D116" s="25">
        <v>44531</v>
      </c>
    </row>
    <row r="117" spans="1:4" ht="12.75">
      <c r="A117" s="79" t="s">
        <v>194</v>
      </c>
      <c r="B117" s="204">
        <v>-0.00062</v>
      </c>
      <c r="D117" s="25">
        <v>44531</v>
      </c>
    </row>
    <row r="118" ht="12.75">
      <c r="C118" s="3"/>
    </row>
    <row r="119" spans="1:4" ht="12.75">
      <c r="A119" s="24" t="s">
        <v>138</v>
      </c>
      <c r="B119" s="137"/>
      <c r="C119" s="137"/>
      <c r="D119" s="139"/>
    </row>
    <row r="120" spans="1:4" ht="12.75">
      <c r="A120" s="138" t="s">
        <v>160</v>
      </c>
      <c r="B120" s="205">
        <v>0</v>
      </c>
      <c r="C120" s="201"/>
      <c r="D120" s="25">
        <v>44894</v>
      </c>
    </row>
    <row r="121" spans="1:4" ht="12.75">
      <c r="A121" s="138" t="s">
        <v>194</v>
      </c>
      <c r="B121" s="205">
        <v>0</v>
      </c>
      <c r="C121" s="201"/>
      <c r="D121" s="25">
        <v>44894</v>
      </c>
    </row>
    <row r="123" spans="1:5" ht="12.75">
      <c r="A123" s="70" t="s">
        <v>155</v>
      </c>
      <c r="B123" s="206"/>
      <c r="E123" s="139"/>
    </row>
    <row r="124" spans="1:5" ht="12.75">
      <c r="A124" s="138" t="s">
        <v>160</v>
      </c>
      <c r="B124" s="207">
        <v>0.1</v>
      </c>
      <c r="C124" s="25"/>
      <c r="E124" s="25">
        <v>44927</v>
      </c>
    </row>
    <row r="125" spans="1:5" ht="12.75">
      <c r="A125" s="79" t="s">
        <v>89</v>
      </c>
      <c r="B125" s="208">
        <v>0.000285</v>
      </c>
      <c r="C125" s="209">
        <v>242</v>
      </c>
      <c r="D125" t="s">
        <v>207</v>
      </c>
      <c r="E125" s="25">
        <v>44927</v>
      </c>
    </row>
    <row r="126" spans="1:5" ht="12.75">
      <c r="A126" s="79" t="s">
        <v>90</v>
      </c>
      <c r="B126" s="208">
        <v>0</v>
      </c>
      <c r="E126" s="25">
        <v>44927</v>
      </c>
    </row>
    <row r="128" ht="12.75">
      <c r="A128" s="70" t="s">
        <v>208</v>
      </c>
    </row>
    <row r="129" spans="1:4" ht="12.75">
      <c r="A129" s="138" t="s">
        <v>160</v>
      </c>
      <c r="B129" s="209">
        <v>0</v>
      </c>
      <c r="D129" s="25">
        <v>44531</v>
      </c>
    </row>
    <row r="130" spans="1:4" ht="12.75">
      <c r="A130" s="138" t="s">
        <v>161</v>
      </c>
      <c r="B130" s="209">
        <v>0</v>
      </c>
      <c r="D130" s="25">
        <v>44531</v>
      </c>
    </row>
    <row r="131" spans="1:4" ht="12.75">
      <c r="A131" s="138" t="s">
        <v>162</v>
      </c>
      <c r="B131" s="209">
        <v>0</v>
      </c>
      <c r="D131" s="25">
        <v>44531</v>
      </c>
    </row>
    <row r="132" spans="1:4" ht="12.75">
      <c r="A132" s="138" t="s">
        <v>163</v>
      </c>
      <c r="B132" s="209">
        <v>0</v>
      </c>
      <c r="D132" s="25">
        <v>44531</v>
      </c>
    </row>
    <row r="133" spans="1:4" ht="12.75">
      <c r="A133" s="138" t="s">
        <v>164</v>
      </c>
      <c r="B133" s="209">
        <v>0</v>
      </c>
      <c r="D133" s="25">
        <v>44531</v>
      </c>
    </row>
    <row r="135" spans="1:4" ht="12.75">
      <c r="A135" s="24" t="s">
        <v>209</v>
      </c>
      <c r="B135" s="137"/>
      <c r="C135" s="137"/>
      <c r="D135" s="139"/>
    </row>
    <row r="136" spans="1:4" ht="12.75">
      <c r="A136" s="138" t="s">
        <v>160</v>
      </c>
      <c r="B136" s="201">
        <v>0</v>
      </c>
      <c r="C136" s="201"/>
      <c r="D136" s="25">
        <v>44531</v>
      </c>
    </row>
    <row r="137" spans="1:4" ht="12.75">
      <c r="A137" s="138" t="s">
        <v>194</v>
      </c>
      <c r="B137" s="201">
        <v>0</v>
      </c>
      <c r="C137" s="201"/>
      <c r="D137" s="25">
        <v>44531</v>
      </c>
    </row>
    <row r="139" spans="1:4" ht="12.75">
      <c r="A139" s="24" t="s">
        <v>210</v>
      </c>
      <c r="D139" t="s">
        <v>211</v>
      </c>
    </row>
  </sheetData>
  <sheetProtection password="D7A1" sheet="1"/>
  <mergeCells count="2">
    <mergeCell ref="B14:D14"/>
    <mergeCell ref="H14:J14"/>
  </mergeCells>
  <hyperlinks>
    <hyperlink ref="A40" r:id="rId1" display="GS-@ TOD (On-Peak)"/>
    <hyperlink ref="A41" r:id="rId2" display="GS-@ TOD (On-Peak)"/>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20"/>
  <dimension ref="A1:J139"/>
  <sheetViews>
    <sheetView zoomScalePageLayoutView="0" workbookViewId="0" topLeftCell="A25">
      <selection activeCell="J36" sqref="J36"/>
    </sheetView>
  </sheetViews>
  <sheetFormatPr defaultColWidth="9.140625" defaultRowHeight="12.75"/>
  <cols>
    <col min="1" max="1" width="71.421875" style="0" bestFit="1" customWidth="1"/>
    <col min="2" max="2" width="13.421875" style="18" bestFit="1" customWidth="1"/>
    <col min="3" max="3" width="12.28125" style="0" bestFit="1" customWidth="1"/>
    <col min="4" max="4" width="13.57421875" style="0" bestFit="1" customWidth="1"/>
    <col min="6" max="6" width="15.140625" style="0" bestFit="1" customWidth="1"/>
    <col min="7" max="7" width="11.7109375" style="0" bestFit="1" customWidth="1"/>
  </cols>
  <sheetData>
    <row r="1" spans="1:6" ht="12.75">
      <c r="A1" s="49" t="s">
        <v>88</v>
      </c>
      <c r="B1" s="319" t="s">
        <v>0</v>
      </c>
      <c r="C1" s="49"/>
      <c r="D1" s="49" t="s">
        <v>5</v>
      </c>
      <c r="E1" s="49" t="s">
        <v>0</v>
      </c>
      <c r="F1" s="49" t="s">
        <v>5</v>
      </c>
    </row>
    <row r="3" spans="1:3" ht="12.75">
      <c r="A3" s="24" t="s">
        <v>91</v>
      </c>
      <c r="B3"/>
      <c r="C3" s="137"/>
    </row>
    <row r="4" spans="1:4" ht="12.75">
      <c r="A4" s="79" t="s">
        <v>89</v>
      </c>
      <c r="B4">
        <v>0.0053667</v>
      </c>
      <c r="C4" s="182"/>
      <c r="D4" s="139">
        <v>44925</v>
      </c>
    </row>
    <row r="5" spans="1:4" ht="12.75">
      <c r="A5" s="79" t="s">
        <v>90</v>
      </c>
      <c r="B5">
        <v>0.0001756</v>
      </c>
      <c r="C5" s="182"/>
      <c r="D5" s="139">
        <v>44925</v>
      </c>
    </row>
    <row r="6" spans="2:4" ht="12.75">
      <c r="B6"/>
      <c r="C6" s="137"/>
      <c r="D6" s="137"/>
    </row>
    <row r="7" spans="1:4" ht="12.75">
      <c r="A7" s="24" t="s">
        <v>92</v>
      </c>
      <c r="B7" s="190"/>
      <c r="C7" s="137"/>
      <c r="D7" s="139">
        <v>44531</v>
      </c>
    </row>
    <row r="8" spans="1:4" ht="12.75">
      <c r="A8" s="79" t="s">
        <v>93</v>
      </c>
      <c r="B8" s="321">
        <v>0.00465</v>
      </c>
      <c r="C8" s="183"/>
      <c r="D8" s="139"/>
    </row>
    <row r="9" spans="1:4" ht="12.75">
      <c r="A9" s="138" t="s">
        <v>94</v>
      </c>
      <c r="B9" s="321">
        <v>0.00419</v>
      </c>
      <c r="C9" s="183"/>
      <c r="D9" s="139"/>
    </row>
    <row r="10" spans="1:4" ht="12.75">
      <c r="A10" s="79" t="s">
        <v>156</v>
      </c>
      <c r="B10" s="321">
        <v>0.00363</v>
      </c>
      <c r="C10" s="183"/>
      <c r="D10" s="139"/>
    </row>
    <row r="11" spans="2:4" ht="12.75">
      <c r="B11" s="190"/>
      <c r="C11" s="137"/>
      <c r="D11" s="137"/>
    </row>
    <row r="12" spans="1:4" ht="12.75">
      <c r="A12" s="70" t="s">
        <v>95</v>
      </c>
      <c r="B12" s="322">
        <v>0</v>
      </c>
      <c r="C12" s="184"/>
      <c r="D12" s="139">
        <v>44531</v>
      </c>
    </row>
    <row r="13" spans="2:4" ht="12.75">
      <c r="B13" s="190"/>
      <c r="C13" s="137"/>
      <c r="D13" s="137"/>
    </row>
    <row r="14" spans="1:10" ht="12.75">
      <c r="A14" s="185" t="s">
        <v>102</v>
      </c>
      <c r="B14" s="385"/>
      <c r="C14" s="386"/>
      <c r="D14" s="386"/>
      <c r="E14" s="18"/>
      <c r="F14" s="18"/>
      <c r="G14" s="185"/>
      <c r="H14" s="385"/>
      <c r="I14" s="385"/>
      <c r="J14" s="385"/>
    </row>
    <row r="15" spans="1:10" ht="12.75">
      <c r="A15" s="186" t="s">
        <v>157</v>
      </c>
      <c r="B15" s="187">
        <v>0.0015688</v>
      </c>
      <c r="C15" s="187"/>
      <c r="D15" s="188">
        <v>44743</v>
      </c>
      <c r="E15" s="18"/>
      <c r="F15" s="18"/>
      <c r="G15" s="186"/>
      <c r="H15" s="187"/>
      <c r="I15" s="187"/>
      <c r="J15" s="188"/>
    </row>
    <row r="16" spans="1:6" ht="12.75">
      <c r="A16" s="189" t="s">
        <v>158</v>
      </c>
      <c r="B16" s="187">
        <v>0.0007051</v>
      </c>
      <c r="C16" s="187"/>
      <c r="D16" s="188">
        <v>44743</v>
      </c>
      <c r="E16" s="18"/>
      <c r="F16" s="18"/>
    </row>
    <row r="17" spans="1:6" ht="12.75">
      <c r="A17" s="18"/>
      <c r="B17" s="190"/>
      <c r="C17" s="190"/>
      <c r="D17" s="190"/>
      <c r="E17" s="18"/>
      <c r="F17" s="18"/>
    </row>
    <row r="18" spans="1:6" ht="12.75">
      <c r="A18" s="24" t="s">
        <v>159</v>
      </c>
      <c r="B18" s="323">
        <v>0</v>
      </c>
      <c r="C18" s="139"/>
      <c r="D18" s="139">
        <v>44531</v>
      </c>
      <c r="E18" s="324">
        <v>0</v>
      </c>
      <c r="F18" s="139">
        <v>44531</v>
      </c>
    </row>
    <row r="19" spans="2:4" ht="12.75">
      <c r="B19" s="190"/>
      <c r="C19" s="137"/>
      <c r="D19" s="137"/>
    </row>
    <row r="20" spans="1:4" ht="12.75">
      <c r="A20" s="70" t="s">
        <v>117</v>
      </c>
      <c r="B20" s="325" t="s">
        <v>106</v>
      </c>
      <c r="C20" s="151" t="s">
        <v>107</v>
      </c>
      <c r="D20" s="137"/>
    </row>
    <row r="21" spans="1:4" ht="12.75">
      <c r="A21" s="138" t="s">
        <v>160</v>
      </c>
      <c r="B21" s="248">
        <f aca="true" t="shared" si="0" ref="B21:C23">10.589/100</f>
        <v>0.10589</v>
      </c>
      <c r="C21" s="248">
        <f t="shared" si="0"/>
        <v>0.10589</v>
      </c>
      <c r="D21" s="25">
        <v>45078</v>
      </c>
    </row>
    <row r="22" spans="1:4" ht="12.75">
      <c r="A22" s="138" t="s">
        <v>161</v>
      </c>
      <c r="B22" s="248">
        <f t="shared" si="0"/>
        <v>0.10589</v>
      </c>
      <c r="C22" s="248">
        <f t="shared" si="0"/>
        <v>0.10589</v>
      </c>
      <c r="D22" s="25">
        <v>45078</v>
      </c>
    </row>
    <row r="23" spans="1:4" ht="12.75">
      <c r="A23" s="138" t="s">
        <v>162</v>
      </c>
      <c r="B23" s="248">
        <f t="shared" si="0"/>
        <v>0.10589</v>
      </c>
      <c r="C23" s="248">
        <f t="shared" si="0"/>
        <v>0.10589</v>
      </c>
      <c r="D23" s="25">
        <v>45078</v>
      </c>
    </row>
    <row r="24" spans="1:4" ht="12.75">
      <c r="A24" s="138" t="s">
        <v>163</v>
      </c>
      <c r="B24" s="249">
        <f>10.234/100</f>
        <v>0.10234</v>
      </c>
      <c r="C24" s="249">
        <f>10.234/100</f>
        <v>0.10234</v>
      </c>
      <c r="D24" s="25">
        <v>45078</v>
      </c>
    </row>
    <row r="25" spans="1:4" ht="12.75">
      <c r="A25" s="138" t="s">
        <v>164</v>
      </c>
      <c r="B25" s="249">
        <f>10.049/1000</f>
        <v>0.010048999999999999</v>
      </c>
      <c r="C25" s="249">
        <f>10.049/100</f>
        <v>0.10049</v>
      </c>
      <c r="D25" s="25">
        <v>45078</v>
      </c>
    </row>
    <row r="26" spans="1:4" ht="12.75">
      <c r="A26" s="79"/>
      <c r="B26" s="187"/>
      <c r="C26" s="193"/>
      <c r="D26" s="139"/>
    </row>
    <row r="27" spans="1:4" ht="12.75">
      <c r="A27" s="70" t="s">
        <v>104</v>
      </c>
      <c r="B27" s="327" t="s">
        <v>106</v>
      </c>
      <c r="C27" s="234" t="s">
        <v>107</v>
      </c>
      <c r="D27" s="139"/>
    </row>
    <row r="28" spans="1:4" ht="12.75">
      <c r="A28" s="138" t="s">
        <v>165</v>
      </c>
      <c r="B28" s="249">
        <f>0.388/100</f>
        <v>0.00388</v>
      </c>
      <c r="C28" s="250"/>
      <c r="D28" s="25">
        <v>45078</v>
      </c>
    </row>
    <row r="29" spans="1:4" ht="12.75">
      <c r="A29" s="79" t="s">
        <v>166</v>
      </c>
      <c r="B29" s="187">
        <f>0.53821/100</f>
        <v>0.0053821</v>
      </c>
      <c r="C29" s="187">
        <f>0.53821/100</f>
        <v>0.0053821</v>
      </c>
      <c r="D29" s="25">
        <v>45078</v>
      </c>
    </row>
    <row r="30" spans="1:4" ht="12.75">
      <c r="A30" s="79" t="s">
        <v>167</v>
      </c>
      <c r="B30" s="187">
        <f>0.51126/100</f>
        <v>0.0051126</v>
      </c>
      <c r="C30" s="187">
        <f>0.29126/100</f>
        <v>0.0029126</v>
      </c>
      <c r="D30" s="25">
        <v>45078</v>
      </c>
    </row>
    <row r="31" spans="1:4" ht="12.75">
      <c r="A31" s="79" t="s">
        <v>168</v>
      </c>
      <c r="B31" s="187">
        <f>0.10047838</f>
        <v>0.10047838</v>
      </c>
      <c r="C31" s="187">
        <f>0.34063/100</f>
        <v>0.0034062999999999997</v>
      </c>
      <c r="D31" s="25">
        <v>45078</v>
      </c>
    </row>
    <row r="32" spans="1:4" ht="12.75">
      <c r="A32" s="79" t="s">
        <v>169</v>
      </c>
      <c r="B32" s="187">
        <f>0.67145/100</f>
        <v>0.0067145</v>
      </c>
      <c r="C32" s="187"/>
      <c r="D32" s="25">
        <v>45078</v>
      </c>
    </row>
    <row r="33" spans="1:4" ht="12.75">
      <c r="A33" s="79" t="s">
        <v>170</v>
      </c>
      <c r="B33" s="187">
        <f>0.23035/100</f>
        <v>0.0023035</v>
      </c>
      <c r="C33" s="250"/>
      <c r="D33" s="25">
        <v>45078</v>
      </c>
    </row>
    <row r="34" spans="1:4" ht="12.75">
      <c r="A34" s="79" t="s">
        <v>171</v>
      </c>
      <c r="B34" s="187">
        <f>3.24142/100</f>
        <v>0.032414200000000004</v>
      </c>
      <c r="C34" s="250"/>
      <c r="D34" s="25">
        <v>45078</v>
      </c>
    </row>
    <row r="35" spans="1:4" ht="12.75">
      <c r="A35" s="79" t="s">
        <v>172</v>
      </c>
      <c r="B35" s="187">
        <v>0</v>
      </c>
      <c r="C35" s="250"/>
      <c r="D35" s="25">
        <v>45078</v>
      </c>
    </row>
    <row r="36" spans="1:4" ht="12.75">
      <c r="A36" s="79" t="s">
        <v>173</v>
      </c>
      <c r="B36" s="187">
        <f>0.331/100</f>
        <v>0.00331</v>
      </c>
      <c r="C36" s="187"/>
      <c r="D36" s="25">
        <v>45078</v>
      </c>
    </row>
    <row r="37" spans="1:4" ht="12.75">
      <c r="A37" s="138" t="s">
        <v>162</v>
      </c>
      <c r="B37" s="187">
        <f>0.309/100</f>
        <v>0.00309</v>
      </c>
      <c r="C37" s="250"/>
      <c r="D37" s="25">
        <v>45078</v>
      </c>
    </row>
    <row r="38" spans="1:4" ht="12.75">
      <c r="A38" s="138" t="s">
        <v>174</v>
      </c>
      <c r="B38" s="187">
        <f>2.7757/100</f>
        <v>0.027757</v>
      </c>
      <c r="C38" s="250"/>
      <c r="D38" s="25">
        <v>45078</v>
      </c>
    </row>
    <row r="39" spans="1:4" ht="12.75">
      <c r="A39" s="138" t="s">
        <v>175</v>
      </c>
      <c r="B39" s="187">
        <v>0</v>
      </c>
      <c r="C39" s="250"/>
      <c r="D39" s="25">
        <v>45078</v>
      </c>
    </row>
    <row r="40" spans="1:4" ht="12.75">
      <c r="A40" s="79" t="s">
        <v>176</v>
      </c>
      <c r="B40" s="187">
        <f>0.99068/100</f>
        <v>0.0099068</v>
      </c>
      <c r="D40" s="25">
        <v>45078</v>
      </c>
    </row>
    <row r="41" spans="1:4" ht="12.75">
      <c r="A41" s="79" t="s">
        <v>177</v>
      </c>
      <c r="B41" s="250">
        <f>0.00339/100</f>
        <v>3.39E-05</v>
      </c>
      <c r="D41" s="25">
        <v>45078</v>
      </c>
    </row>
    <row r="42" spans="1:4" ht="12.75">
      <c r="A42" s="138" t="s">
        <v>163</v>
      </c>
      <c r="B42" s="250">
        <f>0.231/100</f>
        <v>0.00231</v>
      </c>
      <c r="D42" s="25">
        <v>45078</v>
      </c>
    </row>
    <row r="43" spans="1:4" ht="12.75">
      <c r="A43" s="138" t="s">
        <v>164</v>
      </c>
      <c r="B43" s="250">
        <f>0.168/100</f>
        <v>0.00168</v>
      </c>
      <c r="D43" s="25">
        <v>45078</v>
      </c>
    </row>
    <row r="44" spans="2:4" ht="12.75">
      <c r="B44" s="190"/>
      <c r="C44" s="137"/>
      <c r="D44" s="139"/>
    </row>
    <row r="45" spans="1:4" ht="12.75">
      <c r="A45" s="79"/>
      <c r="B45" s="190"/>
      <c r="C45" s="137"/>
      <c r="D45" s="139"/>
    </row>
    <row r="46" spans="1:4" ht="12.75">
      <c r="A46" s="70" t="s">
        <v>118</v>
      </c>
      <c r="B46" s="235">
        <v>-0.0017124</v>
      </c>
      <c r="C46" s="137"/>
      <c r="D46" s="240">
        <v>45106</v>
      </c>
    </row>
    <row r="47" spans="1:4" ht="12.75">
      <c r="A47" s="79"/>
      <c r="B47" s="190"/>
      <c r="C47" s="137"/>
      <c r="D47" s="139"/>
    </row>
    <row r="48" spans="1:5" ht="12.75">
      <c r="A48" s="70" t="s">
        <v>153</v>
      </c>
      <c r="B48" s="195" t="s">
        <v>178</v>
      </c>
      <c r="C48" s="354" t="s">
        <v>179</v>
      </c>
      <c r="D48" s="195" t="s">
        <v>27</v>
      </c>
      <c r="E48" s="329" t="s">
        <v>180</v>
      </c>
    </row>
    <row r="49" spans="1:5" ht="12.75">
      <c r="A49" s="138" t="s">
        <v>181</v>
      </c>
      <c r="B49" s="236">
        <v>0.15</v>
      </c>
      <c r="C49" s="355">
        <v>0</v>
      </c>
      <c r="D49" s="238">
        <f>SUM(B49:C49)</f>
        <v>0.15</v>
      </c>
      <c r="E49" s="333">
        <v>45108</v>
      </c>
    </row>
    <row r="50" spans="1:5" ht="12.75">
      <c r="A50" s="138" t="s">
        <v>182</v>
      </c>
      <c r="B50" s="236">
        <v>0.000224</v>
      </c>
      <c r="C50" s="355">
        <v>7.9E-05</v>
      </c>
      <c r="D50" s="238">
        <f>SUM(B50:C50)</f>
        <v>0.000303</v>
      </c>
      <c r="E50" s="333">
        <v>45108</v>
      </c>
    </row>
    <row r="51" spans="1:4" ht="12.75">
      <c r="A51" s="138"/>
      <c r="B51" s="239"/>
      <c r="C51" s="137"/>
      <c r="D51" s="139"/>
    </row>
    <row r="52" spans="1:4" ht="12.75">
      <c r="A52" s="138"/>
      <c r="B52" s="239"/>
      <c r="C52" s="137"/>
      <c r="D52" s="139"/>
    </row>
    <row r="53" spans="1:4" ht="12.75">
      <c r="A53" s="138"/>
      <c r="B53" s="239"/>
      <c r="C53" s="137"/>
      <c r="D53" s="139"/>
    </row>
    <row r="54" spans="1:4" ht="12.75">
      <c r="A54" s="79"/>
      <c r="B54" s="190"/>
      <c r="C54" s="137"/>
      <c r="D54" s="139"/>
    </row>
    <row r="55" spans="1:4" ht="12.75">
      <c r="A55" s="70" t="s">
        <v>119</v>
      </c>
      <c r="B55" s="190"/>
      <c r="C55" s="137"/>
      <c r="D55" s="137"/>
    </row>
    <row r="56" spans="1:8" ht="12.75">
      <c r="A56" s="138" t="s">
        <v>160</v>
      </c>
      <c r="B56" s="334">
        <v>0.0331659</v>
      </c>
      <c r="C56" s="137"/>
      <c r="D56" s="240">
        <v>45016</v>
      </c>
      <c r="F56" s="3" t="s">
        <v>183</v>
      </c>
      <c r="G56" s="197">
        <v>0.0270381</v>
      </c>
      <c r="H56" s="240">
        <v>45016</v>
      </c>
    </row>
    <row r="57" spans="1:8" ht="12.75">
      <c r="A57" s="138" t="s">
        <v>161</v>
      </c>
      <c r="B57" s="334">
        <v>0.0270381</v>
      </c>
      <c r="C57" s="137"/>
      <c r="D57" s="240">
        <v>45016</v>
      </c>
      <c r="F57" s="3" t="s">
        <v>184</v>
      </c>
      <c r="G57" s="197">
        <v>0.0283392</v>
      </c>
      <c r="H57" s="240">
        <v>45016</v>
      </c>
    </row>
    <row r="58" spans="1:4" ht="12.75">
      <c r="A58" s="138" t="s">
        <v>162</v>
      </c>
      <c r="B58" s="334">
        <v>0.0004909</v>
      </c>
      <c r="C58" s="137"/>
      <c r="D58" s="240">
        <v>45016</v>
      </c>
    </row>
    <row r="59" spans="1:4" ht="12.75">
      <c r="A59" s="138" t="s">
        <v>163</v>
      </c>
      <c r="B59" s="334">
        <v>0.0004744</v>
      </c>
      <c r="C59" s="137"/>
      <c r="D59" s="240">
        <v>45016</v>
      </c>
    </row>
    <row r="60" spans="1:4" ht="12.75">
      <c r="A60" s="138" t="s">
        <v>164</v>
      </c>
      <c r="B60" s="334">
        <v>0.0004658</v>
      </c>
      <c r="C60" s="137"/>
      <c r="D60" s="240">
        <v>45016</v>
      </c>
    </row>
    <row r="61" spans="2:4" ht="12.75">
      <c r="B61" s="187"/>
      <c r="C61" s="137"/>
      <c r="D61" s="137"/>
    </row>
    <row r="62" spans="1:4" ht="12.75">
      <c r="A62" s="70" t="s">
        <v>185</v>
      </c>
      <c r="B62" s="190"/>
      <c r="C62" s="137"/>
      <c r="D62" s="137"/>
    </row>
    <row r="63" spans="1:4" ht="12.75">
      <c r="A63" s="138" t="s">
        <v>162</v>
      </c>
      <c r="B63" s="335">
        <v>8.84</v>
      </c>
      <c r="C63" s="137"/>
      <c r="D63" s="240">
        <v>45016</v>
      </c>
    </row>
    <row r="64" spans="1:4" ht="12.75">
      <c r="A64" s="138" t="s">
        <v>163</v>
      </c>
      <c r="B64" s="335">
        <v>8.55</v>
      </c>
      <c r="C64" s="137"/>
      <c r="D64" s="240">
        <v>45016</v>
      </c>
    </row>
    <row r="65" spans="1:4" ht="12.75">
      <c r="A65" s="138" t="s">
        <v>164</v>
      </c>
      <c r="B65" s="335">
        <v>8.64</v>
      </c>
      <c r="C65" s="137"/>
      <c r="D65" s="240">
        <v>45016</v>
      </c>
    </row>
    <row r="66" spans="1:4" ht="12.75">
      <c r="A66" s="79"/>
      <c r="B66" s="190"/>
      <c r="C66" s="137"/>
      <c r="D66" s="139"/>
    </row>
    <row r="67" spans="1:4" ht="12.75">
      <c r="A67" s="70" t="s">
        <v>96</v>
      </c>
      <c r="B67" s="190"/>
      <c r="C67" s="241" t="s">
        <v>186</v>
      </c>
      <c r="D67" s="139"/>
    </row>
    <row r="68" spans="1:4" ht="12.75">
      <c r="A68" s="79" t="s">
        <v>187</v>
      </c>
      <c r="B68" s="250">
        <v>0</v>
      </c>
      <c r="C68" s="182">
        <v>0</v>
      </c>
      <c r="D68" s="139">
        <v>44531</v>
      </c>
    </row>
    <row r="69" spans="1:4" ht="12.75">
      <c r="A69" s="79" t="s">
        <v>173</v>
      </c>
      <c r="B69" s="250">
        <v>0</v>
      </c>
      <c r="C69" s="182">
        <v>0</v>
      </c>
      <c r="D69" s="139">
        <v>44531</v>
      </c>
    </row>
    <row r="70" spans="1:4" ht="12.75">
      <c r="A70" s="79" t="s">
        <v>188</v>
      </c>
      <c r="B70" s="250">
        <v>0</v>
      </c>
      <c r="C70" s="182">
        <v>0</v>
      </c>
      <c r="D70" s="139">
        <v>44531</v>
      </c>
    </row>
    <row r="71" spans="1:4" ht="12.75">
      <c r="A71" s="79" t="s">
        <v>189</v>
      </c>
      <c r="B71" s="250">
        <v>0</v>
      </c>
      <c r="C71" s="182">
        <v>0</v>
      </c>
      <c r="D71" s="139">
        <v>44531</v>
      </c>
    </row>
    <row r="72" spans="1:4" ht="12.75">
      <c r="A72" s="79" t="s">
        <v>190</v>
      </c>
      <c r="B72" s="250">
        <v>0</v>
      </c>
      <c r="C72" s="182">
        <v>0</v>
      </c>
      <c r="D72" s="139">
        <v>44531</v>
      </c>
    </row>
    <row r="73" spans="1:4" ht="12.75">
      <c r="A73" s="79" t="s">
        <v>191</v>
      </c>
      <c r="B73" s="250">
        <v>0</v>
      </c>
      <c r="C73" s="182">
        <v>0</v>
      </c>
      <c r="D73" s="139">
        <v>44531</v>
      </c>
    </row>
    <row r="74" spans="1:4" ht="12.75">
      <c r="A74" s="79"/>
      <c r="B74" s="187"/>
      <c r="C74" s="193"/>
      <c r="D74" s="139"/>
    </row>
    <row r="75" spans="1:4" ht="12.75">
      <c r="A75" s="70" t="s">
        <v>192</v>
      </c>
      <c r="B75" s="190"/>
      <c r="C75" s="137"/>
      <c r="D75" s="139"/>
    </row>
    <row r="76" spans="1:4" ht="12.75">
      <c r="A76" s="79" t="s">
        <v>173</v>
      </c>
      <c r="B76" s="335">
        <v>0</v>
      </c>
      <c r="C76" s="182"/>
      <c r="D76" s="139">
        <v>44197</v>
      </c>
    </row>
    <row r="77" spans="1:4" ht="12.75">
      <c r="A77" s="79" t="s">
        <v>189</v>
      </c>
      <c r="B77" s="335">
        <v>0</v>
      </c>
      <c r="C77" s="182"/>
      <c r="D77" s="139">
        <v>44197</v>
      </c>
    </row>
    <row r="78" spans="1:4" ht="12.75">
      <c r="A78" s="79"/>
      <c r="B78" s="187"/>
      <c r="C78" s="193"/>
      <c r="D78" s="139"/>
    </row>
    <row r="79" spans="1:4" ht="12.75">
      <c r="A79" s="70" t="s">
        <v>193</v>
      </c>
      <c r="B79" s="190"/>
      <c r="C79" s="137"/>
      <c r="D79" s="139"/>
    </row>
    <row r="80" spans="1:4" ht="12.75">
      <c r="A80" s="79" t="s">
        <v>188</v>
      </c>
      <c r="B80" s="335">
        <v>0</v>
      </c>
      <c r="C80" s="182"/>
      <c r="D80" s="139">
        <v>44197</v>
      </c>
    </row>
    <row r="81" spans="1:4" ht="12.75">
      <c r="A81" s="79" t="s">
        <v>190</v>
      </c>
      <c r="B81" s="335">
        <v>0</v>
      </c>
      <c r="C81" s="182"/>
      <c r="D81" s="139">
        <v>44197</v>
      </c>
    </row>
    <row r="82" spans="1:4" ht="12.75">
      <c r="A82" s="79" t="s">
        <v>191</v>
      </c>
      <c r="B82" s="335">
        <v>0</v>
      </c>
      <c r="C82" s="193"/>
      <c r="D82" s="139">
        <v>44197</v>
      </c>
    </row>
    <row r="83" spans="1:4" ht="12.75">
      <c r="A83" s="79"/>
      <c r="B83" s="187"/>
      <c r="C83" s="193"/>
      <c r="D83" s="139"/>
    </row>
    <row r="84" spans="1:4" ht="12.75">
      <c r="A84" s="70" t="s">
        <v>97</v>
      </c>
      <c r="B84" s="337">
        <v>0.018765</v>
      </c>
      <c r="C84" s="200"/>
      <c r="D84" s="240">
        <v>45016</v>
      </c>
    </row>
    <row r="85" spans="1:4" ht="12.75">
      <c r="A85" s="79"/>
      <c r="B85" s="190"/>
      <c r="C85" s="137"/>
      <c r="D85" s="139"/>
    </row>
    <row r="86" spans="1:4" ht="12.75">
      <c r="A86" s="24" t="s">
        <v>98</v>
      </c>
      <c r="B86" s="337">
        <v>0.0590761</v>
      </c>
      <c r="C86" s="200"/>
      <c r="D86" s="139">
        <v>44986</v>
      </c>
    </row>
    <row r="87" spans="2:4" ht="12.75">
      <c r="B87" s="190"/>
      <c r="C87" s="137"/>
      <c r="D87" s="137"/>
    </row>
    <row r="88" spans="1:4" ht="12.75">
      <c r="A88" s="243" t="s">
        <v>140</v>
      </c>
      <c r="B88" s="190"/>
      <c r="C88" s="137"/>
      <c r="D88" s="139"/>
    </row>
    <row r="89" spans="1:4" ht="12.75">
      <c r="A89" s="244" t="s">
        <v>160</v>
      </c>
      <c r="B89" s="338">
        <v>1.91</v>
      </c>
      <c r="C89" s="245"/>
      <c r="D89" s="139">
        <v>45078</v>
      </c>
    </row>
    <row r="90" spans="1:4" ht="12.75">
      <c r="A90" s="244" t="s">
        <v>194</v>
      </c>
      <c r="B90" s="338">
        <v>15.56</v>
      </c>
      <c r="C90" s="245"/>
      <c r="D90" s="139">
        <v>45078</v>
      </c>
    </row>
    <row r="91" spans="1:4" ht="12.75">
      <c r="A91" s="137"/>
      <c r="B91" s="190"/>
      <c r="C91" s="137"/>
      <c r="D91" s="137"/>
    </row>
    <row r="92" spans="1:4" ht="12.75">
      <c r="A92" s="243" t="s">
        <v>195</v>
      </c>
      <c r="B92" s="337"/>
      <c r="C92" s="200"/>
      <c r="D92" s="139"/>
    </row>
    <row r="93" spans="1:6" ht="12.75">
      <c r="A93" s="246" t="s">
        <v>187</v>
      </c>
      <c r="B93" s="250">
        <v>0</v>
      </c>
      <c r="C93" s="182"/>
      <c r="D93" s="139">
        <v>44531</v>
      </c>
      <c r="E93" s="202"/>
      <c r="F93" s="25"/>
    </row>
    <row r="94" spans="1:6" ht="12.75">
      <c r="A94" s="246" t="s">
        <v>173</v>
      </c>
      <c r="B94" s="250">
        <v>0</v>
      </c>
      <c r="C94" s="182"/>
      <c r="D94" s="139">
        <v>44531</v>
      </c>
      <c r="E94" s="202"/>
      <c r="F94" s="25"/>
    </row>
    <row r="95" spans="1:6" ht="12.75">
      <c r="A95" s="246" t="s">
        <v>196</v>
      </c>
      <c r="B95" s="250">
        <v>0</v>
      </c>
      <c r="C95" s="182"/>
      <c r="D95" s="139">
        <v>44531</v>
      </c>
      <c r="E95" s="202"/>
      <c r="F95" s="25"/>
    </row>
    <row r="96" spans="1:6" ht="12.75">
      <c r="A96" s="246" t="s">
        <v>197</v>
      </c>
      <c r="B96" s="250">
        <v>0</v>
      </c>
      <c r="C96" s="182"/>
      <c r="D96" s="139">
        <v>44531</v>
      </c>
      <c r="E96" s="202"/>
      <c r="F96" s="25"/>
    </row>
    <row r="97" spans="1:6" ht="12.75">
      <c r="A97" s="246" t="s">
        <v>198</v>
      </c>
      <c r="B97" s="250">
        <v>0</v>
      </c>
      <c r="C97" s="182"/>
      <c r="D97" s="139">
        <v>44531</v>
      </c>
      <c r="E97" s="202"/>
      <c r="F97" s="25"/>
    </row>
    <row r="98" spans="1:6" ht="12.75">
      <c r="A98" s="246" t="s">
        <v>199</v>
      </c>
      <c r="B98" s="250">
        <v>0</v>
      </c>
      <c r="C98" s="182"/>
      <c r="D98" s="139">
        <v>44531</v>
      </c>
      <c r="E98" s="202"/>
      <c r="F98" s="25"/>
    </row>
    <row r="99" spans="1:6" ht="12.75">
      <c r="A99" s="246" t="s">
        <v>200</v>
      </c>
      <c r="B99" s="250">
        <v>0</v>
      </c>
      <c r="C99" s="182"/>
      <c r="D99" s="139">
        <v>44531</v>
      </c>
      <c r="E99" s="202"/>
      <c r="F99" s="25"/>
    </row>
    <row r="100" spans="1:6" ht="12.75">
      <c r="A100" s="246" t="s">
        <v>201</v>
      </c>
      <c r="B100" s="250">
        <v>0</v>
      </c>
      <c r="C100" s="182"/>
      <c r="D100" s="139">
        <v>44531</v>
      </c>
      <c r="E100" s="202"/>
      <c r="F100" s="25"/>
    </row>
    <row r="101" spans="1:6" ht="12.75">
      <c r="A101" s="246" t="s">
        <v>202</v>
      </c>
      <c r="B101" s="250">
        <v>0</v>
      </c>
      <c r="C101" s="182"/>
      <c r="D101" s="139">
        <v>44531</v>
      </c>
      <c r="E101" s="202"/>
      <c r="F101" s="25"/>
    </row>
    <row r="102" spans="1:6" ht="12.75">
      <c r="A102" s="246" t="s">
        <v>203</v>
      </c>
      <c r="B102" s="250">
        <v>0</v>
      </c>
      <c r="C102" s="182"/>
      <c r="D102" s="139">
        <v>44531</v>
      </c>
      <c r="E102" s="202"/>
      <c r="F102" s="25"/>
    </row>
    <row r="103" spans="1:4" ht="12.75">
      <c r="A103" s="137"/>
      <c r="B103" s="190"/>
      <c r="C103" s="137"/>
      <c r="D103" s="137"/>
    </row>
    <row r="104" spans="1:4" ht="12.75">
      <c r="A104" s="243" t="s">
        <v>99</v>
      </c>
      <c r="B104" s="352">
        <v>0.0826965</v>
      </c>
      <c r="C104" s="200"/>
      <c r="D104" s="139">
        <v>44986</v>
      </c>
    </row>
    <row r="105" spans="1:4" ht="12.75">
      <c r="A105" s="137"/>
      <c r="B105" s="190"/>
      <c r="C105" s="137"/>
      <c r="D105" s="137"/>
    </row>
    <row r="106" spans="1:4" ht="12.75">
      <c r="A106" s="243" t="s">
        <v>152</v>
      </c>
      <c r="B106" s="190"/>
      <c r="C106" s="137"/>
      <c r="D106" s="139"/>
    </row>
    <row r="107" spans="1:4" ht="12.75">
      <c r="A107" s="244" t="s">
        <v>160</v>
      </c>
      <c r="B107" s="338">
        <v>0</v>
      </c>
      <c r="C107" s="245"/>
      <c r="D107" s="139">
        <v>44894</v>
      </c>
    </row>
    <row r="108" spans="1:4" ht="12.75">
      <c r="A108" s="244" t="s">
        <v>194</v>
      </c>
      <c r="B108" s="338">
        <v>0</v>
      </c>
      <c r="C108" s="245"/>
      <c r="D108" s="139">
        <v>44894</v>
      </c>
    </row>
    <row r="109" spans="1:4" ht="12.75">
      <c r="A109" s="137"/>
      <c r="B109" s="190"/>
      <c r="C109" s="137"/>
      <c r="D109" s="137"/>
    </row>
    <row r="110" spans="1:4" ht="12.75">
      <c r="A110" s="70" t="s">
        <v>139</v>
      </c>
      <c r="D110" s="139"/>
    </row>
    <row r="111" spans="1:4" ht="12.75">
      <c r="A111" s="79" t="s">
        <v>204</v>
      </c>
      <c r="B111" s="203">
        <v>0.0038973</v>
      </c>
      <c r="C111" s="193"/>
      <c r="D111" s="25">
        <v>44531</v>
      </c>
    </row>
    <row r="112" spans="1:4" ht="12.75">
      <c r="A112" s="79" t="s">
        <v>205</v>
      </c>
      <c r="B112" s="203">
        <v>0.0037618</v>
      </c>
      <c r="C112" s="193"/>
      <c r="D112" s="25">
        <v>44531</v>
      </c>
    </row>
    <row r="113" spans="1:4" ht="12.75">
      <c r="A113" s="79" t="s">
        <v>206</v>
      </c>
      <c r="B113" s="203">
        <v>0.0036866</v>
      </c>
      <c r="C113" s="193"/>
      <c r="D113" s="25">
        <v>44531</v>
      </c>
    </row>
    <row r="115" ht="12.75">
      <c r="A115" s="70" t="s">
        <v>150</v>
      </c>
    </row>
    <row r="116" spans="1:4" ht="12.75">
      <c r="A116" s="79" t="s">
        <v>160</v>
      </c>
      <c r="B116" s="340">
        <v>-0.00023</v>
      </c>
      <c r="D116" s="25">
        <v>44531</v>
      </c>
    </row>
    <row r="117" spans="1:4" ht="12.75">
      <c r="A117" s="79" t="s">
        <v>194</v>
      </c>
      <c r="B117" s="340">
        <v>-0.00062</v>
      </c>
      <c r="D117" s="25">
        <v>44531</v>
      </c>
    </row>
    <row r="118" ht="12.75">
      <c r="C118" s="3"/>
    </row>
    <row r="119" spans="1:4" ht="12.75">
      <c r="A119" s="24" t="s">
        <v>138</v>
      </c>
      <c r="B119" s="190"/>
      <c r="C119" s="137"/>
      <c r="D119" s="139"/>
    </row>
    <row r="120" spans="1:4" ht="12.75">
      <c r="A120" s="138" t="s">
        <v>160</v>
      </c>
      <c r="B120" s="342">
        <v>0</v>
      </c>
      <c r="C120" s="201"/>
      <c r="D120" s="25">
        <v>44894</v>
      </c>
    </row>
    <row r="121" spans="1:4" ht="12.75">
      <c r="A121" s="138" t="s">
        <v>194</v>
      </c>
      <c r="B121" s="342">
        <v>0</v>
      </c>
      <c r="C121" s="201"/>
      <c r="D121" s="25">
        <v>44894</v>
      </c>
    </row>
    <row r="123" spans="1:5" ht="12.75">
      <c r="A123" s="70" t="s">
        <v>155</v>
      </c>
      <c r="B123" s="344"/>
      <c r="E123" s="139"/>
    </row>
    <row r="124" spans="1:5" ht="12.75">
      <c r="A124" s="138" t="s">
        <v>160</v>
      </c>
      <c r="B124" s="345">
        <v>0.1</v>
      </c>
      <c r="C124" s="25"/>
      <c r="E124" s="25">
        <v>44927</v>
      </c>
    </row>
    <row r="125" spans="1:5" ht="12.75">
      <c r="A125" s="79" t="s">
        <v>89</v>
      </c>
      <c r="B125" s="346">
        <v>0.000285</v>
      </c>
      <c r="C125" s="209">
        <v>242</v>
      </c>
      <c r="D125" t="s">
        <v>207</v>
      </c>
      <c r="E125" s="25">
        <v>44927</v>
      </c>
    </row>
    <row r="126" spans="1:5" ht="12.75">
      <c r="A126" s="79" t="s">
        <v>90</v>
      </c>
      <c r="B126" s="346">
        <v>0</v>
      </c>
      <c r="E126" s="25">
        <v>44927</v>
      </c>
    </row>
    <row r="128" ht="12.75">
      <c r="A128" s="70" t="s">
        <v>208</v>
      </c>
    </row>
    <row r="129" spans="1:4" ht="12.75">
      <c r="A129" s="138" t="s">
        <v>160</v>
      </c>
      <c r="B129" s="345">
        <v>0</v>
      </c>
      <c r="D129" s="25">
        <v>44531</v>
      </c>
    </row>
    <row r="130" spans="1:4" ht="12.75">
      <c r="A130" s="138" t="s">
        <v>161</v>
      </c>
      <c r="B130" s="345">
        <v>0</v>
      </c>
      <c r="D130" s="25">
        <v>44531</v>
      </c>
    </row>
    <row r="131" spans="1:4" ht="12.75">
      <c r="A131" s="138" t="s">
        <v>162</v>
      </c>
      <c r="B131" s="345">
        <v>0</v>
      </c>
      <c r="D131" s="25">
        <v>44531</v>
      </c>
    </row>
    <row r="132" spans="1:4" ht="12.75">
      <c r="A132" s="138" t="s">
        <v>163</v>
      </c>
      <c r="B132" s="345">
        <v>0</v>
      </c>
      <c r="D132" s="25">
        <v>44531</v>
      </c>
    </row>
    <row r="133" spans="1:4" ht="12.75">
      <c r="A133" s="138" t="s">
        <v>164</v>
      </c>
      <c r="B133" s="345">
        <v>0</v>
      </c>
      <c r="D133" s="25">
        <v>44531</v>
      </c>
    </row>
    <row r="135" spans="1:4" ht="12.75">
      <c r="A135" s="24" t="s">
        <v>209</v>
      </c>
      <c r="B135" s="190"/>
      <c r="C135" s="137"/>
      <c r="D135" s="139"/>
    </row>
    <row r="136" spans="1:4" ht="12.75">
      <c r="A136" s="138" t="s">
        <v>160</v>
      </c>
      <c r="B136" s="343">
        <v>0</v>
      </c>
      <c r="C136" s="201"/>
      <c r="D136" s="25">
        <v>44531</v>
      </c>
    </row>
    <row r="137" spans="1:4" ht="12.75">
      <c r="A137" s="138" t="s">
        <v>194</v>
      </c>
      <c r="B137" s="343">
        <v>0</v>
      </c>
      <c r="C137" s="201"/>
      <c r="D137" s="25">
        <v>44531</v>
      </c>
    </row>
    <row r="139" spans="1:4" ht="12.75">
      <c r="A139" s="24" t="s">
        <v>210</v>
      </c>
      <c r="D139" t="s">
        <v>211</v>
      </c>
    </row>
  </sheetData>
  <sheetProtection password="D7A1" sheet="1"/>
  <mergeCells count="2">
    <mergeCell ref="B14:D14"/>
    <mergeCell ref="H14:J14"/>
  </mergeCells>
  <hyperlinks>
    <hyperlink ref="A40" r:id="rId1" display="GS-@ TOD (On-Peak)"/>
    <hyperlink ref="A41" r:id="rId2" display="GS-@ TOD (On-Peak)"/>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24"/>
  <dimension ref="A1:J139"/>
  <sheetViews>
    <sheetView zoomScalePageLayoutView="0" workbookViewId="0" topLeftCell="A85">
      <selection activeCell="B85" sqref="B1:B16384"/>
    </sheetView>
  </sheetViews>
  <sheetFormatPr defaultColWidth="9.140625" defaultRowHeight="12.75"/>
  <cols>
    <col min="1" max="1" width="71.421875" style="0" bestFit="1" customWidth="1"/>
    <col min="2" max="2" width="13.421875" style="18" bestFit="1" customWidth="1"/>
    <col min="3" max="3" width="12.28125" style="18" bestFit="1" customWidth="1"/>
    <col min="4" max="4" width="13.57421875" style="18" bestFit="1" customWidth="1"/>
    <col min="5" max="5" width="9.140625" style="18" customWidth="1"/>
    <col min="6" max="6" width="15.140625" style="0" bestFit="1" customWidth="1"/>
    <col min="7" max="7" width="11.7109375" style="0" bestFit="1" customWidth="1"/>
  </cols>
  <sheetData>
    <row r="1" spans="1:6" ht="12.75">
      <c r="A1" s="49" t="s">
        <v>88</v>
      </c>
      <c r="B1" s="319" t="s">
        <v>0</v>
      </c>
      <c r="C1" s="319"/>
      <c r="D1" s="319" t="s">
        <v>5</v>
      </c>
      <c r="E1" s="319" t="s">
        <v>0</v>
      </c>
      <c r="F1" s="49" t="s">
        <v>5</v>
      </c>
    </row>
    <row r="3" spans="1:3" ht="12.75">
      <c r="A3" s="24" t="s">
        <v>91</v>
      </c>
      <c r="B3" s="190"/>
      <c r="C3" s="190"/>
    </row>
    <row r="4" spans="1:4" ht="12.75">
      <c r="A4" s="79" t="s">
        <v>89</v>
      </c>
      <c r="B4" s="320">
        <v>0.0053667</v>
      </c>
      <c r="C4" s="250"/>
      <c r="D4" s="188">
        <v>44925</v>
      </c>
    </row>
    <row r="5" spans="1:4" ht="12.75">
      <c r="A5" s="79" t="s">
        <v>90</v>
      </c>
      <c r="B5" s="320">
        <v>0.0001756</v>
      </c>
      <c r="C5" s="250"/>
      <c r="D5" s="188">
        <v>44925</v>
      </c>
    </row>
    <row r="6" spans="2:4" ht="12.75">
      <c r="B6" s="190"/>
      <c r="C6" s="190"/>
      <c r="D6" s="190"/>
    </row>
    <row r="7" spans="1:4" ht="12.75">
      <c r="A7" s="24" t="s">
        <v>92</v>
      </c>
      <c r="B7" s="190"/>
      <c r="C7" s="190"/>
      <c r="D7" s="188">
        <v>44531</v>
      </c>
    </row>
    <row r="8" spans="1:4" ht="12.75">
      <c r="A8" s="79" t="s">
        <v>93</v>
      </c>
      <c r="B8" s="321">
        <v>0.00465</v>
      </c>
      <c r="C8" s="321"/>
      <c r="D8" s="188"/>
    </row>
    <row r="9" spans="1:4" ht="12.75">
      <c r="A9" s="138" t="s">
        <v>94</v>
      </c>
      <c r="B9" s="321">
        <v>0.00419</v>
      </c>
      <c r="C9" s="321"/>
      <c r="D9" s="188"/>
    </row>
    <row r="10" spans="1:4" ht="12.75">
      <c r="A10" s="79" t="s">
        <v>156</v>
      </c>
      <c r="B10" s="321">
        <v>0.00363</v>
      </c>
      <c r="C10" s="321"/>
      <c r="D10" s="188"/>
    </row>
    <row r="11" spans="2:4" ht="12.75">
      <c r="B11" s="190"/>
      <c r="C11" s="190"/>
      <c r="D11" s="190"/>
    </row>
    <row r="12" spans="1:4" ht="12.75">
      <c r="A12" s="70" t="s">
        <v>95</v>
      </c>
      <c r="B12" s="322">
        <v>0</v>
      </c>
      <c r="C12" s="322"/>
      <c r="D12" s="188">
        <v>44531</v>
      </c>
    </row>
    <row r="13" spans="2:4" ht="12.75">
      <c r="B13" s="190"/>
      <c r="C13" s="190"/>
      <c r="D13" s="190"/>
    </row>
    <row r="14" spans="1:10" ht="12.75">
      <c r="A14" s="185" t="s">
        <v>102</v>
      </c>
      <c r="B14" s="385"/>
      <c r="C14" s="386"/>
      <c r="D14" s="386"/>
      <c r="F14" s="18"/>
      <c r="G14" s="185"/>
      <c r="H14" s="385"/>
      <c r="I14" s="385"/>
      <c r="J14" s="385"/>
    </row>
    <row r="15" spans="1:10" ht="12.75">
      <c r="A15" s="186" t="s">
        <v>157</v>
      </c>
      <c r="B15" s="187">
        <v>0.0015688</v>
      </c>
      <c r="C15" s="187"/>
      <c r="D15" s="188">
        <v>44743</v>
      </c>
      <c r="F15" s="18"/>
      <c r="G15" s="186"/>
      <c r="H15" s="187"/>
      <c r="I15" s="187"/>
      <c r="J15" s="188"/>
    </row>
    <row r="16" spans="1:6" ht="12.75">
      <c r="A16" s="189" t="s">
        <v>158</v>
      </c>
      <c r="B16" s="187">
        <v>0.0007051</v>
      </c>
      <c r="C16" s="187"/>
      <c r="D16" s="188">
        <v>44743</v>
      </c>
      <c r="F16" s="18"/>
    </row>
    <row r="17" spans="1:6" ht="12.75">
      <c r="A17" s="18"/>
      <c r="B17" s="190"/>
      <c r="C17" s="190"/>
      <c r="D17" s="190"/>
      <c r="F17" s="18"/>
    </row>
    <row r="18" spans="1:6" ht="12.75">
      <c r="A18" s="24" t="s">
        <v>159</v>
      </c>
      <c r="B18" s="323">
        <v>0</v>
      </c>
      <c r="C18" s="188"/>
      <c r="D18" s="188">
        <v>44531</v>
      </c>
      <c r="E18" s="324">
        <v>0</v>
      </c>
      <c r="F18" s="139">
        <v>44531</v>
      </c>
    </row>
    <row r="19" spans="2:4" ht="12.75">
      <c r="B19" s="190"/>
      <c r="C19" s="190"/>
      <c r="D19" s="190"/>
    </row>
    <row r="20" spans="1:4" ht="12.75">
      <c r="A20" s="70" t="s">
        <v>117</v>
      </c>
      <c r="B20" s="325" t="s">
        <v>106</v>
      </c>
      <c r="C20" s="325" t="s">
        <v>107</v>
      </c>
      <c r="D20" s="190"/>
    </row>
    <row r="21" spans="1:4" ht="12.75">
      <c r="A21" s="138" t="s">
        <v>160</v>
      </c>
      <c r="B21" s="248">
        <f aca="true" t="shared" si="0" ref="B21:C23">10.589/100</f>
        <v>0.10589</v>
      </c>
      <c r="C21" s="248">
        <f t="shared" si="0"/>
        <v>0.10589</v>
      </c>
      <c r="D21" s="326">
        <v>45078</v>
      </c>
    </row>
    <row r="22" spans="1:4" ht="12.75">
      <c r="A22" s="138" t="s">
        <v>161</v>
      </c>
      <c r="B22" s="248">
        <f t="shared" si="0"/>
        <v>0.10589</v>
      </c>
      <c r="C22" s="248">
        <f t="shared" si="0"/>
        <v>0.10589</v>
      </c>
      <c r="D22" s="326">
        <v>45078</v>
      </c>
    </row>
    <row r="23" spans="1:4" ht="12.75">
      <c r="A23" s="138" t="s">
        <v>162</v>
      </c>
      <c r="B23" s="248">
        <f t="shared" si="0"/>
        <v>0.10589</v>
      </c>
      <c r="C23" s="248">
        <f t="shared" si="0"/>
        <v>0.10589</v>
      </c>
      <c r="D23" s="326">
        <v>45078</v>
      </c>
    </row>
    <row r="24" spans="1:4" ht="12.75">
      <c r="A24" s="138" t="s">
        <v>163</v>
      </c>
      <c r="B24" s="249">
        <f>10.234/100</f>
        <v>0.10234</v>
      </c>
      <c r="C24" s="249">
        <f>10.234/100</f>
        <v>0.10234</v>
      </c>
      <c r="D24" s="326">
        <v>45078</v>
      </c>
    </row>
    <row r="25" spans="1:4" ht="12.75">
      <c r="A25" s="138" t="s">
        <v>164</v>
      </c>
      <c r="B25" s="249">
        <f>10.049/1000</f>
        <v>0.010048999999999999</v>
      </c>
      <c r="C25" s="249">
        <f>10.049/100</f>
        <v>0.10049</v>
      </c>
      <c r="D25" s="326">
        <v>45078</v>
      </c>
    </row>
    <row r="26" spans="1:4" ht="12.75">
      <c r="A26" s="79"/>
      <c r="B26" s="187"/>
      <c r="C26" s="187"/>
      <c r="D26" s="188"/>
    </row>
    <row r="27" spans="1:4" ht="12.75">
      <c r="A27" s="70" t="s">
        <v>104</v>
      </c>
      <c r="B27" s="327" t="s">
        <v>106</v>
      </c>
      <c r="C27" s="327" t="s">
        <v>107</v>
      </c>
      <c r="D27" s="188"/>
    </row>
    <row r="28" spans="1:4" ht="12.75">
      <c r="A28" s="138" t="s">
        <v>165</v>
      </c>
      <c r="B28" s="249">
        <f>0.388/100</f>
        <v>0.00388</v>
      </c>
      <c r="C28" s="250"/>
      <c r="D28" s="326">
        <v>45078</v>
      </c>
    </row>
    <row r="29" spans="1:4" ht="12.75">
      <c r="A29" s="79" t="s">
        <v>166</v>
      </c>
      <c r="B29" s="187">
        <f>0.53821/100</f>
        <v>0.0053821</v>
      </c>
      <c r="C29" s="187">
        <f>0.53821/100</f>
        <v>0.0053821</v>
      </c>
      <c r="D29" s="326">
        <v>45078</v>
      </c>
    </row>
    <row r="30" spans="1:4" ht="12.75">
      <c r="A30" s="79" t="s">
        <v>167</v>
      </c>
      <c r="B30" s="187">
        <f>0.51126/100</f>
        <v>0.0051126</v>
      </c>
      <c r="C30" s="187">
        <f>0.29126/100</f>
        <v>0.0029126</v>
      </c>
      <c r="D30" s="326">
        <v>45078</v>
      </c>
    </row>
    <row r="31" spans="1:4" ht="12.75">
      <c r="A31" s="79" t="s">
        <v>168</v>
      </c>
      <c r="B31" s="187">
        <f>0.10047838</f>
        <v>0.10047838</v>
      </c>
      <c r="C31" s="187">
        <f>0.34063/100</f>
        <v>0.0034062999999999997</v>
      </c>
      <c r="D31" s="326">
        <v>45078</v>
      </c>
    </row>
    <row r="32" spans="1:4" ht="12.75">
      <c r="A32" s="79" t="s">
        <v>169</v>
      </c>
      <c r="B32" s="187">
        <f>0.67145/100</f>
        <v>0.0067145</v>
      </c>
      <c r="C32" s="187"/>
      <c r="D32" s="326">
        <v>45078</v>
      </c>
    </row>
    <row r="33" spans="1:4" ht="12.75">
      <c r="A33" s="79" t="s">
        <v>170</v>
      </c>
      <c r="B33" s="187">
        <f>0.23035/100</f>
        <v>0.0023035</v>
      </c>
      <c r="C33" s="250"/>
      <c r="D33" s="326">
        <v>45078</v>
      </c>
    </row>
    <row r="34" spans="1:4" ht="12.75">
      <c r="A34" s="79" t="s">
        <v>171</v>
      </c>
      <c r="B34" s="187">
        <f>3.24142/100</f>
        <v>0.032414200000000004</v>
      </c>
      <c r="C34" s="250"/>
      <c r="D34" s="326">
        <v>45078</v>
      </c>
    </row>
    <row r="35" spans="1:4" ht="12.75">
      <c r="A35" s="79" t="s">
        <v>172</v>
      </c>
      <c r="B35" s="187">
        <v>0</v>
      </c>
      <c r="C35" s="250"/>
      <c r="D35" s="326">
        <v>45078</v>
      </c>
    </row>
    <row r="36" spans="1:4" ht="12.75">
      <c r="A36" s="79" t="s">
        <v>173</v>
      </c>
      <c r="B36" s="187">
        <f>0.331/100</f>
        <v>0.00331</v>
      </c>
      <c r="C36" s="187"/>
      <c r="D36" s="326">
        <v>45078</v>
      </c>
    </row>
    <row r="37" spans="1:4" ht="12.75">
      <c r="A37" s="138" t="s">
        <v>162</v>
      </c>
      <c r="B37" s="187">
        <f>0.309/100</f>
        <v>0.00309</v>
      </c>
      <c r="C37" s="250"/>
      <c r="D37" s="326">
        <v>45078</v>
      </c>
    </row>
    <row r="38" spans="1:4" ht="12.75">
      <c r="A38" s="138" t="s">
        <v>174</v>
      </c>
      <c r="B38" s="187">
        <f>2.7757/100</f>
        <v>0.027757</v>
      </c>
      <c r="C38" s="250"/>
      <c r="D38" s="326">
        <v>45078</v>
      </c>
    </row>
    <row r="39" spans="1:4" ht="12.75">
      <c r="A39" s="138" t="s">
        <v>175</v>
      </c>
      <c r="B39" s="187">
        <v>0</v>
      </c>
      <c r="C39" s="250"/>
      <c r="D39" s="326">
        <v>45078</v>
      </c>
    </row>
    <row r="40" spans="1:4" ht="12.75">
      <c r="A40" s="79" t="s">
        <v>176</v>
      </c>
      <c r="B40" s="187">
        <f>0.99068/100</f>
        <v>0.0099068</v>
      </c>
      <c r="D40" s="326">
        <v>45078</v>
      </c>
    </row>
    <row r="41" spans="1:4" ht="12.75">
      <c r="A41" s="79" t="s">
        <v>177</v>
      </c>
      <c r="B41" s="250">
        <f>0.00339/100</f>
        <v>3.39E-05</v>
      </c>
      <c r="D41" s="326">
        <v>45078</v>
      </c>
    </row>
    <row r="42" spans="1:4" ht="12.75">
      <c r="A42" s="138" t="s">
        <v>163</v>
      </c>
      <c r="B42" s="250">
        <f>0.231/100</f>
        <v>0.00231</v>
      </c>
      <c r="D42" s="326">
        <v>45078</v>
      </c>
    </row>
    <row r="43" spans="1:4" ht="12.75">
      <c r="A43" s="138" t="s">
        <v>164</v>
      </c>
      <c r="B43" s="250">
        <f>0.168/100</f>
        <v>0.00168</v>
      </c>
      <c r="D43" s="326">
        <v>45078</v>
      </c>
    </row>
    <row r="44" spans="2:4" ht="12.75">
      <c r="B44" s="190"/>
      <c r="C44" s="190"/>
      <c r="D44" s="188"/>
    </row>
    <row r="45" spans="1:4" ht="12.75">
      <c r="A45" s="79"/>
      <c r="B45" s="190"/>
      <c r="C45" s="190"/>
      <c r="D45" s="188"/>
    </row>
    <row r="46" spans="1:4" ht="12.75">
      <c r="A46" s="70" t="s">
        <v>118</v>
      </c>
      <c r="B46" s="239">
        <v>-0.0017124</v>
      </c>
      <c r="C46" s="190"/>
      <c r="D46" s="328">
        <v>45106</v>
      </c>
    </row>
    <row r="47" spans="1:4" ht="12.75">
      <c r="A47" s="79"/>
      <c r="B47" s="190"/>
      <c r="C47" s="190"/>
      <c r="D47" s="188"/>
    </row>
    <row r="48" spans="1:5" ht="12.75">
      <c r="A48" s="70" t="s">
        <v>153</v>
      </c>
      <c r="B48" s="329" t="s">
        <v>178</v>
      </c>
      <c r="C48" s="329" t="s">
        <v>179</v>
      </c>
      <c r="D48" s="329" t="s">
        <v>27</v>
      </c>
      <c r="E48" s="329" t="s">
        <v>180</v>
      </c>
    </row>
    <row r="49" spans="1:5" ht="12.75">
      <c r="A49" s="138" t="s">
        <v>181</v>
      </c>
      <c r="B49" s="330">
        <v>0.15</v>
      </c>
      <c r="C49" s="331">
        <v>0</v>
      </c>
      <c r="D49" s="332">
        <f>SUM(B49:C49)</f>
        <v>0.15</v>
      </c>
      <c r="E49" s="333">
        <v>45108</v>
      </c>
    </row>
    <row r="50" spans="1:5" ht="12.75">
      <c r="A50" s="138" t="s">
        <v>182</v>
      </c>
      <c r="B50" s="330">
        <v>0.000224</v>
      </c>
      <c r="C50" s="331">
        <v>7.9E-05</v>
      </c>
      <c r="D50" s="332">
        <f>SUM(B50:C50)</f>
        <v>0.000303</v>
      </c>
      <c r="E50" s="333">
        <v>45108</v>
      </c>
    </row>
    <row r="51" spans="1:4" ht="12.75">
      <c r="A51" s="138"/>
      <c r="B51" s="239"/>
      <c r="C51" s="190"/>
      <c r="D51" s="188"/>
    </row>
    <row r="52" spans="1:4" ht="12.75">
      <c r="A52" s="138"/>
      <c r="B52" s="239"/>
      <c r="C52" s="190"/>
      <c r="D52" s="188"/>
    </row>
    <row r="53" spans="1:4" ht="12.75">
      <c r="A53" s="138"/>
      <c r="B53" s="239"/>
      <c r="C53" s="190"/>
      <c r="D53" s="188"/>
    </row>
    <row r="54" spans="1:4" ht="12.75">
      <c r="A54" s="79"/>
      <c r="B54" s="190"/>
      <c r="C54" s="190"/>
      <c r="D54" s="188"/>
    </row>
    <row r="55" spans="1:4" ht="12.75">
      <c r="A55" s="70" t="s">
        <v>119</v>
      </c>
      <c r="B55" s="190"/>
      <c r="C55" s="190"/>
      <c r="D55" s="190"/>
    </row>
    <row r="56" spans="1:8" ht="12.75">
      <c r="A56" s="138" t="s">
        <v>160</v>
      </c>
      <c r="B56" s="334">
        <v>0.0331659</v>
      </c>
      <c r="C56" s="190"/>
      <c r="D56" s="328">
        <v>45016</v>
      </c>
      <c r="F56" s="3" t="s">
        <v>183</v>
      </c>
      <c r="G56" s="197">
        <v>0.0270381</v>
      </c>
      <c r="H56" s="240">
        <v>45016</v>
      </c>
    </row>
    <row r="57" spans="1:8" ht="12.75">
      <c r="A57" s="138" t="s">
        <v>161</v>
      </c>
      <c r="B57" s="334">
        <v>0.0270381</v>
      </c>
      <c r="C57" s="190"/>
      <c r="D57" s="328">
        <v>45016</v>
      </c>
      <c r="F57" s="3" t="s">
        <v>184</v>
      </c>
      <c r="G57" s="197">
        <v>0.0283392</v>
      </c>
      <c r="H57" s="240">
        <v>45016</v>
      </c>
    </row>
    <row r="58" spans="1:4" ht="12.75">
      <c r="A58" s="138" t="s">
        <v>162</v>
      </c>
      <c r="B58" s="334">
        <v>0.0004909</v>
      </c>
      <c r="C58" s="190"/>
      <c r="D58" s="328">
        <v>45016</v>
      </c>
    </row>
    <row r="59" spans="1:4" ht="12.75">
      <c r="A59" s="138" t="s">
        <v>163</v>
      </c>
      <c r="B59" s="334">
        <v>0.0004744</v>
      </c>
      <c r="C59" s="190"/>
      <c r="D59" s="328">
        <v>45016</v>
      </c>
    </row>
    <row r="60" spans="1:4" ht="12.75">
      <c r="A60" s="138" t="s">
        <v>164</v>
      </c>
      <c r="B60" s="334">
        <v>0.0004658</v>
      </c>
      <c r="C60" s="190"/>
      <c r="D60" s="328">
        <v>45016</v>
      </c>
    </row>
    <row r="61" spans="2:4" ht="12.75">
      <c r="B61" s="187"/>
      <c r="C61" s="190"/>
      <c r="D61" s="190"/>
    </row>
    <row r="62" spans="1:4" ht="12.75">
      <c r="A62" s="70" t="s">
        <v>185</v>
      </c>
      <c r="B62" s="190"/>
      <c r="C62" s="190"/>
      <c r="D62" s="190"/>
    </row>
    <row r="63" spans="1:4" ht="12.75">
      <c r="A63" s="138" t="s">
        <v>162</v>
      </c>
      <c r="B63" s="335">
        <v>8.84</v>
      </c>
      <c r="C63" s="190"/>
      <c r="D63" s="328">
        <v>45016</v>
      </c>
    </row>
    <row r="64" spans="1:4" ht="12.75">
      <c r="A64" s="138" t="s">
        <v>163</v>
      </c>
      <c r="B64" s="335">
        <v>8.55</v>
      </c>
      <c r="C64" s="190"/>
      <c r="D64" s="328">
        <v>45016</v>
      </c>
    </row>
    <row r="65" spans="1:4" ht="12.75">
      <c r="A65" s="138" t="s">
        <v>164</v>
      </c>
      <c r="B65" s="335">
        <v>8.64</v>
      </c>
      <c r="C65" s="190"/>
      <c r="D65" s="328">
        <v>45016</v>
      </c>
    </row>
    <row r="66" spans="1:4" ht="12.75">
      <c r="A66" s="79"/>
      <c r="B66" s="190"/>
      <c r="C66" s="190"/>
      <c r="D66" s="188"/>
    </row>
    <row r="67" spans="1:4" ht="12.75">
      <c r="A67" s="70" t="s">
        <v>96</v>
      </c>
      <c r="B67" s="190"/>
      <c r="C67" s="336" t="s">
        <v>186</v>
      </c>
      <c r="D67" s="188"/>
    </row>
    <row r="68" spans="1:4" ht="12.75">
      <c r="A68" s="79" t="s">
        <v>187</v>
      </c>
      <c r="B68" s="250">
        <v>0</v>
      </c>
      <c r="C68" s="250">
        <v>0</v>
      </c>
      <c r="D68" s="188">
        <v>44531</v>
      </c>
    </row>
    <row r="69" spans="1:4" ht="12.75">
      <c r="A69" s="79" t="s">
        <v>173</v>
      </c>
      <c r="B69" s="250">
        <v>0</v>
      </c>
      <c r="C69" s="250">
        <v>0</v>
      </c>
      <c r="D69" s="188">
        <v>44531</v>
      </c>
    </row>
    <row r="70" spans="1:4" ht="12.75">
      <c r="A70" s="79" t="s">
        <v>188</v>
      </c>
      <c r="B70" s="250">
        <v>0</v>
      </c>
      <c r="C70" s="250">
        <v>0</v>
      </c>
      <c r="D70" s="188">
        <v>44531</v>
      </c>
    </row>
    <row r="71" spans="1:4" ht="12.75">
      <c r="A71" s="79" t="s">
        <v>189</v>
      </c>
      <c r="B71" s="250">
        <v>0</v>
      </c>
      <c r="C71" s="250">
        <v>0</v>
      </c>
      <c r="D71" s="188">
        <v>44531</v>
      </c>
    </row>
    <row r="72" spans="1:4" ht="12.75">
      <c r="A72" s="79" t="s">
        <v>190</v>
      </c>
      <c r="B72" s="250">
        <v>0</v>
      </c>
      <c r="C72" s="250">
        <v>0</v>
      </c>
      <c r="D72" s="188">
        <v>44531</v>
      </c>
    </row>
    <row r="73" spans="1:4" ht="12.75">
      <c r="A73" s="79" t="s">
        <v>191</v>
      </c>
      <c r="B73" s="250">
        <v>0</v>
      </c>
      <c r="C73" s="250">
        <v>0</v>
      </c>
      <c r="D73" s="188">
        <v>44531</v>
      </c>
    </row>
    <row r="74" spans="1:4" ht="12.75">
      <c r="A74" s="79"/>
      <c r="B74" s="187"/>
      <c r="C74" s="187"/>
      <c r="D74" s="188"/>
    </row>
    <row r="75" spans="1:4" ht="12.75">
      <c r="A75" s="70" t="s">
        <v>192</v>
      </c>
      <c r="B75" s="190"/>
      <c r="C75" s="190"/>
      <c r="D75" s="188"/>
    </row>
    <row r="76" spans="1:4" ht="12.75">
      <c r="A76" s="79" t="s">
        <v>173</v>
      </c>
      <c r="B76" s="335">
        <v>0</v>
      </c>
      <c r="C76" s="250"/>
      <c r="D76" s="188">
        <v>44197</v>
      </c>
    </row>
    <row r="77" spans="1:4" ht="12.75">
      <c r="A77" s="79" t="s">
        <v>189</v>
      </c>
      <c r="B77" s="335">
        <v>0</v>
      </c>
      <c r="C77" s="250"/>
      <c r="D77" s="188">
        <v>44197</v>
      </c>
    </row>
    <row r="78" spans="1:4" ht="12.75">
      <c r="A78" s="79"/>
      <c r="B78" s="187"/>
      <c r="C78" s="187"/>
      <c r="D78" s="188"/>
    </row>
    <row r="79" spans="1:4" ht="12.75">
      <c r="A79" s="70" t="s">
        <v>193</v>
      </c>
      <c r="B79" s="190"/>
      <c r="C79" s="190"/>
      <c r="D79" s="188"/>
    </row>
    <row r="80" spans="1:4" ht="12.75">
      <c r="A80" s="79" t="s">
        <v>188</v>
      </c>
      <c r="B80" s="335">
        <v>0</v>
      </c>
      <c r="C80" s="250"/>
      <c r="D80" s="188">
        <v>44197</v>
      </c>
    </row>
    <row r="81" spans="1:4" ht="12.75">
      <c r="A81" s="79" t="s">
        <v>190</v>
      </c>
      <c r="B81" s="335">
        <v>0</v>
      </c>
      <c r="C81" s="250"/>
      <c r="D81" s="188">
        <v>44197</v>
      </c>
    </row>
    <row r="82" spans="1:4" ht="12.75">
      <c r="A82" s="79" t="s">
        <v>191</v>
      </c>
      <c r="B82" s="335">
        <v>0</v>
      </c>
      <c r="C82" s="187"/>
      <c r="D82" s="188">
        <v>44197</v>
      </c>
    </row>
    <row r="83" spans="1:4" ht="12.75">
      <c r="A83" s="79"/>
      <c r="B83" s="187"/>
      <c r="C83" s="187"/>
      <c r="D83" s="188"/>
    </row>
    <row r="84" spans="1:4" ht="12.75">
      <c r="A84" s="70" t="s">
        <v>97</v>
      </c>
      <c r="B84" s="337">
        <v>0.018765</v>
      </c>
      <c r="C84" s="337"/>
      <c r="D84" s="328">
        <v>45016</v>
      </c>
    </row>
    <row r="85" spans="1:4" ht="12.75">
      <c r="A85" s="79"/>
      <c r="B85" s="190"/>
      <c r="C85" s="190"/>
      <c r="D85" s="188"/>
    </row>
    <row r="86" spans="1:4" ht="12.75">
      <c r="A86" s="24" t="s">
        <v>98</v>
      </c>
      <c r="B86" s="337">
        <v>0.0590761</v>
      </c>
      <c r="C86" s="337"/>
      <c r="D86" s="188">
        <v>44986</v>
      </c>
    </row>
    <row r="87" spans="2:4" ht="12.75">
      <c r="B87" s="190"/>
      <c r="C87" s="190"/>
      <c r="D87" s="190"/>
    </row>
    <row r="88" spans="1:4" ht="12.75">
      <c r="A88" s="243" t="s">
        <v>140</v>
      </c>
      <c r="B88" s="190"/>
      <c r="C88" s="190"/>
      <c r="D88" s="188"/>
    </row>
    <row r="89" spans="1:4" ht="12.75">
      <c r="A89" s="244" t="s">
        <v>160</v>
      </c>
      <c r="B89" s="338">
        <v>1.91</v>
      </c>
      <c r="C89" s="338"/>
      <c r="D89" s="188">
        <v>45078</v>
      </c>
    </row>
    <row r="90" spans="1:4" ht="12.75">
      <c r="A90" s="244" t="s">
        <v>194</v>
      </c>
      <c r="B90" s="338">
        <v>15.56</v>
      </c>
      <c r="C90" s="338"/>
      <c r="D90" s="188">
        <v>45078</v>
      </c>
    </row>
    <row r="91" spans="1:4" ht="12.75">
      <c r="A91" s="137"/>
      <c r="B91" s="190"/>
      <c r="C91" s="190"/>
      <c r="D91" s="190"/>
    </row>
    <row r="92" spans="1:4" ht="12.75">
      <c r="A92" s="243" t="s">
        <v>195</v>
      </c>
      <c r="B92" s="337"/>
      <c r="C92" s="337"/>
      <c r="D92" s="188"/>
    </row>
    <row r="93" spans="1:6" ht="12.75">
      <c r="A93" s="246" t="s">
        <v>187</v>
      </c>
      <c r="B93" s="250">
        <v>0</v>
      </c>
      <c r="C93" s="250"/>
      <c r="D93" s="188">
        <v>44531</v>
      </c>
      <c r="E93" s="339"/>
      <c r="F93" s="25"/>
    </row>
    <row r="94" spans="1:6" ht="12.75">
      <c r="A94" s="246" t="s">
        <v>173</v>
      </c>
      <c r="B94" s="250">
        <v>0</v>
      </c>
      <c r="C94" s="250"/>
      <c r="D94" s="188">
        <v>44531</v>
      </c>
      <c r="E94" s="339"/>
      <c r="F94" s="25"/>
    </row>
    <row r="95" spans="1:6" ht="12.75">
      <c r="A95" s="246" t="s">
        <v>196</v>
      </c>
      <c r="B95" s="250">
        <v>0</v>
      </c>
      <c r="C95" s="250"/>
      <c r="D95" s="188">
        <v>44531</v>
      </c>
      <c r="E95" s="339"/>
      <c r="F95" s="25"/>
    </row>
    <row r="96" spans="1:6" ht="12.75">
      <c r="A96" s="246" t="s">
        <v>197</v>
      </c>
      <c r="B96" s="250">
        <v>0</v>
      </c>
      <c r="C96" s="250"/>
      <c r="D96" s="188">
        <v>44531</v>
      </c>
      <c r="E96" s="339"/>
      <c r="F96" s="25"/>
    </row>
    <row r="97" spans="1:6" ht="12.75">
      <c r="A97" s="246" t="s">
        <v>198</v>
      </c>
      <c r="B97" s="250">
        <v>0</v>
      </c>
      <c r="C97" s="250"/>
      <c r="D97" s="188">
        <v>44531</v>
      </c>
      <c r="E97" s="339"/>
      <c r="F97" s="25"/>
    </row>
    <row r="98" spans="1:6" ht="12.75">
      <c r="A98" s="246" t="s">
        <v>199</v>
      </c>
      <c r="B98" s="250">
        <v>0</v>
      </c>
      <c r="C98" s="250"/>
      <c r="D98" s="188">
        <v>44531</v>
      </c>
      <c r="E98" s="339"/>
      <c r="F98" s="25"/>
    </row>
    <row r="99" spans="1:6" ht="12.75">
      <c r="A99" s="246" t="s">
        <v>200</v>
      </c>
      <c r="B99" s="250">
        <v>0</v>
      </c>
      <c r="C99" s="250"/>
      <c r="D99" s="188">
        <v>44531</v>
      </c>
      <c r="E99" s="339"/>
      <c r="F99" s="25"/>
    </row>
    <row r="100" spans="1:6" ht="12.75">
      <c r="A100" s="246" t="s">
        <v>201</v>
      </c>
      <c r="B100" s="250">
        <v>0</v>
      </c>
      <c r="C100" s="250"/>
      <c r="D100" s="188">
        <v>44531</v>
      </c>
      <c r="E100" s="339"/>
      <c r="F100" s="25"/>
    </row>
    <row r="101" spans="1:6" ht="12.75">
      <c r="A101" s="246" t="s">
        <v>202</v>
      </c>
      <c r="B101" s="250">
        <v>0</v>
      </c>
      <c r="C101" s="250"/>
      <c r="D101" s="188">
        <v>44531</v>
      </c>
      <c r="E101" s="339"/>
      <c r="F101" s="25"/>
    </row>
    <row r="102" spans="1:6" ht="12.75">
      <c r="A102" s="246" t="s">
        <v>203</v>
      </c>
      <c r="B102" s="250">
        <v>0</v>
      </c>
      <c r="C102" s="250"/>
      <c r="D102" s="188">
        <v>44531</v>
      </c>
      <c r="E102" s="339"/>
      <c r="F102" s="25"/>
    </row>
    <row r="103" spans="1:4" ht="12.75">
      <c r="A103" s="137"/>
      <c r="B103" s="190"/>
      <c r="C103" s="190"/>
      <c r="D103" s="190"/>
    </row>
    <row r="104" spans="1:4" ht="12.75">
      <c r="A104" s="243" t="s">
        <v>99</v>
      </c>
      <c r="B104" s="247">
        <v>0.0873511</v>
      </c>
      <c r="C104" s="337"/>
      <c r="D104" s="188">
        <v>45139</v>
      </c>
    </row>
    <row r="105" spans="1:4" ht="12.75">
      <c r="A105" s="137"/>
      <c r="B105" s="190"/>
      <c r="C105" s="190"/>
      <c r="D105" s="190"/>
    </row>
    <row r="106" spans="1:4" ht="12.75">
      <c r="A106" s="243" t="s">
        <v>152</v>
      </c>
      <c r="B106" s="190"/>
      <c r="C106" s="190"/>
      <c r="D106" s="188"/>
    </row>
    <row r="107" spans="1:4" ht="12.75">
      <c r="A107" s="244" t="s">
        <v>160</v>
      </c>
      <c r="B107" s="338">
        <v>0</v>
      </c>
      <c r="C107" s="338"/>
      <c r="D107" s="188">
        <v>44894</v>
      </c>
    </row>
    <row r="108" spans="1:4" ht="12.75">
      <c r="A108" s="244" t="s">
        <v>194</v>
      </c>
      <c r="B108" s="338">
        <v>0</v>
      </c>
      <c r="C108" s="338"/>
      <c r="D108" s="188">
        <v>44894</v>
      </c>
    </row>
    <row r="109" spans="1:4" ht="12.75">
      <c r="A109" s="137"/>
      <c r="B109" s="190"/>
      <c r="C109" s="190"/>
      <c r="D109" s="190"/>
    </row>
    <row r="110" spans="1:4" ht="12.75">
      <c r="A110" s="70" t="s">
        <v>139</v>
      </c>
      <c r="D110" s="188"/>
    </row>
    <row r="111" spans="1:4" ht="12.75">
      <c r="A111" s="79" t="s">
        <v>204</v>
      </c>
      <c r="B111" s="203">
        <v>0.0038973</v>
      </c>
      <c r="C111" s="187"/>
      <c r="D111" s="326">
        <v>44531</v>
      </c>
    </row>
    <row r="112" spans="1:4" ht="12.75">
      <c r="A112" s="79" t="s">
        <v>205</v>
      </c>
      <c r="B112" s="203">
        <v>0.0037618</v>
      </c>
      <c r="C112" s="187"/>
      <c r="D112" s="326">
        <v>44531</v>
      </c>
    </row>
    <row r="113" spans="1:4" ht="12.75">
      <c r="A113" s="79" t="s">
        <v>206</v>
      </c>
      <c r="B113" s="203">
        <v>0.0036866</v>
      </c>
      <c r="C113" s="187"/>
      <c r="D113" s="326">
        <v>44531</v>
      </c>
    </row>
    <row r="115" ht="12.75">
      <c r="A115" s="70" t="s">
        <v>150</v>
      </c>
    </row>
    <row r="116" spans="1:4" ht="12.75">
      <c r="A116" s="79" t="s">
        <v>160</v>
      </c>
      <c r="B116" s="340">
        <v>-0.00023</v>
      </c>
      <c r="D116" s="326">
        <v>44531</v>
      </c>
    </row>
    <row r="117" spans="1:4" ht="12.75">
      <c r="A117" s="79" t="s">
        <v>194</v>
      </c>
      <c r="B117" s="340">
        <v>-0.00062</v>
      </c>
      <c r="D117" s="326">
        <v>44531</v>
      </c>
    </row>
    <row r="118" ht="12.75">
      <c r="C118" s="341"/>
    </row>
    <row r="119" spans="1:4" ht="12.75">
      <c r="A119" s="24" t="s">
        <v>138</v>
      </c>
      <c r="B119" s="190"/>
      <c r="C119" s="190"/>
      <c r="D119" s="188"/>
    </row>
    <row r="120" spans="1:4" ht="12.75">
      <c r="A120" s="138" t="s">
        <v>160</v>
      </c>
      <c r="B120" s="342">
        <v>0</v>
      </c>
      <c r="C120" s="343"/>
      <c r="D120" s="326">
        <v>44894</v>
      </c>
    </row>
    <row r="121" spans="1:4" ht="12.75">
      <c r="A121" s="138" t="s">
        <v>194</v>
      </c>
      <c r="B121" s="342">
        <v>0</v>
      </c>
      <c r="C121" s="343"/>
      <c r="D121" s="326">
        <v>44894</v>
      </c>
    </row>
    <row r="123" spans="1:5" ht="12.75">
      <c r="A123" s="70" t="s">
        <v>155</v>
      </c>
      <c r="B123" s="344"/>
      <c r="E123" s="188"/>
    </row>
    <row r="124" spans="1:5" ht="12.75">
      <c r="A124" s="138" t="s">
        <v>160</v>
      </c>
      <c r="B124" s="345">
        <v>0.1</v>
      </c>
      <c r="C124" s="326"/>
      <c r="E124" s="326">
        <v>44927</v>
      </c>
    </row>
    <row r="125" spans="1:5" ht="12.75">
      <c r="A125" s="79" t="s">
        <v>89</v>
      </c>
      <c r="B125" s="346">
        <v>0.000285</v>
      </c>
      <c r="C125" s="345">
        <v>242</v>
      </c>
      <c r="D125" s="18" t="s">
        <v>207</v>
      </c>
      <c r="E125" s="326">
        <v>44927</v>
      </c>
    </row>
    <row r="126" spans="1:5" ht="12.75">
      <c r="A126" s="79" t="s">
        <v>90</v>
      </c>
      <c r="B126" s="346">
        <v>0</v>
      </c>
      <c r="E126" s="326">
        <v>44927</v>
      </c>
    </row>
    <row r="128" ht="12.75">
      <c r="A128" s="70" t="s">
        <v>208</v>
      </c>
    </row>
    <row r="129" spans="1:4" ht="12.75">
      <c r="A129" s="138" t="s">
        <v>160</v>
      </c>
      <c r="B129" s="345">
        <v>0</v>
      </c>
      <c r="D129" s="326">
        <v>44531</v>
      </c>
    </row>
    <row r="130" spans="1:4" ht="12.75">
      <c r="A130" s="138" t="s">
        <v>161</v>
      </c>
      <c r="B130" s="345">
        <v>0</v>
      </c>
      <c r="D130" s="326">
        <v>44531</v>
      </c>
    </row>
    <row r="131" spans="1:4" ht="12.75">
      <c r="A131" s="138" t="s">
        <v>162</v>
      </c>
      <c r="B131" s="345">
        <v>0</v>
      </c>
      <c r="D131" s="326">
        <v>44531</v>
      </c>
    </row>
    <row r="132" spans="1:4" ht="12.75">
      <c r="A132" s="138" t="s">
        <v>163</v>
      </c>
      <c r="B132" s="345">
        <v>0</v>
      </c>
      <c r="D132" s="326">
        <v>44531</v>
      </c>
    </row>
    <row r="133" spans="1:4" ht="12.75">
      <c r="A133" s="138" t="s">
        <v>164</v>
      </c>
      <c r="B133" s="345">
        <v>0</v>
      </c>
      <c r="D133" s="326">
        <v>44531</v>
      </c>
    </row>
    <row r="135" spans="1:4" ht="12.75">
      <c r="A135" s="24" t="s">
        <v>209</v>
      </c>
      <c r="B135" s="190"/>
      <c r="C135" s="190"/>
      <c r="D135" s="188"/>
    </row>
    <row r="136" spans="1:4" ht="12.75">
      <c r="A136" s="138" t="s">
        <v>160</v>
      </c>
      <c r="B136" s="343">
        <v>0</v>
      </c>
      <c r="C136" s="343"/>
      <c r="D136" s="326">
        <v>44531</v>
      </c>
    </row>
    <row r="137" spans="1:4" ht="12.75">
      <c r="A137" s="138" t="s">
        <v>194</v>
      </c>
      <c r="B137" s="343">
        <v>0</v>
      </c>
      <c r="C137" s="343"/>
      <c r="D137" s="326">
        <v>44531</v>
      </c>
    </row>
    <row r="139" spans="1:4" ht="12.75">
      <c r="A139" s="24" t="s">
        <v>210</v>
      </c>
      <c r="D139" s="18" t="s">
        <v>211</v>
      </c>
    </row>
  </sheetData>
  <sheetProtection password="D7A1" sheet="1"/>
  <mergeCells count="2">
    <mergeCell ref="B14:D14"/>
    <mergeCell ref="H14:J14"/>
  </mergeCells>
  <hyperlinks>
    <hyperlink ref="A40" r:id="rId1" display="GS-@ TOD (On-Peak)"/>
    <hyperlink ref="A41" r:id="rId2" display="GS-@ TOD (On-Peak)"/>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American Electric Power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aep</dc:creator>
  <cp:keywords/>
  <dc:description/>
  <cp:lastModifiedBy>Kimete Seferi</cp:lastModifiedBy>
  <cp:lastPrinted>2018-02-02T13:42:55Z</cp:lastPrinted>
  <dcterms:created xsi:type="dcterms:W3CDTF">2000-11-03T19:24:31Z</dcterms:created>
  <dcterms:modified xsi:type="dcterms:W3CDTF">2024-04-18T17:11:14Z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3450c615-19f8-4d62-86ef-0e3e134c32fb</vt:lpwstr>
  </property>
  <property fmtid="{D5CDD505-2E9C-101B-9397-08002B2CF9AE}" pid="3" name="bjSaver">
    <vt:lpwstr>U1v8mr3eKs0tgCx2MG+dSVdPBDLtHi3C</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ClsUserRVM">
    <vt:lpwstr>[]</vt:lpwstr>
  </property>
  <property fmtid="{D5CDD505-2E9C-101B-9397-08002B2CF9AE}" pid="7" name="bjLabelHistoryID">
    <vt:lpwstr>{005C998F-9594-4BBD-8B37-5514CE0AC1B8}</vt:lpwstr>
  </property>
  <property fmtid="{D5CDD505-2E9C-101B-9397-08002B2CF9AE}" pid="8" name="ContentTypeId">
    <vt:lpwstr>0x010100F766E1F49E4A5F4F901E7B53DFF89840</vt:lpwstr>
  </property>
  <property fmtid="{D5CDD505-2E9C-101B-9397-08002B2CF9AE}" pid="9"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10" name="bjDocumentLabelXML-0">
    <vt:lpwstr>ames.com/2008/01/sie/internal/label"&gt;&lt;element uid="50c31824-0780-4910-87d1-eaaffd182d42" value="" /&gt;&lt;/sisl&gt;</vt:lpwstr>
  </property>
  <property fmtid="{D5CDD505-2E9C-101B-9397-08002B2CF9AE}" pid="11" name="MSIP_Label_69f43042-6bda-44b2-91eb-eca3d3d484f4_SiteId">
    <vt:lpwstr>15f3c881-6b03-4ff6-8559-77bf5177818f</vt:lpwstr>
  </property>
  <property fmtid="{D5CDD505-2E9C-101B-9397-08002B2CF9AE}" pid="12" name="MSIP_Label_69f43042-6bda-44b2-91eb-eca3d3d484f4_Name">
    <vt:lpwstr>AEP Internal</vt:lpwstr>
  </property>
  <property fmtid="{D5CDD505-2E9C-101B-9397-08002B2CF9AE}" pid="13" name="MSIP_Label_69f43042-6bda-44b2-91eb-eca3d3d484f4_Enabled">
    <vt:lpwstr>true</vt:lpwstr>
  </property>
</Properties>
</file>